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defaultThemeVersion="124226"/>
  <mc:AlternateContent xmlns:mc="http://schemas.openxmlformats.org/markup-compatibility/2006">
    <mc:Choice Requires="x15">
      <x15ac:absPath xmlns:x15ac="http://schemas.microsoft.com/office/spreadsheetml/2010/11/ac" url="C:\Users\Vasudha-PC\Downloads\"/>
    </mc:Choice>
  </mc:AlternateContent>
  <bookViews>
    <workbookView xWindow="0" yWindow="0" windowWidth="20400" windowHeight="7530" tabRatio="737" xr2:uid="{00000000-000D-0000-FFFF-FFFF00000000}"/>
  </bookViews>
  <sheets>
    <sheet name="Introduction" sheetId="21" r:id="rId1"/>
    <sheet name="Description" sheetId="22" r:id="rId2"/>
    <sheet name="Final Results" sheetId="19" r:id="rId3"/>
    <sheet name="Iron&amp;Steel" sheetId="4" r:id="rId4"/>
    <sheet name="Fertilizers" sheetId="5" r:id="rId5"/>
    <sheet name="Sugar" sheetId="6" r:id="rId6"/>
    <sheet name="Coffee" sheetId="7" r:id="rId7"/>
    <sheet name="Petroleum" sheetId="8" r:id="rId8"/>
    <sheet name="Dairy" sheetId="9" r:id="rId9"/>
    <sheet name="Beer" sheetId="10" r:id="rId10"/>
    <sheet name="Meat" sheetId="11" r:id="rId11"/>
    <sheet name="Softdrink" sheetId="12" r:id="rId12"/>
    <sheet name="Pulp &amp; Paper" sheetId="13" r:id="rId13"/>
    <sheet name="Rubber" sheetId="15" r:id="rId14"/>
    <sheet name="Tannery" sheetId="16" r:id="rId15"/>
    <sheet name="Industrial Production Data" sheetId="20" r:id="rId16"/>
    <sheet name="flowsheet" sheetId="17" r:id="rId17"/>
    <sheet name="Methodology" sheetId="18" r:id="rId18"/>
  </sheets>
  <externalReferences>
    <externalReference r:id="rId19"/>
    <externalReference r:id="rId20"/>
    <externalReference r:id="rId21"/>
  </externalReferences>
  <definedNames>
    <definedName name="__123Graph_A" localSheetId="9" hidden="1">[1]EVAREBR!#REF!</definedName>
    <definedName name="__123Graph_A" localSheetId="6" hidden="1">[1]EVAREBR!#REF!</definedName>
    <definedName name="__123Graph_A" localSheetId="8" hidden="1">[1]EVAREBR!#REF!</definedName>
    <definedName name="__123Graph_A" localSheetId="4" hidden="1">[1]EVAREBR!#REF!</definedName>
    <definedName name="__123Graph_A" localSheetId="16" hidden="1">[1]EVAREBR!#REF!</definedName>
    <definedName name="__123Graph_A" localSheetId="10" hidden="1">[1]EVAREBR!#REF!</definedName>
    <definedName name="__123Graph_A" localSheetId="7" hidden="1">[1]EVAREBR!#REF!</definedName>
    <definedName name="__123Graph_A" localSheetId="12" hidden="1">[1]EVAREBR!#REF!</definedName>
    <definedName name="__123Graph_A" localSheetId="13" hidden="1">[1]EVAREBR!#REF!</definedName>
    <definedName name="__123Graph_A" localSheetId="11" hidden="1">[1]EVAREBR!#REF!</definedName>
    <definedName name="__123Graph_A" localSheetId="5" hidden="1">[1]EVAREBR!#REF!</definedName>
    <definedName name="__123Graph_A" localSheetId="14" hidden="1">[1]EVAREBR!#REF!</definedName>
    <definedName name="__123Graph_A" hidden="1">[1]EVAREBR!#REF!</definedName>
    <definedName name="__123Graph_ABRA" localSheetId="9" hidden="1">[1]EVAREBR!#REF!</definedName>
    <definedName name="__123Graph_ABRA" localSheetId="6" hidden="1">[1]EVAREBR!#REF!</definedName>
    <definedName name="__123Graph_ABRA" localSheetId="8" hidden="1">[1]EVAREBR!#REF!</definedName>
    <definedName name="__123Graph_ABRA" localSheetId="4" hidden="1">[1]EVAREBR!#REF!</definedName>
    <definedName name="__123Graph_ABRA" localSheetId="10" hidden="1">[1]EVAREBR!#REF!</definedName>
    <definedName name="__123Graph_ABRA" localSheetId="7" hidden="1">[1]EVAREBR!#REF!</definedName>
    <definedName name="__123Graph_ABRA" localSheetId="12" hidden="1">[1]EVAREBR!#REF!</definedName>
    <definedName name="__123Graph_ABRA" localSheetId="13" hidden="1">[1]EVAREBR!#REF!</definedName>
    <definedName name="__123Graph_ABRA" localSheetId="11" hidden="1">[1]EVAREBR!#REF!</definedName>
    <definedName name="__123Graph_ABRA" localSheetId="5" hidden="1">[1]EVAREBR!#REF!</definedName>
    <definedName name="__123Graph_ABRA" localSheetId="14" hidden="1">[1]EVAREBR!#REF!</definedName>
    <definedName name="__123Graph_ABRA" hidden="1">[1]EVAREBR!#REF!</definedName>
    <definedName name="__123Graph_X" localSheetId="9" hidden="1">#REF!</definedName>
    <definedName name="__123Graph_X" localSheetId="6" hidden="1">#REF!</definedName>
    <definedName name="__123Graph_X" localSheetId="8" hidden="1">#REF!</definedName>
    <definedName name="__123Graph_X" localSheetId="4" hidden="1">#REF!</definedName>
    <definedName name="__123Graph_X" localSheetId="10" hidden="1">#REF!</definedName>
    <definedName name="__123Graph_X" localSheetId="7" hidden="1">#REF!</definedName>
    <definedName name="__123Graph_X" localSheetId="12" hidden="1">#REF!</definedName>
    <definedName name="__123Graph_X" localSheetId="13" hidden="1">#REF!</definedName>
    <definedName name="__123Graph_X" localSheetId="11" hidden="1">#REF!</definedName>
    <definedName name="__123Graph_X" localSheetId="5" hidden="1">#REF!</definedName>
    <definedName name="__123Graph_X" localSheetId="14" hidden="1">#REF!</definedName>
    <definedName name="__123Graph_X" hidden="1">#REF!</definedName>
    <definedName name="__123Graph_XBRA" localSheetId="9" hidden="1">#REF!</definedName>
    <definedName name="__123Graph_XBRA" localSheetId="6" hidden="1">#REF!</definedName>
    <definedName name="__123Graph_XBRA" localSheetId="8" hidden="1">#REF!</definedName>
    <definedName name="__123Graph_XBRA" localSheetId="4" hidden="1">#REF!</definedName>
    <definedName name="__123Graph_XBRA" localSheetId="10" hidden="1">#REF!</definedName>
    <definedName name="__123Graph_XBRA" localSheetId="7" hidden="1">#REF!</definedName>
    <definedName name="__123Graph_XBRA" localSheetId="12" hidden="1">#REF!</definedName>
    <definedName name="__123Graph_XBRA" localSheetId="13" hidden="1">#REF!</definedName>
    <definedName name="__123Graph_XBRA" localSheetId="11" hidden="1">#REF!</definedName>
    <definedName name="__123Graph_XBRA" localSheetId="5" hidden="1">#REF!</definedName>
    <definedName name="__123Graph_XBRA" localSheetId="14" hidden="1">#REF!</definedName>
    <definedName name="__123Graph_XBRA" hidden="1">#REF!</definedName>
    <definedName name="_TAB1">#N/A</definedName>
    <definedName name="_TAB2" localSheetId="9">#REF!</definedName>
    <definedName name="_TAB2" localSheetId="6">#REF!</definedName>
    <definedName name="_TAB2" localSheetId="8">#REF!</definedName>
    <definedName name="_TAB2" localSheetId="4">#REF!</definedName>
    <definedName name="_TAB2" localSheetId="10">#REF!</definedName>
    <definedName name="_TAB2" localSheetId="7">#REF!</definedName>
    <definedName name="_TAB2" localSheetId="12">#REF!</definedName>
    <definedName name="_TAB2" localSheetId="13">#REF!</definedName>
    <definedName name="_TAB2" localSheetId="11">#REF!</definedName>
    <definedName name="_TAB2" localSheetId="5">#REF!</definedName>
    <definedName name="_TAB2" localSheetId="14">#REF!</definedName>
    <definedName name="_TAB2">#REF!</definedName>
    <definedName name="AAAAA" localSheetId="9" hidden="1">[2]EVAREBR!#REF!</definedName>
    <definedName name="AAAAA" localSheetId="6" hidden="1">[2]EVAREBR!#REF!</definedName>
    <definedName name="AAAAA" localSheetId="8" hidden="1">[2]EVAREBR!#REF!</definedName>
    <definedName name="AAAAA" localSheetId="4" hidden="1">[2]EVAREBR!#REF!</definedName>
    <definedName name="AAAAA" localSheetId="16" hidden="1">[2]EVAREBR!#REF!</definedName>
    <definedName name="AAAAA" localSheetId="10" hidden="1">[2]EVAREBR!#REF!</definedName>
    <definedName name="AAAAA" localSheetId="7" hidden="1">[2]EVAREBR!#REF!</definedName>
    <definedName name="AAAAA" localSheetId="12" hidden="1">[2]EVAREBR!#REF!</definedName>
    <definedName name="AAAAA" localSheetId="13" hidden="1">[2]EVAREBR!#REF!</definedName>
    <definedName name="AAAAA" localSheetId="11" hidden="1">[2]EVAREBR!#REF!</definedName>
    <definedName name="AAAAA" localSheetId="5" hidden="1">[2]EVAREBR!#REF!</definedName>
    <definedName name="AAAAA" localSheetId="14" hidden="1">[2]EVAREBR!#REF!</definedName>
    <definedName name="AAAAA" hidden="1">[2]EVAREBR!#REF!</definedName>
    <definedName name="BA_SUL">#N/A</definedName>
    <definedName name="DF" localSheetId="9">[3]MILHO1A!#REF!</definedName>
    <definedName name="DF" localSheetId="6">[3]MILHO1A!#REF!</definedName>
    <definedName name="DF" localSheetId="8">[3]MILHO1A!#REF!</definedName>
    <definedName name="DF" localSheetId="4">[3]MILHO1A!#REF!</definedName>
    <definedName name="DF" localSheetId="10">[3]MILHO1A!#REF!</definedName>
    <definedName name="DF" localSheetId="7">[3]MILHO1A!#REF!</definedName>
    <definedName name="DF" localSheetId="12">[3]MILHO1A!#REF!</definedName>
    <definedName name="DF" localSheetId="13">[3]MILHO1A!#REF!</definedName>
    <definedName name="DF" localSheetId="11">[3]MILHO1A!#REF!</definedName>
    <definedName name="DF" localSheetId="5">[3]MILHO1A!#REF!</definedName>
    <definedName name="DF" localSheetId="14">[3]MILHO1A!#REF!</definedName>
    <definedName name="DF">[3]MILHO1A!#REF!</definedName>
    <definedName name="ES" localSheetId="9">[3]MILHO1A!#REF!</definedName>
    <definedName name="ES" localSheetId="6">[3]MILHO1A!#REF!</definedName>
    <definedName name="ES" localSheetId="8">[3]MILHO1A!#REF!</definedName>
    <definedName name="ES" localSheetId="4">[3]MILHO1A!#REF!</definedName>
    <definedName name="ES" localSheetId="10">[3]MILHO1A!#REF!</definedName>
    <definedName name="ES" localSheetId="7">[3]MILHO1A!#REF!</definedName>
    <definedName name="ES" localSheetId="12">[3]MILHO1A!#REF!</definedName>
    <definedName name="ES" localSheetId="13">[3]MILHO1A!#REF!</definedName>
    <definedName name="ES" localSheetId="11">[3]MILHO1A!#REF!</definedName>
    <definedName name="ES" localSheetId="5">[3]MILHO1A!#REF!</definedName>
    <definedName name="ES" localSheetId="14">[3]MILHO1A!#REF!</definedName>
    <definedName name="ES">[3]MILHO1A!#REF!</definedName>
    <definedName name="GO" localSheetId="9">[3]MILHO1A!#REF!</definedName>
    <definedName name="GO" localSheetId="6">[3]MILHO1A!#REF!</definedName>
    <definedName name="GO" localSheetId="8">[3]MILHO1A!#REF!</definedName>
    <definedName name="GO" localSheetId="4">[3]MILHO1A!#REF!</definedName>
    <definedName name="GO" localSheetId="10">[3]MILHO1A!#REF!</definedName>
    <definedName name="GO" localSheetId="7">[3]MILHO1A!#REF!</definedName>
    <definedName name="GO" localSheetId="12">[3]MILHO1A!#REF!</definedName>
    <definedName name="GO" localSheetId="13">[3]MILHO1A!#REF!</definedName>
    <definedName name="GO" localSheetId="11">[3]MILHO1A!#REF!</definedName>
    <definedName name="GO" localSheetId="5">[3]MILHO1A!#REF!</definedName>
    <definedName name="GO" localSheetId="14">[3]MILHO1A!#REF!</definedName>
    <definedName name="GO">[3]MILHO1A!#REF!</definedName>
    <definedName name="MG" localSheetId="9">[3]MILHO1A!#REF!</definedName>
    <definedName name="MG" localSheetId="6">[3]MILHO1A!#REF!</definedName>
    <definedName name="MG" localSheetId="8">[3]MILHO1A!#REF!</definedName>
    <definedName name="MG" localSheetId="4">[3]MILHO1A!#REF!</definedName>
    <definedName name="MG" localSheetId="10">[3]MILHO1A!#REF!</definedName>
    <definedName name="MG" localSheetId="7">[3]MILHO1A!#REF!</definedName>
    <definedName name="MG" localSheetId="12">[3]MILHO1A!#REF!</definedName>
    <definedName name="MG" localSheetId="13">[3]MILHO1A!#REF!</definedName>
    <definedName name="MG" localSheetId="11">[3]MILHO1A!#REF!</definedName>
    <definedName name="MG" localSheetId="5">[3]MILHO1A!#REF!</definedName>
    <definedName name="MG" localSheetId="14">[3]MILHO1A!#REF!</definedName>
    <definedName name="MG">[3]MILHO1A!#REF!</definedName>
    <definedName name="MILHO_2__SAFRA" localSheetId="9">#REF!</definedName>
    <definedName name="MILHO_2__SAFRA" localSheetId="6">#REF!</definedName>
    <definedName name="MILHO_2__SAFRA" localSheetId="8">#REF!</definedName>
    <definedName name="MILHO_2__SAFRA" localSheetId="4">#REF!</definedName>
    <definedName name="MILHO_2__SAFRA" localSheetId="10">#REF!</definedName>
    <definedName name="MILHO_2__SAFRA" localSheetId="7">#REF!</definedName>
    <definedName name="MILHO_2__SAFRA" localSheetId="12">#REF!</definedName>
    <definedName name="MILHO_2__SAFRA" localSheetId="13">#REF!</definedName>
    <definedName name="MILHO_2__SAFRA" localSheetId="11">#REF!</definedName>
    <definedName name="MILHO_2__SAFRA" localSheetId="5">#REF!</definedName>
    <definedName name="MILHO_2__SAFRA" localSheetId="14">#REF!</definedName>
    <definedName name="MILHO_2__SAFRA">#REF!</definedName>
    <definedName name="MS" localSheetId="9">[3]MILHO1A!#REF!</definedName>
    <definedName name="MS" localSheetId="6">[3]MILHO1A!#REF!</definedName>
    <definedName name="MS" localSheetId="8">[3]MILHO1A!#REF!</definedName>
    <definedName name="MS" localSheetId="4">[3]MILHO1A!#REF!</definedName>
    <definedName name="MS" localSheetId="16">[3]MILHO1A!#REF!</definedName>
    <definedName name="MS" localSheetId="10">[3]MILHO1A!#REF!</definedName>
    <definedName name="MS" localSheetId="7">[3]MILHO1A!#REF!</definedName>
    <definedName name="MS" localSheetId="12">[3]MILHO1A!#REF!</definedName>
    <definedName name="MS" localSheetId="13">[3]MILHO1A!#REF!</definedName>
    <definedName name="MS" localSheetId="11">[3]MILHO1A!#REF!</definedName>
    <definedName name="MS" localSheetId="5">[3]MILHO1A!#REF!</definedName>
    <definedName name="MS" localSheetId="14">[3]MILHO1A!#REF!</definedName>
    <definedName name="MS">[3]MILHO1A!#REF!</definedName>
    <definedName name="MT" localSheetId="9">[3]MILHO1A!#REF!</definedName>
    <definedName name="MT" localSheetId="6">[3]MILHO1A!#REF!</definedName>
    <definedName name="MT" localSheetId="8">[3]MILHO1A!#REF!</definedName>
    <definedName name="MT" localSheetId="4">[3]MILHO1A!#REF!</definedName>
    <definedName name="MT" localSheetId="16">[3]MILHO1A!#REF!</definedName>
    <definedName name="MT" localSheetId="10">[3]MILHO1A!#REF!</definedName>
    <definedName name="MT" localSheetId="7">[3]MILHO1A!#REF!</definedName>
    <definedName name="MT" localSheetId="12">[3]MILHO1A!#REF!</definedName>
    <definedName name="MT" localSheetId="13">[3]MILHO1A!#REF!</definedName>
    <definedName name="MT" localSheetId="11">[3]MILHO1A!#REF!</definedName>
    <definedName name="MT" localSheetId="5">[3]MILHO1A!#REF!</definedName>
    <definedName name="MT" localSheetId="14">[3]MILHO1A!#REF!</definedName>
    <definedName name="MT">[3]MILHO1A!#REF!</definedName>
    <definedName name="PR" localSheetId="9">[3]MILHO1A!#REF!</definedName>
    <definedName name="PR" localSheetId="6">[3]MILHO1A!#REF!</definedName>
    <definedName name="PR" localSheetId="8">[3]MILHO1A!#REF!</definedName>
    <definedName name="PR" localSheetId="4">[3]MILHO1A!#REF!</definedName>
    <definedName name="PR" localSheetId="16">[3]MILHO1A!#REF!</definedName>
    <definedName name="PR" localSheetId="10">[3]MILHO1A!#REF!</definedName>
    <definedName name="PR" localSheetId="7">[3]MILHO1A!#REF!</definedName>
    <definedName name="PR" localSheetId="12">[3]MILHO1A!#REF!</definedName>
    <definedName name="PR" localSheetId="13">[3]MILHO1A!#REF!</definedName>
    <definedName name="PR" localSheetId="11">[3]MILHO1A!#REF!</definedName>
    <definedName name="PR" localSheetId="5">[3]MILHO1A!#REF!</definedName>
    <definedName name="PR" localSheetId="14">[3]MILHO1A!#REF!</definedName>
    <definedName name="PR">[3]MILHO1A!#REF!</definedName>
    <definedName name="QUADRO2" localSheetId="9">#REF!</definedName>
    <definedName name="QUADRO2" localSheetId="6">#REF!</definedName>
    <definedName name="QUADRO2" localSheetId="8">#REF!</definedName>
    <definedName name="QUADRO2" localSheetId="4">#REF!</definedName>
    <definedName name="QUADRO2" localSheetId="10">#REF!</definedName>
    <definedName name="QUADRO2" localSheetId="7">#REF!</definedName>
    <definedName name="QUADRO2" localSheetId="12">#REF!</definedName>
    <definedName name="QUADRO2" localSheetId="13">#REF!</definedName>
    <definedName name="QUADRO2" localSheetId="11">#REF!</definedName>
    <definedName name="QUADRO2" localSheetId="5">#REF!</definedName>
    <definedName name="QUADRO2" localSheetId="14">#REF!</definedName>
    <definedName name="QUADRO2">#REF!</definedName>
    <definedName name="QUADRO3" localSheetId="9">#REF!</definedName>
    <definedName name="QUADRO3" localSheetId="6">#REF!</definedName>
    <definedName name="QUADRO3" localSheetId="8">#REF!</definedName>
    <definedName name="QUADRO3" localSheetId="4">#REF!</definedName>
    <definedName name="QUADRO3" localSheetId="10">#REF!</definedName>
    <definedName name="QUADRO3" localSheetId="7">#REF!</definedName>
    <definedName name="QUADRO3" localSheetId="12">#REF!</definedName>
    <definedName name="QUADRO3" localSheetId="13">#REF!</definedName>
    <definedName name="QUADRO3" localSheetId="11">#REF!</definedName>
    <definedName name="QUADRO3" localSheetId="5">#REF!</definedName>
    <definedName name="QUADRO3" localSheetId="14">#REF!</definedName>
    <definedName name="QUADRO3">#REF!</definedName>
    <definedName name="RJ" localSheetId="9">[3]MILHO1A!#REF!</definedName>
    <definedName name="RJ" localSheetId="6">[3]MILHO1A!#REF!</definedName>
    <definedName name="RJ" localSheetId="8">[3]MILHO1A!#REF!</definedName>
    <definedName name="RJ" localSheetId="4">[3]MILHO1A!#REF!</definedName>
    <definedName name="RJ" localSheetId="16">[3]MILHO1A!#REF!</definedName>
    <definedName name="RJ" localSheetId="10">[3]MILHO1A!#REF!</definedName>
    <definedName name="RJ" localSheetId="7">[3]MILHO1A!#REF!</definedName>
    <definedName name="RJ" localSheetId="12">[3]MILHO1A!#REF!</definedName>
    <definedName name="RJ" localSheetId="13">[3]MILHO1A!#REF!</definedName>
    <definedName name="RJ" localSheetId="11">[3]MILHO1A!#REF!</definedName>
    <definedName name="RJ" localSheetId="5">[3]MILHO1A!#REF!</definedName>
    <definedName name="RJ" localSheetId="14">[3]MILHO1A!#REF!</definedName>
    <definedName name="RJ">[3]MILHO1A!#REF!</definedName>
    <definedName name="RO" localSheetId="9">[3]MILHO1A!#REF!</definedName>
    <definedName name="RO" localSheetId="6">[3]MILHO1A!#REF!</definedName>
    <definedName name="RO" localSheetId="8">[3]MILHO1A!#REF!</definedName>
    <definedName name="RO" localSheetId="4">[3]MILHO1A!#REF!</definedName>
    <definedName name="RO" localSheetId="10">[3]MILHO1A!#REF!</definedName>
    <definedName name="RO" localSheetId="7">[3]MILHO1A!#REF!</definedName>
    <definedName name="RO" localSheetId="12">[3]MILHO1A!#REF!</definedName>
    <definedName name="RO" localSheetId="13">[3]MILHO1A!#REF!</definedName>
    <definedName name="RO" localSheetId="11">[3]MILHO1A!#REF!</definedName>
    <definedName name="RO" localSheetId="5">[3]MILHO1A!#REF!</definedName>
    <definedName name="RO" localSheetId="14">[3]MILHO1A!#REF!</definedName>
    <definedName name="RO">[3]MILHO1A!#REF!</definedName>
    <definedName name="RS" localSheetId="9">[3]MILHO1A!#REF!</definedName>
    <definedName name="RS" localSheetId="6">[3]MILHO1A!#REF!</definedName>
    <definedName name="RS" localSheetId="8">[3]MILHO1A!#REF!</definedName>
    <definedName name="RS" localSheetId="4">[3]MILHO1A!#REF!</definedName>
    <definedName name="RS" localSheetId="10">[3]MILHO1A!#REF!</definedName>
    <definedName name="RS" localSheetId="7">[3]MILHO1A!#REF!</definedName>
    <definedName name="RS" localSheetId="12">[3]MILHO1A!#REF!</definedName>
    <definedName name="RS" localSheetId="13">[3]MILHO1A!#REF!</definedName>
    <definedName name="RS" localSheetId="11">[3]MILHO1A!#REF!</definedName>
    <definedName name="RS" localSheetId="5">[3]MILHO1A!#REF!</definedName>
    <definedName name="RS" localSheetId="14">[3]MILHO1A!#REF!</definedName>
    <definedName name="RS">[3]MILHO1A!#REF!</definedName>
    <definedName name="SC" localSheetId="9">[3]MILHO1A!#REF!</definedName>
    <definedName name="SC" localSheetId="6">[3]MILHO1A!#REF!</definedName>
    <definedName name="SC" localSheetId="8">[3]MILHO1A!#REF!</definedName>
    <definedName name="SC" localSheetId="4">[3]MILHO1A!#REF!</definedName>
    <definedName name="SC" localSheetId="10">[3]MILHO1A!#REF!</definedName>
    <definedName name="SC" localSheetId="7">[3]MILHO1A!#REF!</definedName>
    <definedName name="SC" localSheetId="12">[3]MILHO1A!#REF!</definedName>
    <definedName name="SC" localSheetId="13">[3]MILHO1A!#REF!</definedName>
    <definedName name="SC" localSheetId="11">[3]MILHO1A!#REF!</definedName>
    <definedName name="SC" localSheetId="5">[3]MILHO1A!#REF!</definedName>
    <definedName name="SC" localSheetId="14">[3]MILHO1A!#REF!</definedName>
    <definedName name="SC">[3]MILHO1A!#REF!</definedName>
    <definedName name="SP" localSheetId="9">[3]MILHO1A!#REF!</definedName>
    <definedName name="SP" localSheetId="6">[3]MILHO1A!#REF!</definedName>
    <definedName name="SP" localSheetId="8">[3]MILHO1A!#REF!</definedName>
    <definedName name="SP" localSheetId="4">[3]MILHO1A!#REF!</definedName>
    <definedName name="SP" localSheetId="10">[3]MILHO1A!#REF!</definedName>
    <definedName name="SP" localSheetId="7">[3]MILHO1A!#REF!</definedName>
    <definedName name="SP" localSheetId="12">[3]MILHO1A!#REF!</definedName>
    <definedName name="SP" localSheetId="13">[3]MILHO1A!#REF!</definedName>
    <definedName name="SP" localSheetId="11">[3]MILHO1A!#REF!</definedName>
    <definedName name="SP" localSheetId="5">[3]MILHO1A!#REF!</definedName>
    <definedName name="SP" localSheetId="14">[3]MILHO1A!#REF!</definedName>
    <definedName name="SP">[3]MILHO1A!#REF!</definedName>
    <definedName name="Suprimento_de_Milho" localSheetId="9">#REF!</definedName>
    <definedName name="Suprimento_de_Milho" localSheetId="6">#REF!</definedName>
    <definedName name="Suprimento_de_Milho" localSheetId="8">#REF!</definedName>
    <definedName name="Suprimento_de_Milho" localSheetId="4">#REF!</definedName>
    <definedName name="Suprimento_de_Milho" localSheetId="10">#REF!</definedName>
    <definedName name="Suprimento_de_Milho" localSheetId="7">#REF!</definedName>
    <definedName name="Suprimento_de_Milho" localSheetId="12">#REF!</definedName>
    <definedName name="Suprimento_de_Milho" localSheetId="13">#REF!</definedName>
    <definedName name="Suprimento_de_Milho" localSheetId="11">#REF!</definedName>
    <definedName name="Suprimento_de_Milho" localSheetId="5">#REF!</definedName>
    <definedName name="Suprimento_de_Milho" localSheetId="14">#REF!</definedName>
    <definedName name="Suprimento_de_Milho">#REF!</definedName>
    <definedName name="tabela1">#N/A</definedName>
    <definedName name="TO" localSheetId="9">[3]MILHO1A!#REF!</definedName>
    <definedName name="TO" localSheetId="6">[3]MILHO1A!#REF!</definedName>
    <definedName name="TO" localSheetId="8">[3]MILHO1A!#REF!</definedName>
    <definedName name="TO" localSheetId="4">[3]MILHO1A!#REF!</definedName>
    <definedName name="TO" localSheetId="16">[3]MILHO1A!#REF!</definedName>
    <definedName name="TO" localSheetId="10">[3]MILHO1A!#REF!</definedName>
    <definedName name="TO" localSheetId="7">[3]MILHO1A!#REF!</definedName>
    <definedName name="TO" localSheetId="12">[3]MILHO1A!#REF!</definedName>
    <definedName name="TO" localSheetId="13">[3]MILHO1A!#REF!</definedName>
    <definedName name="TO" localSheetId="11">[3]MILHO1A!#REF!</definedName>
    <definedName name="TO" localSheetId="5">[3]MILHO1A!#REF!</definedName>
    <definedName name="TO" localSheetId="14">[3]MILHO1A!#REF!</definedName>
    <definedName name="TO">[3]MILHO1A!#REF!</definedName>
    <definedName name="XXXXXX" localSheetId="9" hidden="1">[2]EVAREBR!#REF!</definedName>
    <definedName name="XXXXXX" localSheetId="6" hidden="1">[2]EVAREBR!#REF!</definedName>
    <definedName name="XXXXXX" localSheetId="8" hidden="1">[2]EVAREBR!#REF!</definedName>
    <definedName name="XXXXXX" localSheetId="4" hidden="1">[2]EVAREBR!#REF!</definedName>
    <definedName name="XXXXXX" localSheetId="16" hidden="1">[2]EVAREBR!#REF!</definedName>
    <definedName name="XXXXXX" localSheetId="10" hidden="1">[2]EVAREBR!#REF!</definedName>
    <definedName name="XXXXXX" localSheetId="7" hidden="1">[2]EVAREBR!#REF!</definedName>
    <definedName name="XXXXXX" localSheetId="12" hidden="1">[2]EVAREBR!#REF!</definedName>
    <definedName name="XXXXXX" localSheetId="13" hidden="1">[2]EVAREBR!#REF!</definedName>
    <definedName name="XXXXXX" localSheetId="11" hidden="1">[2]EVAREBR!#REF!</definedName>
    <definedName name="XXXXXX" localSheetId="5" hidden="1">[2]EVAREBR!#REF!</definedName>
    <definedName name="XXXXXX" localSheetId="14" hidden="1">[2]EVAREBR!#REF!</definedName>
    <definedName name="XXXXXX" hidden="1">[2]EVAREBR!#REF!</definedName>
  </definedNames>
  <calcPr calcId="171027"/>
</workbook>
</file>

<file path=xl/calcChain.xml><?xml version="1.0" encoding="utf-8"?>
<calcChain xmlns="http://schemas.openxmlformats.org/spreadsheetml/2006/main">
  <c r="E19" i="10" l="1"/>
  <c r="E27" i="10" s="1"/>
  <c r="D19" i="10"/>
  <c r="D27" i="10" s="1"/>
  <c r="F19" i="10"/>
  <c r="F27" i="10" s="1"/>
  <c r="K21" i="20"/>
  <c r="L21" i="20" s="1"/>
  <c r="I19" i="12"/>
  <c r="H19" i="12"/>
  <c r="H28" i="12" s="1"/>
  <c r="G19" i="12"/>
  <c r="F19" i="12"/>
  <c r="F28" i="12" s="1"/>
  <c r="E19" i="12"/>
  <c r="D19" i="12"/>
  <c r="D28" i="12" s="1"/>
  <c r="I28" i="12"/>
  <c r="G28" i="12"/>
  <c r="E28" i="12"/>
  <c r="J25" i="20"/>
  <c r="K25" i="20" s="1"/>
  <c r="L25" i="20" l="1"/>
  <c r="L19" i="12"/>
  <c r="L28" i="12" s="1"/>
  <c r="K19" i="12"/>
  <c r="K28" i="12" s="1"/>
  <c r="J19" i="12"/>
  <c r="J28" i="12" s="1"/>
  <c r="L19" i="10"/>
  <c r="L27" i="10" s="1"/>
  <c r="L22" i="16"/>
  <c r="L33" i="16" s="1"/>
  <c r="K22" i="16"/>
  <c r="K33" i="16" s="1"/>
  <c r="J22" i="16"/>
  <c r="J33" i="16" s="1"/>
  <c r="I22" i="16"/>
  <c r="I33" i="16" s="1"/>
  <c r="H22" i="16"/>
  <c r="H33" i="16" s="1"/>
  <c r="G22" i="16"/>
  <c r="G33" i="16" s="1"/>
  <c r="F22" i="16"/>
  <c r="F33" i="16" s="1"/>
  <c r="E22" i="16"/>
  <c r="E33" i="16" s="1"/>
  <c r="L21" i="16"/>
  <c r="L32" i="16" s="1"/>
  <c r="K21" i="16"/>
  <c r="K32" i="16" s="1"/>
  <c r="J21" i="16"/>
  <c r="J32" i="16" s="1"/>
  <c r="I21" i="16"/>
  <c r="I32" i="16" s="1"/>
  <c r="H21" i="16"/>
  <c r="H32" i="16" s="1"/>
  <c r="G21" i="16"/>
  <c r="G32" i="16" s="1"/>
  <c r="F21" i="16"/>
  <c r="F32" i="16" s="1"/>
  <c r="E21" i="16"/>
  <c r="E32" i="16" s="1"/>
  <c r="D21" i="16"/>
  <c r="D32" i="16" s="1"/>
  <c r="D22" i="16"/>
  <c r="D33" i="16" s="1"/>
  <c r="L23" i="13" l="1"/>
  <c r="I23" i="13"/>
  <c r="H23" i="13" s="1"/>
  <c r="G23" i="13" s="1"/>
  <c r="F23" i="13" s="1"/>
  <c r="E23" i="13" s="1"/>
  <c r="D23" i="13" s="1"/>
  <c r="K19" i="10" l="1"/>
  <c r="K27" i="10" s="1"/>
  <c r="J19" i="10"/>
  <c r="J27" i="10" s="1"/>
  <c r="I19" i="10"/>
  <c r="I27" i="10" s="1"/>
  <c r="H19" i="10"/>
  <c r="H27" i="10" s="1"/>
  <c r="G19" i="10"/>
  <c r="G27" i="10" s="1"/>
  <c r="E20" i="16" l="1"/>
  <c r="D20" i="16"/>
  <c r="F20" i="16"/>
  <c r="F31" i="16" s="1"/>
  <c r="G20" i="16"/>
  <c r="G31" i="16" s="1"/>
  <c r="H20" i="16"/>
  <c r="H31" i="16" s="1"/>
  <c r="I20" i="16"/>
  <c r="I31" i="16" s="1"/>
  <c r="J20" i="16"/>
  <c r="J31" i="16" s="1"/>
  <c r="K20" i="16"/>
  <c r="K31" i="16" s="1"/>
  <c r="L20" i="16"/>
  <c r="L31" i="16" s="1"/>
  <c r="E100" i="15"/>
  <c r="E99" i="15"/>
  <c r="D100" i="15"/>
  <c r="D99" i="15"/>
  <c r="D101" i="15" s="1"/>
  <c r="C14" i="19" s="1"/>
  <c r="E20" i="15"/>
  <c r="E30" i="15" s="1"/>
  <c r="F20" i="15"/>
  <c r="G20" i="15"/>
  <c r="H20" i="15"/>
  <c r="I20" i="15"/>
  <c r="J20" i="15"/>
  <c r="K20" i="15"/>
  <c r="L20" i="15"/>
  <c r="E21" i="15"/>
  <c r="E31" i="15" s="1"/>
  <c r="F21" i="15"/>
  <c r="G21" i="15"/>
  <c r="H21" i="15"/>
  <c r="I21" i="15"/>
  <c r="I22" i="15" s="1"/>
  <c r="J21" i="15"/>
  <c r="K21" i="15"/>
  <c r="L21" i="15"/>
  <c r="L31" i="15" s="1"/>
  <c r="D21" i="15"/>
  <c r="D31" i="15" s="1"/>
  <c r="D20" i="15"/>
  <c r="D30" i="15" s="1"/>
  <c r="D19" i="13"/>
  <c r="D27" i="13" s="1"/>
  <c r="F19" i="13"/>
  <c r="F27" i="13" s="1"/>
  <c r="G19" i="13"/>
  <c r="G27" i="13" s="1"/>
  <c r="H19" i="13"/>
  <c r="H27" i="13" s="1"/>
  <c r="I19" i="13"/>
  <c r="I27" i="13" s="1"/>
  <c r="J19" i="13"/>
  <c r="J27" i="13" s="1"/>
  <c r="K19" i="13"/>
  <c r="K27" i="13" s="1"/>
  <c r="L19" i="13"/>
  <c r="L27" i="13" s="1"/>
  <c r="E19" i="13"/>
  <c r="E27" i="13" s="1"/>
  <c r="D23" i="16" l="1"/>
  <c r="D31" i="16"/>
  <c r="E23" i="16"/>
  <c r="E31" i="16"/>
  <c r="E101" i="15"/>
  <c r="D14" i="19" s="1"/>
  <c r="L34" i="16"/>
  <c r="J22" i="15"/>
  <c r="F22" i="15"/>
  <c r="L22" i="15"/>
  <c r="H22" i="15"/>
  <c r="K22" i="15"/>
  <c r="G22" i="15"/>
  <c r="L30" i="15"/>
  <c r="D32" i="15"/>
  <c r="E32" i="15"/>
  <c r="E22" i="15"/>
  <c r="D22" i="15"/>
  <c r="L23" i="16"/>
  <c r="E34" i="16" l="1"/>
  <c r="L32" i="15"/>
  <c r="D34" i="16"/>
  <c r="L19" i="11" l="1"/>
  <c r="L27" i="11" s="1"/>
  <c r="K19" i="11"/>
  <c r="J19" i="11"/>
  <c r="I19" i="11"/>
  <c r="H19" i="11"/>
  <c r="G19" i="11"/>
  <c r="F19" i="11"/>
  <c r="E19" i="11"/>
  <c r="E27" i="11" s="1"/>
  <c r="D19" i="11"/>
  <c r="D27" i="11" s="1"/>
  <c r="F19" i="9"/>
  <c r="G19" i="9"/>
  <c r="H19" i="9"/>
  <c r="I19" i="9"/>
  <c r="J19" i="9"/>
  <c r="K19" i="9"/>
  <c r="L19" i="9"/>
  <c r="L27" i="9" s="1"/>
  <c r="E19" i="9"/>
  <c r="E27" i="9" s="1"/>
  <c r="D19" i="9"/>
  <c r="D27" i="9" s="1"/>
  <c r="L19" i="8"/>
  <c r="L27" i="8" s="1"/>
  <c r="K19" i="8"/>
  <c r="J19" i="8"/>
  <c r="I19" i="8"/>
  <c r="H19" i="8"/>
  <c r="G19" i="8"/>
  <c r="F19" i="8"/>
  <c r="E19" i="8"/>
  <c r="E27" i="8" s="1"/>
  <c r="D19" i="8"/>
  <c r="D27" i="8" s="1"/>
  <c r="L19" i="7"/>
  <c r="L27" i="7" s="1"/>
  <c r="K19" i="7"/>
  <c r="J19" i="7"/>
  <c r="I19" i="7"/>
  <c r="H19" i="7"/>
  <c r="G19" i="7"/>
  <c r="F19" i="7"/>
  <c r="E19" i="7"/>
  <c r="E27" i="7" s="1"/>
  <c r="D19" i="7"/>
  <c r="D27" i="7" s="1"/>
  <c r="E84" i="6"/>
  <c r="D84" i="6"/>
  <c r="E20" i="5"/>
  <c r="F20" i="5"/>
  <c r="G20" i="5"/>
  <c r="H20" i="5"/>
  <c r="I20" i="5"/>
  <c r="J20" i="5"/>
  <c r="K20" i="5"/>
  <c r="L20" i="5"/>
  <c r="L30" i="5" s="1"/>
  <c r="E21" i="5"/>
  <c r="E31" i="5" s="1"/>
  <c r="F21" i="5"/>
  <c r="G21" i="5"/>
  <c r="H21" i="5"/>
  <c r="I21" i="5"/>
  <c r="J21" i="5"/>
  <c r="K21" i="5"/>
  <c r="L21" i="5"/>
  <c r="L31" i="5" s="1"/>
  <c r="D21" i="5"/>
  <c r="D31" i="5" s="1"/>
  <c r="D20" i="5"/>
  <c r="D30" i="5" s="1"/>
  <c r="E20" i="4"/>
  <c r="F20" i="4"/>
  <c r="G20" i="4"/>
  <c r="H20" i="4"/>
  <c r="I20" i="4"/>
  <c r="J20" i="4"/>
  <c r="K20" i="4"/>
  <c r="L20" i="4"/>
  <c r="L31" i="4" s="1"/>
  <c r="E21" i="4"/>
  <c r="E32" i="4" s="1"/>
  <c r="F21" i="4"/>
  <c r="G21" i="4"/>
  <c r="H21" i="4"/>
  <c r="I21" i="4"/>
  <c r="J21" i="4"/>
  <c r="K21" i="4"/>
  <c r="L21" i="4"/>
  <c r="L32" i="4" s="1"/>
  <c r="E22" i="4"/>
  <c r="F22" i="4"/>
  <c r="G22" i="4"/>
  <c r="H22" i="4"/>
  <c r="I22" i="4"/>
  <c r="J22" i="4"/>
  <c r="K22" i="4"/>
  <c r="L22" i="4"/>
  <c r="L33" i="4" s="1"/>
  <c r="D21" i="4"/>
  <c r="D32" i="4" s="1"/>
  <c r="D22" i="4"/>
  <c r="D33" i="4" s="1"/>
  <c r="D20" i="4"/>
  <c r="L23" i="4"/>
  <c r="E33" i="4"/>
  <c r="E31" i="4" l="1"/>
  <c r="E23" i="4"/>
  <c r="D31" i="4"/>
  <c r="D23" i="4"/>
  <c r="E22" i="5"/>
  <c r="D32" i="5"/>
  <c r="L32" i="5"/>
  <c r="E30" i="5"/>
  <c r="D22" i="5"/>
  <c r="L34" i="4"/>
  <c r="L22" i="5"/>
  <c r="L13" i="20"/>
  <c r="K13" i="20"/>
  <c r="J13" i="20"/>
  <c r="I13" i="20"/>
  <c r="H13" i="20"/>
  <c r="G13" i="20"/>
  <c r="F13" i="20"/>
  <c r="E13" i="20"/>
  <c r="D13" i="20"/>
  <c r="C13" i="20"/>
  <c r="D34" i="4" l="1"/>
  <c r="E34" i="4"/>
  <c r="F20" i="6"/>
  <c r="J20" i="6"/>
  <c r="G20" i="6"/>
  <c r="K20" i="6"/>
  <c r="D20" i="6"/>
  <c r="D28" i="6" s="1"/>
  <c r="H20" i="6"/>
  <c r="L20" i="6"/>
  <c r="L28" i="6" s="1"/>
  <c r="E20" i="6"/>
  <c r="E28" i="6" s="1"/>
  <c r="I20" i="6"/>
  <c r="E32" i="5"/>
  <c r="C45" i="11"/>
  <c r="C46" i="6"/>
  <c r="C59" i="16"/>
  <c r="C58" i="16"/>
  <c r="C57" i="16"/>
  <c r="C56" i="16"/>
  <c r="C55" i="16"/>
  <c r="C54" i="16"/>
  <c r="C53" i="16"/>
  <c r="C52" i="16"/>
  <c r="C51" i="16"/>
  <c r="C50" i="16"/>
  <c r="C49" i="16"/>
  <c r="C48" i="16"/>
  <c r="C57" i="15"/>
  <c r="C56" i="15"/>
  <c r="C55" i="15"/>
  <c r="C54" i="15"/>
  <c r="C53" i="15"/>
  <c r="C52" i="15"/>
  <c r="C51" i="15"/>
  <c r="C50" i="15"/>
  <c r="C49" i="15"/>
  <c r="C48" i="15"/>
  <c r="C47" i="15"/>
  <c r="C46" i="15"/>
  <c r="C52" i="13"/>
  <c r="C51" i="13"/>
  <c r="C50" i="13"/>
  <c r="C49" i="13"/>
  <c r="C48" i="13"/>
  <c r="C47" i="13"/>
  <c r="C46" i="13"/>
  <c r="C45" i="13"/>
  <c r="C44" i="13"/>
  <c r="C43" i="13"/>
  <c r="C42" i="13"/>
  <c r="C41" i="13"/>
  <c r="C53" i="12"/>
  <c r="C52" i="12"/>
  <c r="C51" i="12"/>
  <c r="C50" i="12"/>
  <c r="C49" i="12"/>
  <c r="C48" i="12"/>
  <c r="C47" i="12"/>
  <c r="C46" i="12"/>
  <c r="C45" i="12"/>
  <c r="C44" i="12"/>
  <c r="C43" i="12"/>
  <c r="C42" i="12"/>
  <c r="C52" i="11"/>
  <c r="C51" i="11"/>
  <c r="C50" i="11"/>
  <c r="C49" i="11"/>
  <c r="C48" i="11"/>
  <c r="C47" i="11"/>
  <c r="C46" i="11"/>
  <c r="C44" i="11"/>
  <c r="C43" i="11"/>
  <c r="C42" i="11"/>
  <c r="C41" i="11"/>
  <c r="C52" i="10"/>
  <c r="C51" i="10"/>
  <c r="C50" i="10"/>
  <c r="C49" i="10"/>
  <c r="C48" i="10"/>
  <c r="C47" i="10"/>
  <c r="C46" i="10"/>
  <c r="C45" i="10"/>
  <c r="C44" i="10"/>
  <c r="C43" i="10"/>
  <c r="C42" i="10"/>
  <c r="C41" i="10"/>
  <c r="C52" i="9"/>
  <c r="C51" i="9"/>
  <c r="C50" i="9"/>
  <c r="C49" i="9"/>
  <c r="C48" i="9"/>
  <c r="C47" i="9"/>
  <c r="C46" i="9"/>
  <c r="C45" i="9"/>
  <c r="C44" i="9"/>
  <c r="C43" i="9"/>
  <c r="C42" i="9"/>
  <c r="C41" i="9"/>
  <c r="C52" i="8"/>
  <c r="C51" i="8"/>
  <c r="C50" i="8"/>
  <c r="C49" i="8"/>
  <c r="C48" i="8"/>
  <c r="C47" i="8"/>
  <c r="C46" i="8"/>
  <c r="C45" i="8"/>
  <c r="C44" i="8"/>
  <c r="C43" i="8"/>
  <c r="C42" i="8"/>
  <c r="C41" i="8"/>
  <c r="C52" i="7"/>
  <c r="C51" i="7"/>
  <c r="C50" i="7"/>
  <c r="C49" i="7"/>
  <c r="C48" i="7"/>
  <c r="C47" i="7"/>
  <c r="C46" i="7"/>
  <c r="C45" i="7"/>
  <c r="C44" i="7"/>
  <c r="C43" i="7"/>
  <c r="C42" i="7"/>
  <c r="C41" i="7"/>
  <c r="C53" i="6"/>
  <c r="C52" i="6"/>
  <c r="C51" i="6"/>
  <c r="C50" i="6"/>
  <c r="C49" i="6"/>
  <c r="C48" i="6"/>
  <c r="C47" i="6"/>
  <c r="C45" i="6"/>
  <c r="C44" i="6"/>
  <c r="C43" i="6"/>
  <c r="C42" i="6"/>
  <c r="C57" i="5"/>
  <c r="C56" i="5"/>
  <c r="C55" i="5"/>
  <c r="C54" i="5"/>
  <c r="C53" i="5"/>
  <c r="C52" i="5"/>
  <c r="C51" i="5"/>
  <c r="C50" i="5"/>
  <c r="C49" i="5"/>
  <c r="C48" i="5"/>
  <c r="C47" i="5"/>
  <c r="C46" i="5"/>
  <c r="C59" i="4"/>
  <c r="C58" i="4"/>
  <c r="C57" i="4"/>
  <c r="C56" i="4"/>
  <c r="C55" i="4"/>
  <c r="C54" i="4"/>
  <c r="C53" i="4"/>
  <c r="C52" i="4"/>
  <c r="C50" i="4"/>
  <c r="C51" i="4"/>
  <c r="C49" i="4"/>
  <c r="C48" i="4"/>
  <c r="F84" i="6" l="1"/>
  <c r="J30" i="15" l="1"/>
  <c r="K31" i="15"/>
  <c r="H30" i="15"/>
  <c r="F31" i="15"/>
  <c r="K30" i="15"/>
  <c r="J31" i="15"/>
  <c r="I31" i="15"/>
  <c r="I30" i="15"/>
  <c r="H31" i="15"/>
  <c r="G31" i="15"/>
  <c r="G30" i="15"/>
  <c r="F30" i="15"/>
  <c r="C78" i="16"/>
  <c r="C77" i="16"/>
  <c r="C76" i="16"/>
  <c r="C75" i="16"/>
  <c r="C74" i="16"/>
  <c r="C73" i="16"/>
  <c r="C72" i="16"/>
  <c r="C71" i="16"/>
  <c r="C70" i="16"/>
  <c r="C69" i="16"/>
  <c r="C68" i="16"/>
  <c r="C67" i="16"/>
  <c r="K23" i="16"/>
  <c r="J23" i="16"/>
  <c r="I23" i="16"/>
  <c r="H23" i="16"/>
  <c r="G23" i="16"/>
  <c r="F23" i="16"/>
  <c r="C76" i="15"/>
  <c r="C75" i="15"/>
  <c r="C74" i="15"/>
  <c r="C73" i="15"/>
  <c r="C72" i="15"/>
  <c r="C71" i="15"/>
  <c r="C70" i="15"/>
  <c r="C69" i="15"/>
  <c r="C68" i="15"/>
  <c r="C67" i="15"/>
  <c r="C66" i="15"/>
  <c r="C65" i="15"/>
  <c r="C71" i="13"/>
  <c r="C70" i="13"/>
  <c r="C69" i="13"/>
  <c r="K78" i="13" s="1"/>
  <c r="C68" i="13"/>
  <c r="C67" i="13"/>
  <c r="C66" i="13"/>
  <c r="C65" i="13"/>
  <c r="C64" i="13"/>
  <c r="C63" i="13"/>
  <c r="C62" i="13"/>
  <c r="C61" i="13"/>
  <c r="C60" i="13"/>
  <c r="C72" i="12"/>
  <c r="C71" i="12"/>
  <c r="C70" i="12"/>
  <c r="C69" i="12"/>
  <c r="C68" i="12"/>
  <c r="C67" i="12"/>
  <c r="C66" i="12"/>
  <c r="C65" i="12"/>
  <c r="C64" i="12"/>
  <c r="C63" i="12"/>
  <c r="C62" i="12"/>
  <c r="C61" i="12"/>
  <c r="K27" i="11"/>
  <c r="J27" i="11"/>
  <c r="I27" i="11"/>
  <c r="H27" i="11"/>
  <c r="G27" i="11"/>
  <c r="F27" i="11"/>
  <c r="C71" i="11"/>
  <c r="C70" i="11"/>
  <c r="C69" i="11"/>
  <c r="C68" i="11"/>
  <c r="C67" i="11"/>
  <c r="C66" i="11"/>
  <c r="C65" i="11"/>
  <c r="C64" i="11"/>
  <c r="C63" i="11"/>
  <c r="C62" i="11"/>
  <c r="C61" i="11"/>
  <c r="C60" i="11"/>
  <c r="C71" i="10"/>
  <c r="C70" i="10"/>
  <c r="C69" i="10"/>
  <c r="C68" i="10"/>
  <c r="C67" i="10"/>
  <c r="C66" i="10"/>
  <c r="H78" i="10" s="1"/>
  <c r="H86" i="10" s="1"/>
  <c r="C65" i="10"/>
  <c r="C64" i="10"/>
  <c r="C63" i="10"/>
  <c r="C62" i="10"/>
  <c r="C61" i="10"/>
  <c r="C60" i="10"/>
  <c r="K27" i="9"/>
  <c r="F27" i="9"/>
  <c r="J27" i="9"/>
  <c r="I27" i="9"/>
  <c r="H27" i="9"/>
  <c r="G27" i="9"/>
  <c r="C71" i="9"/>
  <c r="C70" i="9"/>
  <c r="C69" i="9"/>
  <c r="C68" i="9"/>
  <c r="C67" i="9"/>
  <c r="C66" i="9"/>
  <c r="C65" i="9"/>
  <c r="C64" i="9"/>
  <c r="C63" i="9"/>
  <c r="C62" i="9"/>
  <c r="C61" i="9"/>
  <c r="C60" i="9"/>
  <c r="K27" i="8"/>
  <c r="J27" i="8"/>
  <c r="I27" i="8"/>
  <c r="H27" i="8"/>
  <c r="G27" i="8"/>
  <c r="F27" i="8"/>
  <c r="C71" i="8"/>
  <c r="C70" i="8"/>
  <c r="C69" i="8"/>
  <c r="C68" i="8"/>
  <c r="C67" i="8"/>
  <c r="C66" i="8"/>
  <c r="C65" i="8"/>
  <c r="C64" i="8"/>
  <c r="C63" i="8"/>
  <c r="C62" i="8"/>
  <c r="C61" i="8"/>
  <c r="C60" i="8"/>
  <c r="K27" i="7"/>
  <c r="F27" i="7"/>
  <c r="I27" i="7"/>
  <c r="J27" i="7"/>
  <c r="H27" i="7"/>
  <c r="G27" i="7"/>
  <c r="C71" i="7"/>
  <c r="C70" i="7"/>
  <c r="C69" i="7"/>
  <c r="C68" i="7"/>
  <c r="C67" i="7"/>
  <c r="C66" i="7"/>
  <c r="C65" i="7"/>
  <c r="C64" i="7"/>
  <c r="C63" i="7"/>
  <c r="C62" i="7"/>
  <c r="C61" i="7"/>
  <c r="C60" i="7"/>
  <c r="K28" i="6"/>
  <c r="J28" i="6"/>
  <c r="I28" i="6"/>
  <c r="H28" i="6"/>
  <c r="G28" i="6"/>
  <c r="F28" i="6"/>
  <c r="C72" i="6"/>
  <c r="C71" i="6"/>
  <c r="C70" i="6"/>
  <c r="C69" i="6"/>
  <c r="C68" i="6"/>
  <c r="C67" i="6"/>
  <c r="C66" i="6"/>
  <c r="C65" i="6"/>
  <c r="C64" i="6"/>
  <c r="C63" i="6"/>
  <c r="C62" i="6"/>
  <c r="C61" i="6"/>
  <c r="G78" i="11" l="1"/>
  <c r="G86" i="11" s="1"/>
  <c r="G90" i="11" s="1"/>
  <c r="J78" i="10"/>
  <c r="J86" i="10" s="1"/>
  <c r="J90" i="10" s="1"/>
  <c r="K78" i="11"/>
  <c r="I80" i="6"/>
  <c r="H78" i="7"/>
  <c r="H86" i="7" s="1"/>
  <c r="H90" i="7" s="1"/>
  <c r="K78" i="7"/>
  <c r="I78" i="8"/>
  <c r="F78" i="10"/>
  <c r="F86" i="10" s="1"/>
  <c r="F90" i="10" s="1"/>
  <c r="H78" i="11"/>
  <c r="L79" i="12"/>
  <c r="D79" i="12"/>
  <c r="D87" i="12" s="1"/>
  <c r="D91" i="12" s="1"/>
  <c r="C12" i="19" s="1"/>
  <c r="E79" i="12"/>
  <c r="E87" i="12" s="1"/>
  <c r="E91" i="12" s="1"/>
  <c r="D12" i="19" s="1"/>
  <c r="I79" i="12"/>
  <c r="I87" i="12" s="1"/>
  <c r="F80" i="6"/>
  <c r="F88" i="6" s="1"/>
  <c r="F92" i="6" s="1"/>
  <c r="J80" i="6"/>
  <c r="J78" i="7"/>
  <c r="J86" i="7" s="1"/>
  <c r="J90" i="7" s="1"/>
  <c r="G78" i="10"/>
  <c r="G86" i="10" s="1"/>
  <c r="K78" i="10"/>
  <c r="K86" i="10" s="1"/>
  <c r="G80" i="6"/>
  <c r="K80" i="6"/>
  <c r="L78" i="9"/>
  <c r="L86" i="9" s="1"/>
  <c r="L90" i="9" s="1"/>
  <c r="K9" i="19" s="1"/>
  <c r="D78" i="9"/>
  <c r="D86" i="9" s="1"/>
  <c r="D90" i="9" s="1"/>
  <c r="C9" i="19" s="1"/>
  <c r="E78" i="9"/>
  <c r="E86" i="9" s="1"/>
  <c r="E90" i="9" s="1"/>
  <c r="D9" i="19" s="1"/>
  <c r="H78" i="9"/>
  <c r="H86" i="9" s="1"/>
  <c r="H90" i="9" s="1"/>
  <c r="J78" i="8"/>
  <c r="F79" i="12"/>
  <c r="I83" i="15"/>
  <c r="G85" i="16"/>
  <c r="G96" i="16" s="1"/>
  <c r="H86" i="16"/>
  <c r="G87" i="16"/>
  <c r="G98" i="16" s="1"/>
  <c r="G105" i="16" s="1"/>
  <c r="L78" i="7"/>
  <c r="L86" i="7" s="1"/>
  <c r="L90" i="7" s="1"/>
  <c r="K7" i="19" s="1"/>
  <c r="E78" i="7"/>
  <c r="E86" i="7" s="1"/>
  <c r="E90" i="7" s="1"/>
  <c r="D7" i="19" s="1"/>
  <c r="D78" i="7"/>
  <c r="D86" i="7" s="1"/>
  <c r="D90" i="7" s="1"/>
  <c r="C7" i="19" s="1"/>
  <c r="K78" i="8"/>
  <c r="K86" i="8" s="1"/>
  <c r="K90" i="8" s="1"/>
  <c r="J78" i="9"/>
  <c r="E78" i="11"/>
  <c r="E86" i="11" s="1"/>
  <c r="E90" i="11" s="1"/>
  <c r="D11" i="19" s="1"/>
  <c r="L78" i="11"/>
  <c r="L86" i="11" s="1"/>
  <c r="L90" i="11" s="1"/>
  <c r="K11" i="19" s="1"/>
  <c r="D78" i="11"/>
  <c r="D86" i="11" s="1"/>
  <c r="D90" i="11" s="1"/>
  <c r="C11" i="19" s="1"/>
  <c r="I78" i="11"/>
  <c r="I86" i="11" s="1"/>
  <c r="I90" i="11" s="1"/>
  <c r="G79" i="12"/>
  <c r="K79" i="12"/>
  <c r="G83" i="15"/>
  <c r="G93" i="15" s="1"/>
  <c r="I84" i="15"/>
  <c r="H83" i="15"/>
  <c r="H93" i="15" s="1"/>
  <c r="H85" i="16"/>
  <c r="K86" i="16"/>
  <c r="K97" i="16" s="1"/>
  <c r="K104" i="16" s="1"/>
  <c r="G86" i="16"/>
  <c r="H87" i="16"/>
  <c r="H98" i="16" s="1"/>
  <c r="H105" i="16" s="1"/>
  <c r="K87" i="16"/>
  <c r="K98" i="16" s="1"/>
  <c r="K105" i="16" s="1"/>
  <c r="K78" i="9"/>
  <c r="K86" i="9" s="1"/>
  <c r="K90" i="9" s="1"/>
  <c r="L78" i="8"/>
  <c r="L86" i="8" s="1"/>
  <c r="L90" i="8" s="1"/>
  <c r="K8" i="19" s="1"/>
  <c r="D78" i="8"/>
  <c r="D86" i="8" s="1"/>
  <c r="D90" i="8" s="1"/>
  <c r="C8" i="19" s="1"/>
  <c r="E78" i="8"/>
  <c r="E86" i="8" s="1"/>
  <c r="E90" i="8" s="1"/>
  <c r="D8" i="19" s="1"/>
  <c r="F78" i="8"/>
  <c r="I78" i="9"/>
  <c r="J79" i="12"/>
  <c r="D83" i="15"/>
  <c r="D84" i="15"/>
  <c r="D94" i="15" s="1"/>
  <c r="E84" i="15"/>
  <c r="E94" i="15" s="1"/>
  <c r="E83" i="15"/>
  <c r="L84" i="15"/>
  <c r="L94" i="15" s="1"/>
  <c r="L100" i="15" s="1"/>
  <c r="L83" i="15"/>
  <c r="F83" i="15"/>
  <c r="F84" i="15"/>
  <c r="F94" i="15" s="1"/>
  <c r="F100" i="15" s="1"/>
  <c r="K85" i="16"/>
  <c r="K96" i="16" s="1"/>
  <c r="J87" i="16"/>
  <c r="J98" i="16" s="1"/>
  <c r="J105" i="16" s="1"/>
  <c r="I78" i="7"/>
  <c r="G78" i="8"/>
  <c r="G86" i="8" s="1"/>
  <c r="G90" i="8" s="1"/>
  <c r="D80" i="6"/>
  <c r="D88" i="6" s="1"/>
  <c r="D92" i="6" s="1"/>
  <c r="C6" i="19" s="1"/>
  <c r="E80" i="6"/>
  <c r="E88" i="6" s="1"/>
  <c r="E92" i="6" s="1"/>
  <c r="D6" i="19" s="1"/>
  <c r="L80" i="6"/>
  <c r="L88" i="6" s="1"/>
  <c r="L92" i="6" s="1"/>
  <c r="K6" i="19" s="1"/>
  <c r="H80" i="6"/>
  <c r="H88" i="6" s="1"/>
  <c r="H92" i="6" s="1"/>
  <c r="G78" i="7"/>
  <c r="G86" i="7" s="1"/>
  <c r="G90" i="7" s="1"/>
  <c r="F78" i="7"/>
  <c r="F86" i="7" s="1"/>
  <c r="F90" i="7" s="1"/>
  <c r="H78" i="8"/>
  <c r="G78" i="9"/>
  <c r="G86" i="9" s="1"/>
  <c r="G90" i="9" s="1"/>
  <c r="F78" i="9"/>
  <c r="E78" i="10"/>
  <c r="D78" i="10"/>
  <c r="L78" i="10"/>
  <c r="I78" i="10"/>
  <c r="I86" i="10" s="1"/>
  <c r="F78" i="11"/>
  <c r="F86" i="11" s="1"/>
  <c r="F90" i="11" s="1"/>
  <c r="J78" i="11"/>
  <c r="H79" i="12"/>
  <c r="G84" i="15"/>
  <c r="J84" i="15"/>
  <c r="J94" i="15" s="1"/>
  <c r="J100" i="15" s="1"/>
  <c r="K84" i="15"/>
  <c r="I85" i="16"/>
  <c r="I96" i="16" s="1"/>
  <c r="J86" i="16"/>
  <c r="F86" i="16"/>
  <c r="F97" i="16" s="1"/>
  <c r="F104" i="16" s="1"/>
  <c r="I87" i="16"/>
  <c r="I98" i="16" s="1"/>
  <c r="I105" i="16" s="1"/>
  <c r="E92" i="16"/>
  <c r="D92" i="16"/>
  <c r="L86" i="16"/>
  <c r="L97" i="16" s="1"/>
  <c r="L104" i="16" s="1"/>
  <c r="L87" i="16"/>
  <c r="L98" i="16" s="1"/>
  <c r="L105" i="16" s="1"/>
  <c r="E87" i="16"/>
  <c r="E98" i="16" s="1"/>
  <c r="E105" i="16" s="1"/>
  <c r="D86" i="16"/>
  <c r="D97" i="16" s="1"/>
  <c r="D104" i="16" s="1"/>
  <c r="D87" i="16"/>
  <c r="D98" i="16" s="1"/>
  <c r="D105" i="16" s="1"/>
  <c r="E86" i="16"/>
  <c r="E97" i="16" s="1"/>
  <c r="E104" i="16" s="1"/>
  <c r="L85" i="16"/>
  <c r="E85" i="16"/>
  <c r="D85" i="16"/>
  <c r="H84" i="15"/>
  <c r="K83" i="15"/>
  <c r="J83" i="15"/>
  <c r="J93" i="15" s="1"/>
  <c r="J34" i="16"/>
  <c r="J85" i="16"/>
  <c r="J96" i="16" s="1"/>
  <c r="I86" i="16"/>
  <c r="I97" i="16" s="1"/>
  <c r="I104" i="16" s="1"/>
  <c r="F87" i="16"/>
  <c r="F98" i="16" s="1"/>
  <c r="F105" i="16" s="1"/>
  <c r="F85" i="16"/>
  <c r="F96" i="16" s="1"/>
  <c r="F78" i="13"/>
  <c r="E78" i="13"/>
  <c r="E86" i="13" s="1"/>
  <c r="E90" i="13" s="1"/>
  <c r="D78" i="13"/>
  <c r="D86" i="13" s="1"/>
  <c r="D90" i="13" s="1"/>
  <c r="L78" i="13"/>
  <c r="L86" i="13" s="1"/>
  <c r="L90" i="13" s="1"/>
  <c r="I78" i="13"/>
  <c r="I86" i="13" s="1"/>
  <c r="I90" i="13" s="1"/>
  <c r="J78" i="13"/>
  <c r="G78" i="13"/>
  <c r="G86" i="13" s="1"/>
  <c r="G90" i="13" s="1"/>
  <c r="H78" i="13"/>
  <c r="H86" i="13" s="1"/>
  <c r="H90" i="13" s="1"/>
  <c r="J97" i="16"/>
  <c r="J104" i="16" s="1"/>
  <c r="H97" i="16"/>
  <c r="H104" i="16" s="1"/>
  <c r="H96" i="16"/>
  <c r="G97" i="16"/>
  <c r="G104" i="16" s="1"/>
  <c r="I94" i="15"/>
  <c r="I100" i="15" s="1"/>
  <c r="K93" i="15"/>
  <c r="I93" i="15"/>
  <c r="F93" i="15"/>
  <c r="F99" i="15" s="1"/>
  <c r="K94" i="15"/>
  <c r="K100" i="15" s="1"/>
  <c r="H94" i="15"/>
  <c r="H100" i="15" s="1"/>
  <c r="G94" i="15"/>
  <c r="G100" i="15" s="1"/>
  <c r="F86" i="13"/>
  <c r="F90" i="13" s="1"/>
  <c r="J86" i="13"/>
  <c r="J90" i="13" s="1"/>
  <c r="K86" i="13"/>
  <c r="K90" i="13" s="1"/>
  <c r="J86" i="11"/>
  <c r="J90" i="11" s="1"/>
  <c r="K86" i="11"/>
  <c r="K90" i="11" s="1"/>
  <c r="H86" i="11"/>
  <c r="H90" i="11" s="1"/>
  <c r="H90" i="10"/>
  <c r="G90" i="10"/>
  <c r="I90" i="10"/>
  <c r="J86" i="9"/>
  <c r="J90" i="9" s="1"/>
  <c r="I86" i="9"/>
  <c r="I90" i="9" s="1"/>
  <c r="I86" i="8"/>
  <c r="I90" i="8" s="1"/>
  <c r="J86" i="8"/>
  <c r="J90" i="8" s="1"/>
  <c r="F86" i="8"/>
  <c r="F90" i="8" s="1"/>
  <c r="K86" i="7"/>
  <c r="K90" i="7" s="1"/>
  <c r="I86" i="7"/>
  <c r="I90" i="7" s="1"/>
  <c r="K88" i="6"/>
  <c r="K92" i="6" s="1"/>
  <c r="I88" i="6"/>
  <c r="I92" i="6" s="1"/>
  <c r="G88" i="6"/>
  <c r="G92" i="6" s="1"/>
  <c r="J88" i="6"/>
  <c r="J92" i="6" s="1"/>
  <c r="I91" i="12"/>
  <c r="H12" i="19" s="1"/>
  <c r="K32" i="15"/>
  <c r="G34" i="16"/>
  <c r="I34" i="16"/>
  <c r="K34" i="16"/>
  <c r="F34" i="16"/>
  <c r="H34" i="16"/>
  <c r="G32" i="15"/>
  <c r="I32" i="15"/>
  <c r="F32" i="15"/>
  <c r="H32" i="15"/>
  <c r="J32" i="15"/>
  <c r="K87" i="12" l="1"/>
  <c r="K91" i="12" s="1"/>
  <c r="J12" i="19" s="1"/>
  <c r="H87" i="12"/>
  <c r="H91" i="12" s="1"/>
  <c r="G12" i="19" s="1"/>
  <c r="J87" i="12"/>
  <c r="J91" i="12" s="1"/>
  <c r="I12" i="19" s="1"/>
  <c r="G87" i="12"/>
  <c r="G91" i="12" s="1"/>
  <c r="F12" i="19" s="1"/>
  <c r="D86" i="10"/>
  <c r="D90" i="10" s="1"/>
  <c r="C10" i="19" s="1"/>
  <c r="E86" i="10"/>
  <c r="E90" i="10" s="1"/>
  <c r="D10" i="19" s="1"/>
  <c r="F87" i="12"/>
  <c r="F91" i="12" s="1"/>
  <c r="E12" i="19" s="1"/>
  <c r="L87" i="12"/>
  <c r="L91" i="12" s="1"/>
  <c r="K12" i="19" s="1"/>
  <c r="L86" i="10"/>
  <c r="L90" i="10" s="1"/>
  <c r="K10" i="19" s="1"/>
  <c r="L88" i="16"/>
  <c r="L96" i="16"/>
  <c r="E93" i="15"/>
  <c r="E95" i="15" s="1"/>
  <c r="E85" i="15"/>
  <c r="D96" i="16"/>
  <c r="D88" i="16"/>
  <c r="L93" i="15"/>
  <c r="L85" i="15"/>
  <c r="E88" i="16"/>
  <c r="E96" i="16"/>
  <c r="D85" i="15"/>
  <c r="D93" i="15"/>
  <c r="D95" i="15" s="1"/>
  <c r="K13" i="19"/>
  <c r="C13" i="19"/>
  <c r="D13" i="19"/>
  <c r="F88" i="16"/>
  <c r="I85" i="15"/>
  <c r="F86" i="9"/>
  <c r="F90" i="9" s="1"/>
  <c r="E9" i="19" s="1"/>
  <c r="J85" i="15"/>
  <c r="J88" i="16"/>
  <c r="G88" i="16"/>
  <c r="I88" i="16"/>
  <c r="H88" i="16"/>
  <c r="H85" i="15"/>
  <c r="G85" i="15"/>
  <c r="F13" i="19"/>
  <c r="J13" i="19"/>
  <c r="I13" i="19"/>
  <c r="H13" i="19"/>
  <c r="G13" i="19"/>
  <c r="E13" i="19"/>
  <c r="G11" i="19"/>
  <c r="F11" i="19"/>
  <c r="I11" i="19"/>
  <c r="H11" i="19"/>
  <c r="J11" i="19"/>
  <c r="E11" i="19"/>
  <c r="E10" i="19"/>
  <c r="F10" i="19"/>
  <c r="I10" i="19"/>
  <c r="H10" i="19"/>
  <c r="K90" i="10"/>
  <c r="G10" i="19"/>
  <c r="F9" i="19"/>
  <c r="J9" i="19"/>
  <c r="G9" i="19"/>
  <c r="H9" i="19"/>
  <c r="I9" i="19"/>
  <c r="H8" i="19"/>
  <c r="I8" i="19"/>
  <c r="E8" i="19"/>
  <c r="J8" i="19"/>
  <c r="F8" i="19"/>
  <c r="G7" i="19"/>
  <c r="F7" i="19"/>
  <c r="J7" i="19"/>
  <c r="I7" i="19"/>
  <c r="H7" i="19"/>
  <c r="E7" i="19"/>
  <c r="H6" i="19"/>
  <c r="J6" i="19"/>
  <c r="F6" i="19"/>
  <c r="E6" i="19"/>
  <c r="I6" i="19"/>
  <c r="G6" i="19"/>
  <c r="F85" i="15"/>
  <c r="H86" i="8"/>
  <c r="H90" i="8" s="1"/>
  <c r="K88" i="16"/>
  <c r="J103" i="16"/>
  <c r="J106" i="16" s="1"/>
  <c r="J99" i="16"/>
  <c r="H103" i="16"/>
  <c r="H106" i="16" s="1"/>
  <c r="H99" i="16"/>
  <c r="F103" i="16"/>
  <c r="F106" i="16" s="1"/>
  <c r="F99" i="16"/>
  <c r="K103" i="16"/>
  <c r="K106" i="16" s="1"/>
  <c r="K99" i="16"/>
  <c r="I103" i="16"/>
  <c r="I106" i="16" s="1"/>
  <c r="I99" i="16"/>
  <c r="G103" i="16"/>
  <c r="G106" i="16" s="1"/>
  <c r="G99" i="16"/>
  <c r="K85" i="15"/>
  <c r="J99" i="15"/>
  <c r="J101" i="15" s="1"/>
  <c r="J95" i="15"/>
  <c r="H99" i="15"/>
  <c r="H101" i="15" s="1"/>
  <c r="H95" i="15"/>
  <c r="F101" i="15"/>
  <c r="F95" i="15"/>
  <c r="I99" i="15"/>
  <c r="I101" i="15" s="1"/>
  <c r="I95" i="15"/>
  <c r="G99" i="15"/>
  <c r="G101" i="15" s="1"/>
  <c r="G95" i="15"/>
  <c r="C66" i="5"/>
  <c r="C65" i="5"/>
  <c r="F30" i="5"/>
  <c r="K31" i="5"/>
  <c r="K30" i="5"/>
  <c r="J31" i="5"/>
  <c r="J30" i="5"/>
  <c r="I31" i="5"/>
  <c r="I30" i="5"/>
  <c r="H31" i="5"/>
  <c r="H30" i="5"/>
  <c r="G31" i="5"/>
  <c r="G30" i="5"/>
  <c r="F31" i="5"/>
  <c r="C76" i="5"/>
  <c r="C75" i="5"/>
  <c r="C74" i="5"/>
  <c r="C73" i="5"/>
  <c r="C72" i="5"/>
  <c r="C71" i="5"/>
  <c r="C70" i="5"/>
  <c r="C69" i="5"/>
  <c r="C68" i="5"/>
  <c r="C67" i="5"/>
  <c r="K22" i="5"/>
  <c r="J22" i="5"/>
  <c r="I22" i="5"/>
  <c r="H22" i="5"/>
  <c r="G22" i="5"/>
  <c r="F22" i="5"/>
  <c r="G23" i="4"/>
  <c r="K23" i="4"/>
  <c r="J23" i="4"/>
  <c r="I23" i="4"/>
  <c r="H23" i="4"/>
  <c r="F23" i="4"/>
  <c r="F33" i="4"/>
  <c r="F32" i="4"/>
  <c r="F31" i="4"/>
  <c r="G33" i="4"/>
  <c r="G32" i="4"/>
  <c r="G31" i="4"/>
  <c r="H33" i="4"/>
  <c r="H32" i="4"/>
  <c r="H31" i="4"/>
  <c r="I33" i="4"/>
  <c r="I32" i="4"/>
  <c r="I31" i="4"/>
  <c r="J33" i="4"/>
  <c r="J32" i="4"/>
  <c r="J31" i="4"/>
  <c r="K32" i="4"/>
  <c r="K33" i="4"/>
  <c r="K31" i="4"/>
  <c r="C78" i="4"/>
  <c r="C77" i="4"/>
  <c r="C76" i="4"/>
  <c r="C75" i="4"/>
  <c r="C74" i="4"/>
  <c r="C73" i="4"/>
  <c r="C72" i="4"/>
  <c r="C70" i="4"/>
  <c r="C69" i="4"/>
  <c r="C68" i="4"/>
  <c r="C67" i="4"/>
  <c r="C71" i="4"/>
  <c r="J87" i="4" l="1"/>
  <c r="F87" i="4"/>
  <c r="F98" i="4" s="1"/>
  <c r="F105" i="4" s="1"/>
  <c r="K84" i="5"/>
  <c r="K94" i="5" s="1"/>
  <c r="K86" i="4"/>
  <c r="I85" i="4"/>
  <c r="I96" i="4" s="1"/>
  <c r="H86" i="4"/>
  <c r="H97" i="4" s="1"/>
  <c r="H104" i="4" s="1"/>
  <c r="G87" i="4"/>
  <c r="G98" i="4" s="1"/>
  <c r="G105" i="4" s="1"/>
  <c r="G85" i="5"/>
  <c r="I85" i="5"/>
  <c r="I95" i="5" s="1"/>
  <c r="I101" i="5" s="1"/>
  <c r="K85" i="5"/>
  <c r="K95" i="5" s="1"/>
  <c r="K101" i="5" s="1"/>
  <c r="L99" i="15"/>
  <c r="L101" i="15" s="1"/>
  <c r="K14" i="19" s="1"/>
  <c r="L95" i="15"/>
  <c r="G86" i="4"/>
  <c r="G84" i="5"/>
  <c r="G94" i="5" s="1"/>
  <c r="L84" i="5"/>
  <c r="E85" i="5"/>
  <c r="E95" i="5" s="1"/>
  <c r="E101" i="5" s="1"/>
  <c r="D84" i="5"/>
  <c r="D85" i="5"/>
  <c r="D95" i="5" s="1"/>
  <c r="D101" i="5" s="1"/>
  <c r="L85" i="5"/>
  <c r="L95" i="5" s="1"/>
  <c r="L101" i="5" s="1"/>
  <c r="E84" i="5"/>
  <c r="I86" i="4"/>
  <c r="I97" i="4" s="1"/>
  <c r="I104" i="4" s="1"/>
  <c r="F85" i="4"/>
  <c r="F96" i="4" s="1"/>
  <c r="F103" i="4" s="1"/>
  <c r="H84" i="5"/>
  <c r="J84" i="5"/>
  <c r="J94" i="5" s="1"/>
  <c r="F84" i="5"/>
  <c r="F94" i="5" s="1"/>
  <c r="F100" i="5" s="1"/>
  <c r="E103" i="16"/>
  <c r="E106" i="16" s="1"/>
  <c r="D15" i="19" s="1"/>
  <c r="E99" i="16"/>
  <c r="L99" i="16"/>
  <c r="L103" i="16"/>
  <c r="L106" i="16" s="1"/>
  <c r="K15" i="19" s="1"/>
  <c r="L87" i="4"/>
  <c r="L98" i="4" s="1"/>
  <c r="L105" i="4" s="1"/>
  <c r="D87" i="4"/>
  <c r="D98" i="4" s="1"/>
  <c r="D105" i="4" s="1"/>
  <c r="D86" i="4"/>
  <c r="D97" i="4" s="1"/>
  <c r="D104" i="4" s="1"/>
  <c r="E87" i="4"/>
  <c r="E98" i="4" s="1"/>
  <c r="E105" i="4" s="1"/>
  <c r="E86" i="4"/>
  <c r="E97" i="4" s="1"/>
  <c r="E104" i="4" s="1"/>
  <c r="L86" i="4"/>
  <c r="L97" i="4" s="1"/>
  <c r="L104" i="4" s="1"/>
  <c r="L85" i="4"/>
  <c r="E85" i="4"/>
  <c r="D85" i="4"/>
  <c r="K87" i="4"/>
  <c r="H85" i="4"/>
  <c r="H96" i="4" s="1"/>
  <c r="H103" i="4" s="1"/>
  <c r="I84" i="5"/>
  <c r="I94" i="5" s="1"/>
  <c r="J85" i="4"/>
  <c r="J96" i="4" s="1"/>
  <c r="J103" i="4" s="1"/>
  <c r="H87" i="4"/>
  <c r="H98" i="4" s="1"/>
  <c r="K85" i="4"/>
  <c r="J86" i="4"/>
  <c r="I87" i="4"/>
  <c r="I98" i="4" s="1"/>
  <c r="I105" i="4" s="1"/>
  <c r="G85" i="4"/>
  <c r="F86" i="4"/>
  <c r="F85" i="5"/>
  <c r="H85" i="5"/>
  <c r="H95" i="5" s="1"/>
  <c r="H101" i="5" s="1"/>
  <c r="J85" i="5"/>
  <c r="D99" i="16"/>
  <c r="D103" i="16"/>
  <c r="D106" i="16" s="1"/>
  <c r="C15" i="19" s="1"/>
  <c r="H94" i="5"/>
  <c r="F15" i="19"/>
  <c r="H15" i="19"/>
  <c r="J15" i="19"/>
  <c r="E15" i="19"/>
  <c r="G15" i="19"/>
  <c r="I15" i="19"/>
  <c r="F14" i="19"/>
  <c r="H14" i="19"/>
  <c r="E14" i="19"/>
  <c r="G14" i="19"/>
  <c r="I14" i="19"/>
  <c r="J10" i="19"/>
  <c r="G8" i="19"/>
  <c r="F95" i="5"/>
  <c r="F101" i="5" s="1"/>
  <c r="G95" i="5"/>
  <c r="J95" i="5"/>
  <c r="J101" i="5" s="1"/>
  <c r="K98" i="4"/>
  <c r="K105" i="4" s="1"/>
  <c r="J34" i="4"/>
  <c r="J98" i="4"/>
  <c r="I34" i="4"/>
  <c r="H34" i="4"/>
  <c r="G34" i="4"/>
  <c r="G97" i="4"/>
  <c r="G104" i="4" s="1"/>
  <c r="F34" i="4"/>
  <c r="K96" i="4"/>
  <c r="K103" i="4" s="1"/>
  <c r="K97" i="4"/>
  <c r="K104" i="4" s="1"/>
  <c r="J97" i="4"/>
  <c r="J104" i="4" s="1"/>
  <c r="F97" i="4"/>
  <c r="F104" i="4" s="1"/>
  <c r="K99" i="15"/>
  <c r="K101" i="15" s="1"/>
  <c r="K95" i="15"/>
  <c r="K34" i="4"/>
  <c r="F32" i="5"/>
  <c r="H32" i="5"/>
  <c r="J32" i="5"/>
  <c r="G32" i="5"/>
  <c r="I32" i="5"/>
  <c r="K32" i="5"/>
  <c r="E86" i="5" l="1"/>
  <c r="E94" i="5"/>
  <c r="D96" i="4"/>
  <c r="D88" i="4"/>
  <c r="L94" i="5"/>
  <c r="L86" i="5"/>
  <c r="L96" i="4"/>
  <c r="L88" i="4"/>
  <c r="D94" i="5"/>
  <c r="D86" i="5"/>
  <c r="E88" i="4"/>
  <c r="E96" i="4"/>
  <c r="J86" i="5"/>
  <c r="J14" i="19"/>
  <c r="G86" i="5"/>
  <c r="G96" i="4"/>
  <c r="G103" i="4" s="1"/>
  <c r="G106" i="4" s="1"/>
  <c r="G88" i="4"/>
  <c r="K99" i="4"/>
  <c r="I88" i="4"/>
  <c r="I86" i="5"/>
  <c r="I100" i="5"/>
  <c r="I102" i="5" s="1"/>
  <c r="G101" i="5"/>
  <c r="K86" i="5"/>
  <c r="H86" i="5"/>
  <c r="F86" i="5"/>
  <c r="I103" i="4"/>
  <c r="I106" i="4" s="1"/>
  <c r="K88" i="4"/>
  <c r="K106" i="4"/>
  <c r="F88" i="4"/>
  <c r="J88" i="4"/>
  <c r="H88" i="4"/>
  <c r="K100" i="5"/>
  <c r="K102" i="5" s="1"/>
  <c r="K96" i="5"/>
  <c r="J100" i="5"/>
  <c r="J102" i="5" s="1"/>
  <c r="J96" i="5"/>
  <c r="H100" i="5"/>
  <c r="H102" i="5" s="1"/>
  <c r="H96" i="5"/>
  <c r="F102" i="5"/>
  <c r="F96" i="5"/>
  <c r="I96" i="5"/>
  <c r="G100" i="5"/>
  <c r="G96" i="5"/>
  <c r="E99" i="4" l="1"/>
  <c r="E103" i="4"/>
  <c r="E106" i="4" s="1"/>
  <c r="D4" i="19" s="1"/>
  <c r="L99" i="4"/>
  <c r="L103" i="4"/>
  <c r="L106" i="4" s="1"/>
  <c r="K4" i="19" s="1"/>
  <c r="D103" i="4"/>
  <c r="D106" i="4" s="1"/>
  <c r="C4" i="19" s="1"/>
  <c r="D99" i="4"/>
  <c r="E96" i="5"/>
  <c r="E100" i="5"/>
  <c r="E102" i="5" s="1"/>
  <c r="D5" i="19" s="1"/>
  <c r="D96" i="5"/>
  <c r="D100" i="5"/>
  <c r="D102" i="5" s="1"/>
  <c r="C5" i="19" s="1"/>
  <c r="L100" i="5"/>
  <c r="L102" i="5" s="1"/>
  <c r="K5" i="19" s="1"/>
  <c r="L96" i="5"/>
  <c r="G99" i="4"/>
  <c r="H5" i="19"/>
  <c r="E5" i="19"/>
  <c r="G5" i="19"/>
  <c r="I5" i="19"/>
  <c r="J5" i="19"/>
  <c r="J4" i="19"/>
  <c r="H4" i="19"/>
  <c r="F4" i="19"/>
  <c r="I99" i="4"/>
  <c r="G102" i="5"/>
  <c r="H105" i="4"/>
  <c r="H106" i="4" s="1"/>
  <c r="H99" i="4"/>
  <c r="J105" i="4"/>
  <c r="J106" i="4" s="1"/>
  <c r="J99" i="4"/>
  <c r="F106" i="4"/>
  <c r="F99" i="4"/>
  <c r="K16" i="19" l="1"/>
  <c r="D16" i="19"/>
  <c r="C16" i="19"/>
  <c r="J16" i="19"/>
  <c r="H16" i="19"/>
  <c r="F5" i="19"/>
  <c r="E4" i="19"/>
  <c r="E16" i="19" s="1"/>
  <c r="I4" i="19"/>
  <c r="I16" i="19" s="1"/>
  <c r="G4" i="19"/>
  <c r="G16" i="19" s="1"/>
  <c r="F16" i="19" l="1"/>
</calcChain>
</file>

<file path=xl/sharedStrings.xml><?xml version="1.0" encoding="utf-8"?>
<sst xmlns="http://schemas.openxmlformats.org/spreadsheetml/2006/main" count="1248" uniqueCount="213">
  <si>
    <t>kg CH4/kg BOD</t>
  </si>
  <si>
    <t>Beer</t>
  </si>
  <si>
    <t>Sugar</t>
  </si>
  <si>
    <t>Industrial wastewater</t>
  </si>
  <si>
    <t>Kg COD/m3</t>
  </si>
  <si>
    <t>Iron &amp; Steel</t>
  </si>
  <si>
    <t>Fertilizers</t>
  </si>
  <si>
    <t>Coffee</t>
  </si>
  <si>
    <t>Dairy</t>
  </si>
  <si>
    <t>Pulp &amp; Paper</t>
  </si>
  <si>
    <t>Rubber</t>
  </si>
  <si>
    <t>Tannery</t>
  </si>
  <si>
    <t>India</t>
  </si>
  <si>
    <t>Meat</t>
  </si>
  <si>
    <t>kg CH4/kg COD</t>
  </si>
  <si>
    <t>Kg COD/Year</t>
  </si>
  <si>
    <t xml:space="preserve"> tonnes</t>
  </si>
  <si>
    <t>Pig Iron</t>
  </si>
  <si>
    <t>Sponge Iron</t>
  </si>
  <si>
    <t>Finished Steel (Alloy/Non-Alloy)</t>
  </si>
  <si>
    <t>kg COD/Year</t>
  </si>
  <si>
    <t>Nitrogenous Fertilizer (N)</t>
  </si>
  <si>
    <t>Phosphatic Fertilizer (P2O5)</t>
  </si>
  <si>
    <t>Sugar - India</t>
  </si>
  <si>
    <t>Fertilizers - India</t>
  </si>
  <si>
    <t>Iron &amp; Steel - India</t>
  </si>
  <si>
    <t>Coffee - India</t>
  </si>
  <si>
    <t>Petroleum, oil and Lubricants - India</t>
  </si>
  <si>
    <t>Milk - India</t>
  </si>
  <si>
    <t>Beer - India</t>
  </si>
  <si>
    <t>Meat - India</t>
  </si>
  <si>
    <t>Softdrink - India</t>
  </si>
  <si>
    <t>Softdrink  - India</t>
  </si>
  <si>
    <t>Paper - India</t>
  </si>
  <si>
    <t>Paper  - India</t>
  </si>
  <si>
    <t>Natural Rubber</t>
  </si>
  <si>
    <t>Synthetic Rubber</t>
  </si>
  <si>
    <t>Rubber - India</t>
  </si>
  <si>
    <t>Tannery - India</t>
  </si>
  <si>
    <t>Bovine Hides and Skin</t>
  </si>
  <si>
    <t>Sheep skins and Lamb skins</t>
  </si>
  <si>
    <t xml:space="preserve">Goat skins and Kid skins </t>
  </si>
  <si>
    <t>Industrial Production (t)</t>
  </si>
  <si>
    <t>Bo (max. capacity of methane production)</t>
  </si>
  <si>
    <t>Total Methane production</t>
  </si>
  <si>
    <t>Methane Recovery</t>
  </si>
  <si>
    <t>Parameter</t>
  </si>
  <si>
    <t>Computed/Userinput/Default</t>
  </si>
  <si>
    <t>CH4 Emissions in Kg Ch4/year</t>
  </si>
  <si>
    <t xml:space="preserve">Computed </t>
  </si>
  <si>
    <t>i - industrial Sector</t>
  </si>
  <si>
    <t>User input</t>
  </si>
  <si>
    <t>Si - Organic Component removed as Sludge in inventory year, kg COD/year</t>
  </si>
  <si>
    <t>Default</t>
  </si>
  <si>
    <t>EFi - Emission factor for industry i, Kg CH4/Kg COD for treatment /discharge pathway or system used in inventory year</t>
  </si>
  <si>
    <t>TOWi - Total organically degradable material in wastewater for industry I, Kg COD/year</t>
  </si>
  <si>
    <t>Computed</t>
  </si>
  <si>
    <t>i - industrial sector</t>
  </si>
  <si>
    <t>Default/user input</t>
  </si>
  <si>
    <t>j - each treatment/discharge pathway or system</t>
  </si>
  <si>
    <t>Petroleum</t>
  </si>
  <si>
    <t>• MoEF - India Second National Communication to the United Nations Framework Convention on Climate Change
• INCCA - India: Greenhouse Gas Emissions 2007</t>
  </si>
  <si>
    <t>Sources</t>
  </si>
  <si>
    <t>• MoEF - India Second National Communication to the United Nations Framework Convention on Climate Change
• NEERI Documents</t>
  </si>
  <si>
    <t xml:space="preserve">Methane recovery   </t>
  </si>
  <si>
    <t>Fraction</t>
  </si>
  <si>
    <t xml:space="preserve">Methane recovery  </t>
  </si>
  <si>
    <t>Industry Type</t>
  </si>
  <si>
    <t xml:space="preserve">Soft drink </t>
  </si>
  <si>
    <t>Soft drink</t>
  </si>
  <si>
    <t>MCF</t>
  </si>
  <si>
    <t>Sea, river and lake discharge</t>
  </si>
  <si>
    <t>Aerobic treatment plant (well managed)</t>
  </si>
  <si>
    <t>Aerobic treatment plant (not well managed; overloaded)</t>
  </si>
  <si>
    <t>Anaerobic digester for sludge</t>
  </si>
  <si>
    <t>Anaerobic reactor (e.g., UASB, Fixed Film Reactor)</t>
  </si>
  <si>
    <t>Anaerobic shallow lagoon (Depth less than 2 metres)</t>
  </si>
  <si>
    <t>Anaerobic deep lagoon (Depth more than 2 metres)</t>
  </si>
  <si>
    <t>MCFx = Methane correction factor of the "x" system  treating the effluent</t>
  </si>
  <si>
    <t>Methane Correction Factor based on Type of treatment/discharge system or pathway</t>
  </si>
  <si>
    <t>Flowsheet for Industrial Wastewater - CH4 Emissions</t>
  </si>
  <si>
    <r>
      <t>COD</t>
    </r>
    <r>
      <rPr>
        <i/>
        <vertAlign val="subscript"/>
        <sz val="12"/>
        <color theme="1"/>
        <rFont val="Times New Roman"/>
        <family val="1"/>
      </rPr>
      <t>i</t>
    </r>
    <r>
      <rPr>
        <b/>
        <sz val="12"/>
        <color theme="1"/>
        <rFont val="Times New Roman"/>
        <family val="1"/>
      </rPr>
      <t xml:space="preserve"> = Industrial degradable organic component in wastewater</t>
    </r>
  </si>
  <si>
    <r>
      <t>Industrial Production (P</t>
    </r>
    <r>
      <rPr>
        <i/>
        <vertAlign val="subscript"/>
        <sz val="12"/>
        <color theme="1"/>
        <rFont val="Times New Roman"/>
        <family val="1"/>
      </rPr>
      <t>i</t>
    </r>
    <r>
      <rPr>
        <b/>
        <sz val="12"/>
        <color theme="1"/>
        <rFont val="Times New Roman"/>
        <family val="1"/>
      </rPr>
      <t>)</t>
    </r>
  </si>
  <si>
    <r>
      <t>Wastewater generated per tonne of Product (W</t>
    </r>
    <r>
      <rPr>
        <i/>
        <vertAlign val="subscript"/>
        <sz val="12"/>
        <color theme="1"/>
        <rFont val="Times New Roman"/>
        <family val="1"/>
      </rPr>
      <t>i</t>
    </r>
    <r>
      <rPr>
        <b/>
        <sz val="12"/>
        <color theme="1"/>
        <rFont val="Times New Roman"/>
        <family val="1"/>
      </rPr>
      <t>)</t>
    </r>
  </si>
  <si>
    <r>
      <t>m</t>
    </r>
    <r>
      <rPr>
        <b/>
        <vertAlign val="superscript"/>
        <sz val="12"/>
        <color theme="1"/>
        <rFont val="Times New Roman"/>
        <family val="1"/>
      </rPr>
      <t>3</t>
    </r>
  </si>
  <si>
    <r>
      <t>Total organically degradable material in wastewater for industry (TOW</t>
    </r>
    <r>
      <rPr>
        <i/>
        <vertAlign val="subscript"/>
        <sz val="12"/>
        <color theme="1"/>
        <rFont val="Times New Roman"/>
        <family val="1"/>
      </rPr>
      <t>i</t>
    </r>
    <r>
      <rPr>
        <b/>
        <sz val="12"/>
        <color theme="1"/>
        <rFont val="Times New Roman"/>
        <family val="1"/>
      </rPr>
      <t>)</t>
    </r>
  </si>
  <si>
    <r>
      <t>Emission Factor (EF</t>
    </r>
    <r>
      <rPr>
        <i/>
        <vertAlign val="subscript"/>
        <sz val="12"/>
        <color theme="1"/>
        <rFont val="Times New Roman"/>
        <family val="1"/>
      </rPr>
      <t>i</t>
    </r>
    <r>
      <rPr>
        <b/>
        <sz val="12"/>
        <color theme="1"/>
        <rFont val="Times New Roman"/>
        <family val="1"/>
      </rPr>
      <t>)</t>
    </r>
  </si>
  <si>
    <r>
      <t>R</t>
    </r>
    <r>
      <rPr>
        <vertAlign val="subscript"/>
        <sz val="12"/>
        <color theme="1"/>
        <rFont val="Times New Roman"/>
        <family val="1"/>
      </rPr>
      <t>i</t>
    </r>
    <r>
      <rPr>
        <sz val="12"/>
        <color theme="1"/>
        <rFont val="Times New Roman"/>
        <family val="1"/>
      </rPr>
      <t xml:space="preserve"> = amount of Ch4 recovered in inventory year, Kg CH4/year</t>
    </r>
  </si>
  <si>
    <r>
      <t>P</t>
    </r>
    <r>
      <rPr>
        <vertAlign val="subscript"/>
        <sz val="12"/>
        <color theme="1"/>
        <rFont val="Times New Roman"/>
        <family val="1"/>
      </rPr>
      <t xml:space="preserve">i </t>
    </r>
    <r>
      <rPr>
        <sz val="12"/>
        <color theme="1"/>
        <rFont val="Times New Roman"/>
        <family val="1"/>
      </rPr>
      <t>- Total industrial product for industrial sector i, tonnes/year</t>
    </r>
  </si>
  <si>
    <r>
      <t>W</t>
    </r>
    <r>
      <rPr>
        <vertAlign val="subscript"/>
        <sz val="12"/>
        <color theme="1"/>
        <rFont val="Times New Roman"/>
        <family val="1"/>
      </rPr>
      <t xml:space="preserve">i </t>
    </r>
    <r>
      <rPr>
        <sz val="12"/>
        <color theme="1"/>
        <rFont val="Times New Roman"/>
        <family val="1"/>
      </rPr>
      <t>- Waste water generated from i, m</t>
    </r>
    <r>
      <rPr>
        <vertAlign val="superscript"/>
        <sz val="12"/>
        <color theme="1"/>
        <rFont val="Times New Roman"/>
        <family val="1"/>
      </rPr>
      <t>3</t>
    </r>
    <r>
      <rPr>
        <sz val="12"/>
        <color theme="1"/>
        <rFont val="Times New Roman"/>
        <family val="1"/>
      </rPr>
      <t>/tonne</t>
    </r>
    <r>
      <rPr>
        <vertAlign val="subscript"/>
        <sz val="12"/>
        <color theme="1"/>
        <rFont val="Times New Roman"/>
        <family val="1"/>
      </rPr>
      <t>product</t>
    </r>
  </si>
  <si>
    <r>
      <t>COD</t>
    </r>
    <r>
      <rPr>
        <vertAlign val="subscript"/>
        <sz val="12"/>
        <color theme="1"/>
        <rFont val="Times New Roman"/>
        <family val="1"/>
      </rPr>
      <t>i</t>
    </r>
    <r>
      <rPr>
        <sz val="12"/>
        <color theme="1"/>
        <rFont val="Times New Roman"/>
        <family val="1"/>
      </rPr>
      <t xml:space="preserve"> - Chemical Oxygen Demand (Industrial degradable organic component in wastewater, Kg COD/m</t>
    </r>
    <r>
      <rPr>
        <vertAlign val="superscript"/>
        <sz val="12"/>
        <color theme="1"/>
        <rFont val="Times New Roman"/>
        <family val="1"/>
      </rPr>
      <t>3</t>
    </r>
  </si>
  <si>
    <r>
      <t>EF</t>
    </r>
    <r>
      <rPr>
        <vertAlign val="subscript"/>
        <sz val="12"/>
        <color theme="1"/>
        <rFont val="Times New Roman"/>
        <family val="1"/>
      </rPr>
      <t>i</t>
    </r>
    <r>
      <rPr>
        <sz val="12"/>
        <color theme="1"/>
        <rFont val="Times New Roman"/>
        <family val="1"/>
      </rPr>
      <t xml:space="preserve"> - Emission Factor for each treatment/discharge pathway or system, kg CH4/kg COD</t>
    </r>
  </si>
  <si>
    <r>
      <t>B</t>
    </r>
    <r>
      <rPr>
        <vertAlign val="subscript"/>
        <sz val="12"/>
        <color theme="1"/>
        <rFont val="Times New Roman"/>
        <family val="1"/>
      </rPr>
      <t>o</t>
    </r>
    <r>
      <rPr>
        <sz val="12"/>
        <color theme="1"/>
        <rFont val="Times New Roman"/>
        <family val="1"/>
      </rPr>
      <t xml:space="preserve"> - maximum CH4 producing capacity, kg CH4/kg COD</t>
    </r>
  </si>
  <si>
    <r>
      <t>MCF</t>
    </r>
    <r>
      <rPr>
        <vertAlign val="subscript"/>
        <sz val="12"/>
        <color theme="1"/>
        <rFont val="Times New Roman"/>
        <family val="1"/>
      </rPr>
      <t xml:space="preserve">j </t>
    </r>
    <r>
      <rPr>
        <sz val="12"/>
        <color theme="1"/>
        <rFont val="Times New Roman"/>
        <family val="1"/>
      </rPr>
      <t>- methane correction factor (fraction)</t>
    </r>
  </si>
  <si>
    <r>
      <t>Waste water generated per tonne of Product (m</t>
    </r>
    <r>
      <rPr>
        <vertAlign val="superscript"/>
        <sz val="12"/>
        <color theme="1"/>
        <rFont val="Times New Roman"/>
        <family val="1"/>
      </rPr>
      <t>3</t>
    </r>
    <r>
      <rPr>
        <sz val="12"/>
        <color theme="1"/>
        <rFont val="Times New Roman"/>
        <family val="1"/>
      </rPr>
      <t>)</t>
    </r>
  </si>
  <si>
    <t>Total CO2e emissions</t>
  </si>
  <si>
    <t>Industry type/Category</t>
  </si>
  <si>
    <t>Units</t>
  </si>
  <si>
    <t>2006-07</t>
  </si>
  <si>
    <t>2007-08</t>
  </si>
  <si>
    <t>2008-09</t>
  </si>
  <si>
    <t>2009-10</t>
  </si>
  <si>
    <t>2010-11</t>
  </si>
  <si>
    <t>2011-12</t>
  </si>
  <si>
    <t>2012-13</t>
  </si>
  <si>
    <t>Thousand Tonnes</t>
  </si>
  <si>
    <t>Tonnes</t>
  </si>
  <si>
    <t>Petroleum, Oil and Lubricants(POL)</t>
  </si>
  <si>
    <t>Million Tonnes</t>
  </si>
  <si>
    <t xml:space="preserve">Meat </t>
  </si>
  <si>
    <t>2004-05</t>
  </si>
  <si>
    <t>2005-06</t>
  </si>
  <si>
    <t>2013-14</t>
  </si>
  <si>
    <t>Paper</t>
  </si>
  <si>
    <t>Total Methane Emission             (Tonnes CH4)</t>
  </si>
  <si>
    <t>Industrial Production (Pi)</t>
  </si>
  <si>
    <t>Petroleum - India</t>
  </si>
  <si>
    <t>Dairy - India</t>
  </si>
  <si>
    <t>Milk</t>
  </si>
  <si>
    <t>Soft drink - India</t>
  </si>
  <si>
    <t>Not available</t>
  </si>
  <si>
    <t>Pulp &amp; Paper - India</t>
  </si>
  <si>
    <t>Bovine Hides and Skins</t>
  </si>
  <si>
    <t>Goat skins and Kid skins</t>
  </si>
  <si>
    <t>Industrial Production data reported on financial year basis</t>
  </si>
  <si>
    <t>Industrial Production data reported on calendar year basis</t>
  </si>
  <si>
    <t>Total emission (without methane recovery)  [tonnes CH4]</t>
  </si>
  <si>
    <t>Total emission after Methane recovery   [Tonnes CH4]</t>
  </si>
  <si>
    <t xml:space="preserve">Total emission for Iron &amp; Steel sector [Tonnes CO2e] (GWP) </t>
  </si>
  <si>
    <t>Total emission (without methane recovery)  [Tonnes CH4]</t>
  </si>
  <si>
    <t xml:space="preserve">Total emission for Fertilizer sector [Tonnes CO2e] (GWP) </t>
  </si>
  <si>
    <t xml:space="preserve">Total emission for Sugar sector [Tonnes CO2e] (GWP) </t>
  </si>
  <si>
    <t xml:space="preserve">Total emission for Coffee sector [Tonnes CO2e] (GWP) </t>
  </si>
  <si>
    <t xml:space="preserve">Total emission for Petroleum sector [Tonnes CO2e] (GWP) </t>
  </si>
  <si>
    <t xml:space="preserve">Total emission for Dairy sector [Tonnes CO2e] (GWP) </t>
  </si>
  <si>
    <t xml:space="preserve">Total emission for Beer sector [Tonnes CO2e] (GWP) </t>
  </si>
  <si>
    <t xml:space="preserve">Total emission for Meat sector [Tonnes CO2e] (GWP) </t>
  </si>
  <si>
    <t xml:space="preserve">Total emission for Soft Drinks sector [Tonnes CO2e] (GWP) </t>
  </si>
  <si>
    <t xml:space="preserve">Total emission for Paper sector [Tonnes CO2e] (GWP) </t>
  </si>
  <si>
    <t xml:space="preserve">Total emission for Rubber sector [Tonnes CO2e] (GWP) </t>
  </si>
  <si>
    <t xml:space="preserve">Total emission for Tannery sector [Tonnes CO2e] (GWP) </t>
  </si>
  <si>
    <t>Sector</t>
  </si>
  <si>
    <t xml:space="preserve">Waste </t>
  </si>
  <si>
    <t>Version</t>
  </si>
  <si>
    <t>Time Series</t>
  </si>
  <si>
    <t>Level of Disaggregation</t>
  </si>
  <si>
    <t>National level data</t>
  </si>
  <si>
    <t>Sub-sector Disaggregation</t>
  </si>
  <si>
    <t>Sector Description</t>
  </si>
  <si>
    <t>About GHG Platform</t>
  </si>
  <si>
    <t>Lead Institution</t>
  </si>
  <si>
    <t>Contact Details</t>
  </si>
  <si>
    <t>info@ghgplatform-india.org, soumya.chaturvedula@iclei.org</t>
  </si>
  <si>
    <t>Usage Policy</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</si>
  <si>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</si>
  <si>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Citation</t>
  </si>
  <si>
    <t>Disclaimer</t>
  </si>
  <si>
    <t>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t>
  </si>
  <si>
    <t>2005-2013</t>
  </si>
  <si>
    <t>The Waste Sector contributes to about five percent of India's total GHG emission. Municipal solid waste, domestic wastewater and industrial wastewater are the key sources of GHG emission in the Waste Sector. Methane (CH4) is produced and released into the atmosphere as a by-product of the anaerobic decomposition of solid waste and when domestic and industrial wastewater is treated or disposed anaerobically. Nitrous oxide (N2O) emissions occur due to the protein content in domestic wastewater. 
The Waste Sector emission estimates have been prepared through a detailed disaggregated estimate of India's GHG emissions from 2005-2013 resulting from disposal and decay of municipal solid waste, and from the treatment and discharge of urban domestic wastewater and industrial wastewater.</t>
  </si>
  <si>
    <t>Contents</t>
  </si>
  <si>
    <t>Tabs</t>
  </si>
  <si>
    <t>Description</t>
  </si>
  <si>
    <t xml:space="preserve">Final Results </t>
  </si>
  <si>
    <t>Final CO2e emissions for Industrial Wastewater Treatment and Discharge (2007-12)</t>
  </si>
  <si>
    <t>Iron&amp;Steel</t>
  </si>
  <si>
    <t xml:space="preserve">Emission calculation sheet for Iron&amp;Steel </t>
  </si>
  <si>
    <t>Emission calculation sheet for Fertilizers</t>
  </si>
  <si>
    <t>Emission calculation sheet for Sugar</t>
  </si>
  <si>
    <t>Emission calculation sheet for Coffee</t>
  </si>
  <si>
    <t xml:space="preserve">Petroleum </t>
  </si>
  <si>
    <t>Emission calculation sheet for Petroleum</t>
  </si>
  <si>
    <t>Emission calculation sheet for Dairy</t>
  </si>
  <si>
    <t>Emission calculation sheet for Beer</t>
  </si>
  <si>
    <t>Emission calculation sheet for Meat</t>
  </si>
  <si>
    <t>Softdrink</t>
  </si>
  <si>
    <t xml:space="preserve">Emission calculation sheet for Softdrink </t>
  </si>
  <si>
    <t xml:space="preserve">Emission calculation sheet for Pulp &amp; Paper </t>
  </si>
  <si>
    <t xml:space="preserve">Emission calculation sheet for Rubber </t>
  </si>
  <si>
    <t>Emission calculation sheet for Tannery</t>
  </si>
  <si>
    <t>Flowsheet</t>
  </si>
  <si>
    <t>Methodology</t>
  </si>
  <si>
    <t>Methodology for Industrial Wastewater</t>
  </si>
  <si>
    <t>Sheet with industrial production data for all 12 sectors under consideration</t>
  </si>
  <si>
    <t xml:space="preserve">Total GHG Emissions from Industrial Wastewater Treatment and Discharge (Tonnes of CO2e) </t>
  </si>
  <si>
    <t xml:space="preserve">Data obtained from Government Nodal Departments, Statistical Publications, Industry Associations etc. </t>
  </si>
  <si>
    <t>ICLEI South Asia</t>
  </si>
  <si>
    <t xml:space="preserve">The GHG Platform India is a collective Indian civil-society initiative providing an independent sector and economy wide estimation and analysis of India’s greenhouse gas (GHG) emissions from 2005 to 2013.  The platform comprises of eminent organisations namely, Council on Energy, Environment and Water, Center for Study of Science, Technology and Policy (CSTEP), ICLEI South Asia, Shakti Sustainable Energy Foundation, Vasudha Foundation and WRI-India.  </t>
  </si>
  <si>
    <t>Industrial Production Data</t>
  </si>
  <si>
    <t>Second National Communication (2007)</t>
  </si>
  <si>
    <t>Biennial Update Report (2010)</t>
  </si>
  <si>
    <t>IPCC METHODOLODY FOR ESTIMATION OF METHANE EMISSION FROM INDUSTRIAL WASTEWATER TREATMENT AND DISCHARGE</t>
  </si>
  <si>
    <t>Flowchart for Industrial Wastewater - CH4 Emission Estimation</t>
  </si>
  <si>
    <t>Chemical Oxygen Demand (COD)</t>
  </si>
  <si>
    <t>Soft Drink</t>
  </si>
  <si>
    <t>kiloliter</t>
  </si>
  <si>
    <t>Default Methane correction factor (MCF) by type of treatment/discharge pathway or system (Source: 2006 IPCC Guidelines, Vol. 5, Chapter 6: Wastewater Treatment and Discharge, Table 6.8)</t>
  </si>
  <si>
    <t>4D1. Domestic Wastewater, 4D2. Industrial Wastewater, 4A. Solid Waste Disposal</t>
  </si>
  <si>
    <t xml:space="preserve">• 2006 IPCC Guidelines, Vol. 5,Chapter 6: Wastewater Treatment and Discharge, Table 6.8
• MoEF - India Second National Communication to the United Nations Framework Convention on Climate Change </t>
  </si>
  <si>
    <t xml:space="preserve">• MoEF - India Second National Communication to the United Nations Framework Convention on Climate Change
• Published literature from NEERI
• 2006 IPCC Guidelines, Vol. 5,Chapter 6: Wastewater Treatment and Discharge. </t>
  </si>
  <si>
    <t>2006 IPCC Guidelines, Vol. 5, Chapter 6: Wastewater Treatment and Discharge, Equation Number 6.4</t>
  </si>
  <si>
    <t>• MoEF - India Second National Communication to the United Nations Framework Convention on Climate Change
• Published literature from NEERI
• 2006 IPCC Guidelines, Vol. 5,Chapter 6: Wastewater Treatment and Discharge, Equation Number 6.6</t>
  </si>
  <si>
    <t>• 2006 IPCC Guidelines, Vol. 5,Chapter 6: Wastewater Treatment and Discharge, Equation Number 6.6
• NEERI Documents</t>
  </si>
  <si>
    <t>• MoEF - India Second National Communication to the United Nations Framework Convention on Climate Change
• 2006 IPCC Guidelines, Vol. 5,Chapter 6: Wastewater Treatment and Discharge, Equation Number 6.5
• Various other sector specific technical publications and peer-reviewed literature from CPCB, UNFCCC CDM database</t>
  </si>
  <si>
    <t>• 2006 IPCC Guidelines, Vol. 5,Chapter 6: Wastewater Treatment and Discharge, Equation Number 6.5</t>
  </si>
  <si>
    <t>Bo = Maximum methane production capacity for industrial effluents (2006 IPCC Guidelines, Vol. 5,Chapter 6: Wastewater
Treatment and Discharge, Equation Number 6.5)</t>
  </si>
  <si>
    <r>
      <t>S</t>
    </r>
    <r>
      <rPr>
        <i/>
        <vertAlign val="subscript"/>
        <sz val="12"/>
        <color theme="1"/>
        <rFont val="Times New Roman"/>
        <family val="1"/>
      </rPr>
      <t>i</t>
    </r>
    <r>
      <rPr>
        <b/>
        <sz val="12"/>
        <color theme="1"/>
        <rFont val="Times New Roman"/>
        <family val="1"/>
      </rPr>
      <t xml:space="preserve"> = Organic Component removed as Sludge in inventory year                            (2006 IPCC Guidelines, Vol. 5, Chapter 6: Wastewater 
Treatment and Discharge, Equation Number 6.4)</t>
    </r>
  </si>
  <si>
    <t xml:space="preserve">
Si = Organic Component removed as Sludge in inventory year (2006 IPCC Guidelines, Vol. 5, Chapter 6: Wastewater 
Treatment and Discharge, Equation Number 6.4)</t>
  </si>
  <si>
    <t>Bo = Maximum methane production capacity for industrial effluents (2006 IPCC Guidelines, Vol. 5,Chapter 6: Wastewater Treatment and Discharge, Equation Number 6.5)</t>
  </si>
  <si>
    <t>2.0, Posted on September 28, 2017</t>
  </si>
  <si>
    <t xml:space="preserve">Chaturvedula, S., Kolsepatil, N., Malik, S., (2017). Waste Emissions. Version 2.0 dated September 28, 2017, from GHG platform India: GHG platform India-2005-2013 National Estimates - 2017 Series: http://ghgplatform-india.org/data-and-emissions/waste. html
In instances where this sheet is used along with any other sector sheet on this website, the suggested citation is “GHG platform India 2005-2013 National Estimates - 2017 Series”
</t>
  </si>
  <si>
    <t xml:space="preserve">India's Official National CH4 Emission Estimates for Industrial Wastewater  </t>
  </si>
  <si>
    <t>Tonnes CO2e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</si>
</sst>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_-;\-* #,##0_-;_-* &quot;-&quot;??_-;_-@_-"/>
    <numFmt numFmtId="166" formatCode="#,##0.000000"/>
    <numFmt numFmtId="167" formatCode="_-* #,##0.00\ _E_s_c_._-;\-* #,##0.00\ _E_s_c_._-;_-* &quot;-&quot;??\ _E_s_c_._-;_-@_-"/>
    <numFmt numFmtId="168" formatCode="_(* #,##0.0_);_(* \(#,##0.0\);_(* &quot;-&quot;??_);_(@_)"/>
    <numFmt numFmtId="169" formatCode="#,##0.0"/>
    <numFmt numFmtId="170" formatCode="_(* #,##0_);_(* \(#,##0\);_(* &quot;-&quot;??_);_(@_)"/>
    <numFmt numFmtId="171" formatCode="#,##0.0000"/>
    <numFmt numFmtId="172" formatCode="_(* #,##0.000_);_(* \(#,##0.000\);_(* &quot;-&quot;??_);_(@_)"/>
    <numFmt numFmtId="173"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10"/>
      <name val="Arial"/>
      <family val="2"/>
    </font>
    <font>
      <b/>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1"/>
      <name val="Calibri"/>
      <family val="2"/>
      <scheme val="minor"/>
    </font>
    <font>
      <b/>
      <sz val="12"/>
      <color theme="1"/>
      <name val="Times New Roman"/>
      <family val="1"/>
    </font>
    <font>
      <sz val="12"/>
      <color theme="1"/>
      <name val="Times New Roman"/>
      <family val="1"/>
    </font>
    <font>
      <i/>
      <vertAlign val="subscript"/>
      <sz val="12"/>
      <color theme="1"/>
      <name val="Times New Roman"/>
      <family val="1"/>
    </font>
    <font>
      <b/>
      <vertAlign val="superscript"/>
      <sz val="12"/>
      <color theme="1"/>
      <name val="Times New Roman"/>
      <family val="1"/>
    </font>
    <font>
      <sz val="12"/>
      <name val="Times New Roman"/>
      <family val="1"/>
    </font>
    <font>
      <vertAlign val="subscript"/>
      <sz val="12"/>
      <color theme="1"/>
      <name val="Times New Roman"/>
      <family val="1"/>
    </font>
    <font>
      <vertAlign val="superscript"/>
      <sz val="12"/>
      <color theme="1"/>
      <name val="Times New Roman"/>
      <family val="1"/>
    </font>
    <font>
      <u/>
      <sz val="11"/>
      <color theme="10"/>
      <name val="Calibri"/>
      <family val="2"/>
      <scheme val="minor"/>
    </font>
    <font>
      <u/>
      <sz val="12"/>
      <color theme="10"/>
      <name val="Times New Roman"/>
      <family val="1"/>
    </font>
    <font>
      <sz val="15"/>
      <color theme="1"/>
      <name val="Times New Roman"/>
      <family val="1"/>
    </font>
    <font>
      <b/>
      <sz val="15"/>
      <name val="Times New Roman"/>
      <family val="1"/>
    </font>
    <font>
      <b/>
      <sz val="15"/>
      <color theme="1"/>
      <name val="Times New Roman"/>
      <family val="1"/>
    </font>
    <font>
      <sz val="15"/>
      <name val="Times New Roman"/>
      <family val="1"/>
    </font>
    <font>
      <u/>
      <sz val="15"/>
      <color theme="10"/>
      <name val="Times New Roman"/>
      <family val="1"/>
    </font>
    <font>
      <i/>
      <sz val="12"/>
      <color theme="1"/>
      <name val="Calibri"/>
      <family val="2"/>
      <scheme val="minor"/>
    </font>
  </fonts>
  <fills count="41">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6"/>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s>
  <borders count="57">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medium">
        <color theme="1"/>
      </left>
      <right style="thin">
        <color auto="1"/>
      </right>
      <top style="medium">
        <color theme="1"/>
      </top>
      <bottom style="thin">
        <color theme="0"/>
      </bottom>
      <diagonal/>
    </border>
    <border>
      <left style="thin">
        <color auto="1"/>
      </left>
      <right style="medium">
        <color theme="1"/>
      </right>
      <top style="medium">
        <color theme="1"/>
      </top>
      <bottom style="thin">
        <color auto="1"/>
      </bottom>
      <diagonal/>
    </border>
    <border>
      <left/>
      <right style="thin">
        <color theme="0"/>
      </right>
      <top style="thin">
        <color theme="0"/>
      </top>
      <bottom style="thin">
        <color theme="0"/>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theme="1"/>
      </left>
      <right style="thin">
        <color auto="1"/>
      </right>
      <top/>
      <bottom style="thin">
        <color auto="1"/>
      </bottom>
      <diagonal/>
    </border>
    <border>
      <left style="thin">
        <color auto="1"/>
      </left>
      <right style="medium">
        <color theme="1"/>
      </right>
      <top style="thin">
        <color auto="1"/>
      </top>
      <bottom style="thin">
        <color auto="1"/>
      </bottom>
      <diagonal/>
    </border>
    <border>
      <left style="medium">
        <color theme="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medium">
        <color indexed="64"/>
      </left>
      <right style="dotted">
        <color auto="1"/>
      </right>
      <top style="medium">
        <color indexed="64"/>
      </top>
      <bottom style="dotted">
        <color auto="1"/>
      </bottom>
      <diagonal/>
    </border>
    <border>
      <left style="dotted">
        <color auto="1"/>
      </left>
      <right style="medium">
        <color indexed="64"/>
      </right>
      <top style="medium">
        <color indexed="64"/>
      </top>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style="medium">
        <color indexed="64"/>
      </left>
      <right/>
      <top style="dashed">
        <color indexed="64"/>
      </top>
      <bottom style="dotted">
        <color indexed="64"/>
      </bottom>
      <diagonal/>
    </border>
    <border>
      <left style="medium">
        <color indexed="64"/>
      </left>
      <right/>
      <top style="dotted">
        <color indexed="64"/>
      </top>
      <bottom style="dashed">
        <color indexed="64"/>
      </bottom>
      <diagonal/>
    </border>
    <border>
      <left style="medium">
        <color indexed="64"/>
      </left>
      <right/>
      <top style="dashed">
        <color indexed="64"/>
      </top>
      <bottom style="dashed">
        <color indexed="64"/>
      </bottom>
      <diagonal/>
    </border>
    <border>
      <left style="dotted">
        <color auto="1"/>
      </left>
      <right style="medium">
        <color indexed="64"/>
      </right>
      <top style="dotted">
        <color auto="1"/>
      </top>
      <bottom style="medium">
        <color indexed="64"/>
      </bottom>
      <diagonal/>
    </border>
  </borders>
  <cellStyleXfs count="49">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0" borderId="0"/>
    <xf numFmtId="167" fontId="4" fillId="0" borderId="0" applyFont="0" applyFill="0" applyBorder="0" applyAlignment="0" applyProtection="0"/>
    <xf numFmtId="0" fontId="6" fillId="0" borderId="0" applyNumberFormat="0" applyFill="0" applyBorder="0" applyAlignment="0" applyProtection="0"/>
    <xf numFmtId="0" fontId="7" fillId="0" borderId="21" applyNumberFormat="0" applyFill="0" applyAlignment="0" applyProtection="0"/>
    <xf numFmtId="0" fontId="8" fillId="0" borderId="22" applyNumberFormat="0" applyFill="0" applyAlignment="0" applyProtection="0"/>
    <xf numFmtId="0" fontId="9" fillId="0" borderId="23" applyNumberFormat="0" applyFill="0" applyAlignment="0" applyProtection="0"/>
    <xf numFmtId="0" fontId="9" fillId="0" borderId="0" applyNumberFormat="0" applyFill="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0" applyNumberFormat="0" applyBorder="0" applyAlignment="0" applyProtection="0"/>
    <xf numFmtId="0" fontId="13" fillId="10" borderId="24" applyNumberFormat="0" applyAlignment="0" applyProtection="0"/>
    <xf numFmtId="0" fontId="14" fillId="11" borderId="25" applyNumberFormat="0" applyAlignment="0" applyProtection="0"/>
    <xf numFmtId="0" fontId="15" fillId="11" borderId="24" applyNumberFormat="0" applyAlignment="0" applyProtection="0"/>
    <xf numFmtId="0" fontId="16" fillId="0" borderId="26" applyNumberFormat="0" applyFill="0" applyAlignment="0" applyProtection="0"/>
    <xf numFmtId="0" fontId="17" fillId="12" borderId="27" applyNumberFormat="0" applyAlignment="0" applyProtection="0"/>
    <xf numFmtId="0" fontId="18" fillId="0" borderId="0" applyNumberFormat="0" applyFill="0" applyBorder="0" applyAlignment="0" applyProtection="0"/>
    <xf numFmtId="0" fontId="1" fillId="13" borderId="28" applyNumberFormat="0" applyFont="0" applyAlignment="0" applyProtection="0"/>
    <xf numFmtId="0" fontId="19" fillId="0" borderId="0" applyNumberFormat="0" applyFill="0" applyBorder="0" applyAlignment="0" applyProtection="0"/>
    <xf numFmtId="0" fontId="2" fillId="0" borderId="29" applyNumberFormat="0" applyFill="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0" fillId="37" borderId="0" applyNumberFormat="0" applyBorder="0" applyAlignment="0" applyProtection="0"/>
    <xf numFmtId="0" fontId="21" fillId="0" borderId="0"/>
    <xf numFmtId="0" fontId="29" fillId="0" borderId="0" applyNumberFormat="0" applyFill="0" applyBorder="0" applyAlignment="0" applyProtection="0"/>
    <xf numFmtId="9" fontId="1" fillId="0" borderId="0" applyFont="0" applyFill="0" applyBorder="0" applyAlignment="0" applyProtection="0"/>
  </cellStyleXfs>
  <cellXfs count="282">
    <xf numFmtId="0" fontId="0" fillId="0" borderId="0" xfId="0"/>
    <xf numFmtId="0" fontId="22" fillId="0" borderId="0" xfId="0" applyFont="1"/>
    <xf numFmtId="0" fontId="23" fillId="0" borderId="0" xfId="0" applyFont="1"/>
    <xf numFmtId="0" fontId="22" fillId="2" borderId="6" xfId="0" applyFont="1" applyFill="1" applyBorder="1" applyAlignment="1">
      <alignment horizontal="left"/>
    </xf>
    <xf numFmtId="165" fontId="22" fillId="2" borderId="5" xfId="2" applyNumberFormat="1" applyFont="1" applyFill="1" applyBorder="1" applyAlignment="1">
      <alignment horizontal="center"/>
    </xf>
    <xf numFmtId="0" fontId="23" fillId="4" borderId="4" xfId="0" applyFont="1" applyFill="1" applyBorder="1"/>
    <xf numFmtId="4" fontId="23" fillId="4" borderId="3" xfId="2" applyNumberFormat="1" applyFont="1" applyFill="1" applyBorder="1" applyAlignment="1">
      <alignment horizontal="center" vertical="center"/>
    </xf>
    <xf numFmtId="0" fontId="23" fillId="0" borderId="4" xfId="0" applyFont="1" applyBorder="1"/>
    <xf numFmtId="4" fontId="23" fillId="3" borderId="3" xfId="2" applyNumberFormat="1" applyFont="1" applyFill="1" applyBorder="1" applyAlignment="1">
      <alignment horizontal="center" vertical="center"/>
    </xf>
    <xf numFmtId="0" fontId="23" fillId="0" borderId="4" xfId="0" applyFont="1" applyFill="1" applyBorder="1"/>
    <xf numFmtId="0" fontId="23" fillId="0" borderId="2" xfId="0" applyFont="1" applyBorder="1"/>
    <xf numFmtId="4" fontId="23" fillId="3" borderId="1" xfId="2" applyNumberFormat="1" applyFont="1" applyFill="1" applyBorder="1" applyAlignment="1">
      <alignment horizontal="center" vertical="center"/>
    </xf>
    <xf numFmtId="0" fontId="23" fillId="0" borderId="0" xfId="0" applyFont="1" applyBorder="1"/>
    <xf numFmtId="4" fontId="23" fillId="0" borderId="0" xfId="2" applyNumberFormat="1" applyFont="1" applyFill="1" applyBorder="1" applyAlignment="1">
      <alignment horizontal="center" vertical="center"/>
    </xf>
    <xf numFmtId="0" fontId="23" fillId="0" borderId="0" xfId="0" applyFont="1" applyFill="1" applyBorder="1"/>
    <xf numFmtId="165" fontId="23" fillId="0" borderId="0" xfId="2" applyNumberFormat="1" applyFont="1" applyFill="1" applyBorder="1"/>
    <xf numFmtId="0" fontId="22" fillId="2" borderId="7" xfId="0" applyFont="1" applyFill="1" applyBorder="1" applyAlignment="1">
      <alignment horizontal="left"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3" fillId="0" borderId="0" xfId="0" applyFont="1" applyAlignment="1">
      <alignment horizontal="center"/>
    </xf>
    <xf numFmtId="0" fontId="23" fillId="0" borderId="13" xfId="0" applyFont="1" applyBorder="1" applyAlignment="1">
      <alignment horizontal="left" vertical="center"/>
    </xf>
    <xf numFmtId="0" fontId="22" fillId="0" borderId="0" xfId="0" applyFont="1" applyBorder="1" applyAlignment="1">
      <alignment horizontal="center" vertical="center"/>
    </xf>
    <xf numFmtId="170" fontId="23" fillId="0" borderId="0" xfId="1" applyNumberFormat="1" applyFont="1" applyFill="1" applyBorder="1" applyAlignment="1">
      <alignment horizontal="center" vertical="center"/>
    </xf>
    <xf numFmtId="0" fontId="22" fillId="0" borderId="10" xfId="0" applyFont="1" applyFill="1" applyBorder="1" applyAlignment="1">
      <alignment horizontal="left" vertical="center"/>
    </xf>
    <xf numFmtId="0" fontId="22" fillId="0" borderId="11" xfId="0" applyFont="1" applyFill="1" applyBorder="1" applyAlignment="1">
      <alignment horizontal="center" vertical="center"/>
    </xf>
    <xf numFmtId="3" fontId="22" fillId="0" borderId="11" xfId="0" applyNumberFormat="1" applyFont="1" applyBorder="1" applyAlignment="1">
      <alignment horizontal="center" vertical="center"/>
    </xf>
    <xf numFmtId="3" fontId="22" fillId="0" borderId="12" xfId="0" applyNumberFormat="1" applyFont="1" applyBorder="1" applyAlignment="1">
      <alignment horizontal="center"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3" fontId="22" fillId="0" borderId="0" xfId="0" applyNumberFormat="1" applyFont="1" applyBorder="1" applyAlignment="1">
      <alignment horizontal="center" vertical="center"/>
    </xf>
    <xf numFmtId="0" fontId="22" fillId="0" borderId="0" xfId="0" applyFont="1" applyFill="1" applyAlignment="1">
      <alignment horizontal="center" vertical="center"/>
    </xf>
    <xf numFmtId="3" fontId="22" fillId="0" borderId="0" xfId="0" applyNumberFormat="1" applyFont="1" applyAlignment="1">
      <alignment horizontal="center" vertical="center"/>
    </xf>
    <xf numFmtId="3" fontId="23" fillId="0" borderId="11" xfId="0" applyNumberFormat="1" applyFont="1" applyBorder="1" applyAlignment="1">
      <alignment horizontal="center" vertical="center"/>
    </xf>
    <xf numFmtId="3" fontId="23" fillId="0" borderId="12" xfId="0" applyNumberFormat="1" applyFont="1" applyBorder="1" applyAlignment="1">
      <alignment horizontal="center" vertical="center"/>
    </xf>
    <xf numFmtId="3" fontId="23" fillId="0" borderId="0" xfId="0" applyNumberFormat="1" applyFont="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xf>
    <xf numFmtId="3" fontId="23" fillId="0" borderId="0" xfId="0" applyNumberFormat="1" applyFont="1" applyBorder="1" applyAlignment="1">
      <alignment horizontal="center"/>
    </xf>
    <xf numFmtId="3" fontId="23" fillId="0" borderId="14" xfId="0" applyNumberFormat="1" applyFont="1" applyBorder="1" applyAlignment="1">
      <alignment horizontal="center"/>
    </xf>
    <xf numFmtId="0" fontId="22" fillId="0" borderId="0" xfId="0" applyFont="1" applyFill="1" applyBorder="1" applyAlignment="1">
      <alignment horizontal="center"/>
    </xf>
    <xf numFmtId="0" fontId="22" fillId="0" borderId="10" xfId="0" applyFont="1" applyFill="1" applyBorder="1" applyAlignment="1">
      <alignment horizontal="left"/>
    </xf>
    <xf numFmtId="0" fontId="22" fillId="0" borderId="11" xfId="0" applyFont="1" applyFill="1" applyBorder="1" applyAlignment="1">
      <alignment horizontal="center"/>
    </xf>
    <xf numFmtId="3" fontId="22" fillId="0" borderId="11" xfId="0" applyNumberFormat="1" applyFont="1" applyBorder="1" applyAlignment="1">
      <alignment horizontal="center"/>
    </xf>
    <xf numFmtId="3" fontId="22" fillId="0" borderId="12" xfId="0" applyNumberFormat="1" applyFont="1" applyBorder="1" applyAlignment="1">
      <alignment horizontal="center"/>
    </xf>
    <xf numFmtId="0" fontId="22" fillId="0" borderId="0" xfId="0" applyFont="1" applyFill="1" applyAlignment="1">
      <alignment horizontal="center"/>
    </xf>
    <xf numFmtId="3" fontId="22" fillId="0" borderId="0" xfId="0" applyNumberFormat="1" applyFont="1" applyAlignment="1">
      <alignment horizontal="center"/>
    </xf>
    <xf numFmtId="0" fontId="22" fillId="2" borderId="7" xfId="0" applyFont="1" applyFill="1" applyBorder="1" applyAlignment="1">
      <alignment horizontal="left" vertical="center" wrapText="1"/>
    </xf>
    <xf numFmtId="3" fontId="22" fillId="0" borderId="0" xfId="0" applyNumberFormat="1" applyFont="1" applyBorder="1" applyAlignment="1">
      <alignment horizontal="center"/>
    </xf>
    <xf numFmtId="0" fontId="23" fillId="0" borderId="13" xfId="0" applyFont="1" applyFill="1" applyBorder="1" applyAlignment="1">
      <alignment horizontal="left"/>
    </xf>
    <xf numFmtId="169" fontId="23" fillId="0" borderId="14" xfId="0" applyNumberFormat="1" applyFont="1" applyBorder="1" applyAlignment="1">
      <alignment horizontal="center"/>
    </xf>
    <xf numFmtId="0" fontId="23" fillId="0" borderId="10" xfId="0" applyFont="1" applyFill="1" applyBorder="1" applyAlignment="1">
      <alignment horizontal="left"/>
    </xf>
    <xf numFmtId="169" fontId="23" fillId="0" borderId="12" xfId="0" applyNumberFormat="1" applyFont="1" applyBorder="1" applyAlignment="1">
      <alignment horizontal="center"/>
    </xf>
    <xf numFmtId="3" fontId="22" fillId="0" borderId="0" xfId="0" applyNumberFormat="1" applyFont="1" applyAlignment="1">
      <alignment horizontal="left"/>
    </xf>
    <xf numFmtId="0" fontId="22" fillId="2" borderId="5" xfId="0" applyFont="1" applyFill="1" applyBorder="1" applyAlignment="1">
      <alignment horizontal="center" vertical="center"/>
    </xf>
    <xf numFmtId="4" fontId="22" fillId="3" borderId="1" xfId="2" applyNumberFormat="1" applyFont="1" applyFill="1" applyBorder="1" applyAlignment="1">
      <alignment horizontal="center" vertical="center"/>
    </xf>
    <xf numFmtId="4" fontId="23" fillId="0" borderId="0" xfId="2" applyNumberFormat="1" applyFont="1" applyFill="1" applyBorder="1"/>
    <xf numFmtId="0" fontId="22" fillId="2" borderId="6" xfId="0" applyFont="1" applyFill="1" applyBorder="1"/>
    <xf numFmtId="165" fontId="22" fillId="2" borderId="5" xfId="2" applyNumberFormat="1" applyFont="1" applyFill="1" applyBorder="1"/>
    <xf numFmtId="166" fontId="23" fillId="0" borderId="0" xfId="0" applyNumberFormat="1" applyFont="1"/>
    <xf numFmtId="0" fontId="22" fillId="0" borderId="0" xfId="0" applyFont="1" applyFill="1" applyBorder="1" applyAlignment="1">
      <alignment horizontal="left" vertical="center" wrapText="1"/>
    </xf>
    <xf numFmtId="165" fontId="22" fillId="0" borderId="0" xfId="2" applyNumberFormat="1" applyFont="1" applyFill="1" applyBorder="1"/>
    <xf numFmtId="4" fontId="23" fillId="0" borderId="0" xfId="0" applyNumberFormat="1" applyFont="1"/>
    <xf numFmtId="0" fontId="22" fillId="2" borderId="7" xfId="0" applyFont="1" applyFill="1" applyBorder="1" applyAlignment="1"/>
    <xf numFmtId="0" fontId="23" fillId="0" borderId="13" xfId="0" applyFont="1" applyFill="1" applyBorder="1" applyAlignment="1">
      <alignment horizontal="left" vertical="center"/>
    </xf>
    <xf numFmtId="0" fontId="22" fillId="0" borderId="0" xfId="0" applyFont="1" applyAlignment="1">
      <alignment horizontal="center"/>
    </xf>
    <xf numFmtId="4" fontId="22" fillId="0" borderId="0" xfId="0" applyNumberFormat="1" applyFont="1" applyAlignment="1">
      <alignment horizontal="center"/>
    </xf>
    <xf numFmtId="4" fontId="22" fillId="0" borderId="11" xfId="0" applyNumberFormat="1" applyFont="1" applyFill="1" applyBorder="1" applyAlignment="1">
      <alignment horizontal="center" vertical="center"/>
    </xf>
    <xf numFmtId="4" fontId="22" fillId="0" borderId="12" xfId="0" applyNumberFormat="1" applyFont="1" applyFill="1" applyBorder="1" applyAlignment="1">
      <alignment horizontal="center" vertical="center"/>
    </xf>
    <xf numFmtId="0" fontId="23" fillId="0" borderId="0" xfId="0" applyFont="1" applyFill="1" applyBorder="1" applyAlignment="1">
      <alignment horizontal="center" vertical="center"/>
    </xf>
    <xf numFmtId="165" fontId="23" fillId="0" borderId="0" xfId="2" applyNumberFormat="1" applyFont="1" applyFill="1" applyBorder="1" applyAlignment="1">
      <alignment horizontal="center" vertical="center"/>
    </xf>
    <xf numFmtId="0" fontId="23" fillId="0" borderId="0" xfId="0" applyFont="1" applyBorder="1" applyAlignment="1">
      <alignment horizontal="center" vertical="center"/>
    </xf>
    <xf numFmtId="0" fontId="23" fillId="0" borderId="0" xfId="0" applyFont="1" applyFill="1" applyAlignment="1">
      <alignment horizontal="center"/>
    </xf>
    <xf numFmtId="170" fontId="23" fillId="0" borderId="0" xfId="1" applyNumberFormat="1" applyFont="1" applyFill="1" applyBorder="1"/>
    <xf numFmtId="4" fontId="23" fillId="0" borderId="3" xfId="2" applyNumberFormat="1" applyFont="1" applyFill="1" applyBorder="1" applyAlignment="1">
      <alignment horizontal="center" vertical="center"/>
    </xf>
    <xf numFmtId="4" fontId="22" fillId="0" borderId="0" xfId="2" applyNumberFormat="1" applyFont="1" applyFill="1" applyBorder="1" applyAlignment="1">
      <alignment horizontal="center" vertical="center"/>
    </xf>
    <xf numFmtId="170" fontId="23" fillId="0" borderId="11" xfId="1" applyNumberFormat="1" applyFont="1" applyFill="1" applyBorder="1"/>
    <xf numFmtId="3" fontId="23" fillId="0" borderId="11" xfId="0" applyNumberFormat="1" applyFont="1" applyBorder="1" applyAlignment="1">
      <alignment horizontal="center"/>
    </xf>
    <xf numFmtId="3" fontId="23" fillId="0" borderId="12" xfId="0" applyNumberFormat="1" applyFont="1" applyBorder="1" applyAlignment="1">
      <alignment horizontal="center"/>
    </xf>
    <xf numFmtId="0" fontId="23" fillId="0" borderId="0" xfId="0" applyFont="1" applyFill="1" applyBorder="1" applyAlignment="1">
      <alignment horizontal="left"/>
    </xf>
    <xf numFmtId="169" fontId="23" fillId="0" borderId="0" xfId="0" applyNumberFormat="1" applyFont="1" applyBorder="1" applyAlignment="1">
      <alignment horizontal="center"/>
    </xf>
    <xf numFmtId="4" fontId="22" fillId="0" borderId="0" xfId="0" applyNumberFormat="1" applyFont="1" applyFill="1" applyBorder="1" applyAlignment="1">
      <alignment horizontal="center"/>
    </xf>
    <xf numFmtId="4" fontId="22" fillId="0" borderId="0" xfId="0" applyNumberFormat="1" applyFont="1" applyBorder="1" applyAlignment="1">
      <alignment horizontal="center" vertical="center"/>
    </xf>
    <xf numFmtId="0" fontId="21" fillId="0" borderId="0" xfId="0" applyFont="1"/>
    <xf numFmtId="0" fontId="22" fillId="0" borderId="0" xfId="0" applyFont="1" applyBorder="1" applyAlignment="1">
      <alignment horizontal="center"/>
    </xf>
    <xf numFmtId="169" fontId="23" fillId="0" borderId="11" xfId="0" applyNumberFormat="1" applyFont="1" applyBorder="1" applyAlignment="1">
      <alignment horizontal="center" vertical="center"/>
    </xf>
    <xf numFmtId="168" fontId="23" fillId="0" borderId="11" xfId="1" applyNumberFormat="1" applyFont="1" applyFill="1" applyBorder="1"/>
    <xf numFmtId="168" fontId="23" fillId="0" borderId="12" xfId="1" applyNumberFormat="1" applyFont="1" applyFill="1" applyBorder="1"/>
    <xf numFmtId="4" fontId="23" fillId="0" borderId="11" xfId="0" applyNumberFormat="1" applyFont="1" applyBorder="1" applyAlignment="1">
      <alignment horizontal="center" vertical="center"/>
    </xf>
    <xf numFmtId="4" fontId="23" fillId="0" borderId="12" xfId="0" applyNumberFormat="1" applyFont="1" applyBorder="1" applyAlignment="1">
      <alignment horizontal="center" vertical="center"/>
    </xf>
    <xf numFmtId="4" fontId="23" fillId="0" borderId="0" xfId="0" applyNumberFormat="1" applyFont="1" applyBorder="1" applyAlignment="1">
      <alignment horizontal="center" vertical="center"/>
    </xf>
    <xf numFmtId="4" fontId="23" fillId="0" borderId="11" xfId="0" applyNumberFormat="1" applyFont="1" applyFill="1" applyBorder="1" applyAlignment="1">
      <alignment horizontal="center" vertical="center"/>
    </xf>
    <xf numFmtId="4" fontId="23" fillId="0" borderId="12" xfId="0" applyNumberFormat="1" applyFont="1" applyFill="1" applyBorder="1" applyAlignment="1">
      <alignment horizontal="center" vertical="center"/>
    </xf>
    <xf numFmtId="168" fontId="23" fillId="0" borderId="13" xfId="1" applyNumberFormat="1" applyFont="1" applyFill="1" applyBorder="1" applyAlignment="1">
      <alignment wrapText="1"/>
    </xf>
    <xf numFmtId="169" fontId="23" fillId="0" borderId="12" xfId="0" applyNumberFormat="1" applyFont="1" applyBorder="1" applyAlignment="1">
      <alignment horizontal="center" vertical="center"/>
    </xf>
    <xf numFmtId="4" fontId="23" fillId="0" borderId="0" xfId="0" applyNumberFormat="1" applyFont="1" applyFill="1" applyBorder="1" applyAlignment="1">
      <alignment horizontal="center" vertical="center"/>
    </xf>
    <xf numFmtId="4" fontId="23" fillId="0" borderId="14" xfId="0" applyNumberFormat="1" applyFont="1" applyFill="1" applyBorder="1" applyAlignment="1">
      <alignment horizontal="center" vertical="center"/>
    </xf>
    <xf numFmtId="4" fontId="22" fillId="0" borderId="11" xfId="0" applyNumberFormat="1" applyFont="1" applyFill="1" applyBorder="1" applyAlignment="1">
      <alignment horizontal="center"/>
    </xf>
    <xf numFmtId="4" fontId="22" fillId="0" borderId="12" xfId="0" applyNumberFormat="1" applyFont="1" applyFill="1" applyBorder="1" applyAlignment="1">
      <alignment horizontal="center"/>
    </xf>
    <xf numFmtId="4" fontId="23" fillId="0" borderId="14" xfId="0" applyNumberFormat="1" applyFont="1" applyBorder="1" applyAlignment="1">
      <alignment horizontal="center" vertical="center"/>
    </xf>
    <xf numFmtId="4" fontId="22" fillId="0" borderId="11" xfId="0" applyNumberFormat="1" applyFont="1" applyBorder="1" applyAlignment="1">
      <alignment horizontal="center" vertical="center"/>
    </xf>
    <xf numFmtId="4" fontId="22" fillId="0" borderId="12" xfId="0" applyNumberFormat="1" applyFont="1" applyBorder="1" applyAlignment="1">
      <alignment horizontal="center" vertical="center"/>
    </xf>
    <xf numFmtId="168" fontId="23" fillId="0" borderId="13" xfId="1" applyNumberFormat="1" applyFont="1" applyFill="1" applyBorder="1" applyAlignment="1">
      <alignment horizontal="left" wrapText="1"/>
    </xf>
    <xf numFmtId="0" fontId="23" fillId="4" borderId="2" xfId="0" applyFont="1" applyFill="1" applyBorder="1"/>
    <xf numFmtId="4" fontId="23" fillId="4" borderId="1" xfId="2" applyNumberFormat="1" applyFont="1" applyFill="1" applyBorder="1" applyAlignment="1">
      <alignment horizontal="center" vertical="center"/>
    </xf>
    <xf numFmtId="0" fontId="5" fillId="0" borderId="0" xfId="0" applyFont="1" applyFill="1" applyBorder="1" applyAlignment="1">
      <alignment horizontal="right" vertical="center" wrapText="1"/>
    </xf>
    <xf numFmtId="0" fontId="22" fillId="0" borderId="0" xfId="0" applyFont="1" applyFill="1" applyBorder="1"/>
    <xf numFmtId="0" fontId="22" fillId="0" borderId="0" xfId="0" applyFont="1" applyFill="1" applyBorder="1" applyAlignment="1">
      <alignment wrapText="1"/>
    </xf>
    <xf numFmtId="0" fontId="23" fillId="0" borderId="6" xfId="0" applyFont="1" applyBorder="1"/>
    <xf numFmtId="0" fontId="23" fillId="0" borderId="18" xfId="0" applyFont="1" applyBorder="1"/>
    <xf numFmtId="0" fontId="23" fillId="0" borderId="5" xfId="0" applyFont="1" applyBorder="1"/>
    <xf numFmtId="0" fontId="23" fillId="0" borderId="3" xfId="0" applyFont="1" applyBorder="1"/>
    <xf numFmtId="0" fontId="22" fillId="0" borderId="19" xfId="0" applyFont="1" applyBorder="1" applyAlignment="1">
      <alignment horizontal="center" vertical="center"/>
    </xf>
    <xf numFmtId="0" fontId="22" fillId="0" borderId="19" xfId="0" applyFont="1" applyBorder="1" applyAlignment="1">
      <alignment horizontal="center" vertical="center" wrapText="1"/>
    </xf>
    <xf numFmtId="0" fontId="22" fillId="0" borderId="19" xfId="0" applyFont="1" applyFill="1" applyBorder="1" applyAlignment="1">
      <alignment horizontal="center" vertical="center"/>
    </xf>
    <xf numFmtId="0" fontId="23" fillId="0" borderId="19" xfId="0" applyFont="1" applyBorder="1"/>
    <xf numFmtId="0" fontId="23" fillId="0" borderId="19" xfId="0" applyFont="1" applyBorder="1" applyAlignment="1">
      <alignment wrapText="1"/>
    </xf>
    <xf numFmtId="0" fontId="23" fillId="0" borderId="0" xfId="0" applyFont="1" applyAlignment="1">
      <alignment vertical="center"/>
    </xf>
    <xf numFmtId="0" fontId="23" fillId="0" borderId="19" xfId="0" applyFont="1" applyBorder="1" applyAlignment="1">
      <alignment vertical="center" wrapText="1"/>
    </xf>
    <xf numFmtId="0" fontId="23" fillId="0" borderId="19" xfId="0" applyFont="1" applyBorder="1" applyAlignment="1">
      <alignment vertical="center"/>
    </xf>
    <xf numFmtId="0" fontId="23" fillId="0" borderId="19" xfId="0" applyFont="1" applyFill="1" applyBorder="1" applyAlignment="1">
      <alignment vertical="center"/>
    </xf>
    <xf numFmtId="0" fontId="23" fillId="0" borderId="19" xfId="0" applyFont="1" applyFill="1" applyBorder="1"/>
    <xf numFmtId="0" fontId="23" fillId="0" borderId="19" xfId="0" applyFont="1" applyFill="1" applyBorder="1" applyAlignment="1">
      <alignment wrapText="1"/>
    </xf>
    <xf numFmtId="0" fontId="23" fillId="0" borderId="19" xfId="0" applyFont="1" applyFill="1" applyBorder="1" applyAlignment="1">
      <alignment vertical="center" wrapText="1"/>
    </xf>
    <xf numFmtId="0" fontId="27" fillId="0" borderId="0" xfId="0" applyFont="1" applyBorder="1"/>
    <xf numFmtId="0" fontId="23" fillId="0" borderId="20" xfId="0" applyFont="1" applyBorder="1"/>
    <xf numFmtId="0" fontId="23" fillId="0" borderId="1" xfId="0" applyFont="1" applyBorder="1"/>
    <xf numFmtId="0" fontId="23" fillId="0" borderId="0"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vertical="center"/>
    </xf>
    <xf numFmtId="0" fontId="23" fillId="0" borderId="0" xfId="0" applyFont="1" applyFill="1"/>
    <xf numFmtId="165" fontId="22" fillId="0" borderId="0" xfId="2" applyNumberFormat="1" applyFont="1" applyFill="1" applyBorder="1" applyAlignment="1">
      <alignment horizontal="center"/>
    </xf>
    <xf numFmtId="169" fontId="23" fillId="0" borderId="0" xfId="0" applyNumberFormat="1" applyFont="1" applyFill="1" applyBorder="1" applyAlignment="1">
      <alignment horizontal="center"/>
    </xf>
    <xf numFmtId="0" fontId="22" fillId="0" borderId="0" xfId="0" applyFont="1" applyFill="1" applyBorder="1" applyAlignment="1">
      <alignment horizontal="left"/>
    </xf>
    <xf numFmtId="171" fontId="22" fillId="0" borderId="0" xfId="0" applyNumberFormat="1" applyFont="1" applyBorder="1" applyAlignment="1">
      <alignment horizontal="center" vertical="center"/>
    </xf>
    <xf numFmtId="0" fontId="23" fillId="0" borderId="11" xfId="0" applyFont="1" applyFill="1" applyBorder="1" applyAlignment="1">
      <alignment horizontal="center" vertical="center"/>
    </xf>
    <xf numFmtId="3" fontId="22" fillId="0" borderId="0" xfId="0" applyNumberFormat="1" applyFont="1" applyFill="1" applyBorder="1" applyAlignment="1">
      <alignment horizontal="center"/>
    </xf>
    <xf numFmtId="166" fontId="23" fillId="0" borderId="0" xfId="0" applyNumberFormat="1" applyFont="1" applyFill="1"/>
    <xf numFmtId="170" fontId="23" fillId="0" borderId="14" xfId="1" applyNumberFormat="1" applyFont="1" applyFill="1" applyBorder="1"/>
    <xf numFmtId="168" fontId="22" fillId="0" borderId="0" xfId="1" applyNumberFormat="1" applyFont="1" applyFill="1"/>
    <xf numFmtId="168" fontId="22" fillId="0" borderId="0" xfId="1" applyNumberFormat="1" applyFont="1" applyFill="1" applyAlignment="1">
      <alignment horizontal="center"/>
    </xf>
    <xf numFmtId="168" fontId="22" fillId="0" borderId="0" xfId="1" applyNumberFormat="1" applyFont="1" applyFill="1" applyBorder="1"/>
    <xf numFmtId="168" fontId="23" fillId="0" borderId="19" xfId="1" applyNumberFormat="1" applyFont="1" applyFill="1" applyBorder="1" applyAlignment="1">
      <alignment wrapText="1"/>
    </xf>
    <xf numFmtId="168" fontId="23" fillId="0" borderId="19" xfId="1" applyNumberFormat="1" applyFont="1" applyFill="1" applyBorder="1"/>
    <xf numFmtId="168" fontId="23" fillId="0" borderId="0" xfId="1" applyNumberFormat="1" applyFont="1" applyFill="1" applyBorder="1"/>
    <xf numFmtId="168" fontId="23" fillId="0" borderId="0" xfId="1" applyNumberFormat="1" applyFont="1"/>
    <xf numFmtId="0" fontId="30" fillId="0" borderId="0" xfId="47" applyFont="1"/>
    <xf numFmtId="168" fontId="23" fillId="0" borderId="0" xfId="1" applyNumberFormat="1" applyFont="1" applyFill="1"/>
    <xf numFmtId="172" fontId="23" fillId="0" borderId="0" xfId="1" applyNumberFormat="1" applyFont="1" applyFill="1"/>
    <xf numFmtId="43" fontId="23" fillId="0" borderId="19" xfId="1" applyNumberFormat="1" applyFont="1" applyFill="1" applyBorder="1"/>
    <xf numFmtId="168" fontId="22" fillId="0" borderId="0" xfId="1" applyNumberFormat="1" applyFont="1" applyAlignment="1">
      <alignment wrapText="1"/>
    </xf>
    <xf numFmtId="168" fontId="22" fillId="2" borderId="30" xfId="1" applyNumberFormat="1" applyFont="1" applyFill="1" applyBorder="1" applyAlignment="1">
      <alignment horizontal="center" vertical="center"/>
    </xf>
    <xf numFmtId="168" fontId="22" fillId="2" borderId="19" xfId="1" applyNumberFormat="1" applyFont="1" applyFill="1" applyBorder="1" applyAlignment="1">
      <alignment horizontal="center" vertical="center"/>
    </xf>
    <xf numFmtId="168" fontId="23" fillId="0" borderId="19" xfId="1" applyNumberFormat="1" applyFont="1" applyFill="1" applyBorder="1" applyAlignment="1">
      <alignment horizontal="right" wrapText="1"/>
    </xf>
    <xf numFmtId="170" fontId="23" fillId="0" borderId="12" xfId="1" applyNumberFormat="1" applyFont="1" applyFill="1" applyBorder="1"/>
    <xf numFmtId="3" fontId="22" fillId="0" borderId="0" xfId="0" applyNumberFormat="1" applyFont="1" applyFill="1" applyBorder="1" applyAlignment="1">
      <alignment horizontal="center" vertical="center"/>
    </xf>
    <xf numFmtId="168" fontId="22" fillId="0" borderId="19" xfId="1" applyNumberFormat="1" applyFont="1" applyFill="1" applyBorder="1" applyAlignment="1">
      <alignment vertical="center" wrapText="1"/>
    </xf>
    <xf numFmtId="168" fontId="22" fillId="0" borderId="19" xfId="1" applyNumberFormat="1" applyFont="1" applyFill="1" applyBorder="1" applyAlignment="1">
      <alignment horizontal="left" vertical="center" wrapText="1"/>
    </xf>
    <xf numFmtId="168" fontId="22" fillId="0" borderId="19" xfId="1" applyNumberFormat="1" applyFont="1" applyFill="1" applyBorder="1" applyAlignment="1">
      <alignment horizontal="left" wrapText="1"/>
    </xf>
    <xf numFmtId="168" fontId="22" fillId="0" borderId="19" xfId="1" applyNumberFormat="1" applyFont="1" applyFill="1" applyBorder="1" applyAlignment="1">
      <alignment wrapText="1"/>
    </xf>
    <xf numFmtId="0" fontId="23" fillId="0" borderId="19" xfId="0" applyFont="1" applyFill="1" applyBorder="1" applyAlignment="1">
      <alignment horizontal="right" vertical="center"/>
    </xf>
    <xf numFmtId="168" fontId="23" fillId="0" borderId="0" xfId="1" applyNumberFormat="1" applyFont="1" applyFill="1" applyBorder="1" applyAlignment="1">
      <alignment horizontal="right" wrapText="1"/>
    </xf>
    <xf numFmtId="0" fontId="22" fillId="2" borderId="30" xfId="1" applyNumberFormat="1" applyFont="1" applyFill="1" applyBorder="1" applyAlignment="1">
      <alignment horizontal="center" vertical="center"/>
    </xf>
    <xf numFmtId="168" fontId="22" fillId="0" borderId="0" xfId="1" applyNumberFormat="1" applyFont="1" applyFill="1" applyBorder="1" applyAlignment="1">
      <alignment vertical="center"/>
    </xf>
    <xf numFmtId="170" fontId="23" fillId="0" borderId="14" xfId="1" applyNumberFormat="1" applyFont="1" applyFill="1" applyBorder="1" applyAlignment="1">
      <alignment horizontal="center" vertical="center"/>
    </xf>
    <xf numFmtId="171" fontId="22" fillId="0" borderId="0" xfId="0" applyNumberFormat="1" applyFont="1" applyFill="1" applyBorder="1" applyAlignment="1">
      <alignment horizontal="center" vertical="center"/>
    </xf>
    <xf numFmtId="43" fontId="23" fillId="0" borderId="0" xfId="1" applyFont="1" applyFill="1" applyBorder="1" applyAlignment="1">
      <alignment horizontal="center" vertical="center"/>
    </xf>
    <xf numFmtId="43" fontId="23" fillId="0" borderId="14" xfId="1" applyFont="1" applyFill="1" applyBorder="1" applyAlignment="1">
      <alignment horizontal="center" vertical="center"/>
    </xf>
    <xf numFmtId="43" fontId="22" fillId="0" borderId="11" xfId="1" applyFont="1" applyFill="1" applyBorder="1" applyAlignment="1">
      <alignment horizontal="center"/>
    </xf>
    <xf numFmtId="43" fontId="22" fillId="0" borderId="12" xfId="1" applyFont="1" applyFill="1" applyBorder="1" applyAlignment="1">
      <alignment horizontal="center"/>
    </xf>
    <xf numFmtId="43" fontId="23" fillId="0" borderId="0" xfId="1" applyFont="1" applyBorder="1" applyAlignment="1">
      <alignment horizontal="center" vertical="center"/>
    </xf>
    <xf numFmtId="43" fontId="23" fillId="0" borderId="14" xfId="1" applyFont="1" applyBorder="1" applyAlignment="1">
      <alignment horizontal="center" vertical="center"/>
    </xf>
    <xf numFmtId="43" fontId="22" fillId="0" borderId="11" xfId="1" applyFont="1" applyBorder="1" applyAlignment="1">
      <alignment horizontal="center" vertical="center"/>
    </xf>
    <xf numFmtId="43" fontId="22" fillId="0" borderId="12" xfId="1" applyFont="1" applyBorder="1" applyAlignment="1">
      <alignment horizontal="center" vertical="center"/>
    </xf>
    <xf numFmtId="43" fontId="23" fillId="0" borderId="11" xfId="1" applyFont="1" applyFill="1" applyBorder="1" applyAlignment="1">
      <alignment horizontal="center" vertical="center"/>
    </xf>
    <xf numFmtId="43" fontId="23" fillId="0" borderId="12" xfId="1" applyFont="1" applyFill="1" applyBorder="1" applyAlignment="1">
      <alignment horizontal="center" vertical="center"/>
    </xf>
    <xf numFmtId="43" fontId="23" fillId="0" borderId="11" xfId="1" applyFont="1" applyBorder="1" applyAlignment="1">
      <alignment horizontal="center" vertical="center"/>
    </xf>
    <xf numFmtId="43" fontId="23" fillId="0" borderId="12" xfId="1" applyFont="1" applyBorder="1" applyAlignment="1">
      <alignment horizontal="center" vertical="center"/>
    </xf>
    <xf numFmtId="0" fontId="31" fillId="0" borderId="32" xfId="0" applyFont="1" applyBorder="1"/>
    <xf numFmtId="0" fontId="31" fillId="0" borderId="0" xfId="0" applyFont="1"/>
    <xf numFmtId="0" fontId="31" fillId="0" borderId="33" xfId="0" applyFont="1" applyBorder="1"/>
    <xf numFmtId="0" fontId="31" fillId="0" borderId="34" xfId="0" applyFont="1" applyBorder="1"/>
    <xf numFmtId="0" fontId="32" fillId="38" borderId="35" xfId="0" applyFont="1" applyFill="1" applyBorder="1" applyAlignment="1">
      <alignment horizontal="left" vertical="center"/>
    </xf>
    <xf numFmtId="0" fontId="31" fillId="0" borderId="36" xfId="0" applyFont="1" applyBorder="1" applyAlignment="1">
      <alignment vertical="center" wrapText="1"/>
    </xf>
    <xf numFmtId="0" fontId="31" fillId="0" borderId="37" xfId="0" applyFont="1" applyBorder="1"/>
    <xf numFmtId="0" fontId="32" fillId="38" borderId="38" xfId="0" applyFont="1" applyFill="1" applyBorder="1" applyAlignment="1">
      <alignment horizontal="left" vertical="center"/>
    </xf>
    <xf numFmtId="0" fontId="33" fillId="38" borderId="40" xfId="0" applyFont="1" applyFill="1" applyBorder="1" applyAlignment="1">
      <alignment horizontal="left" vertical="center"/>
    </xf>
    <xf numFmtId="0" fontId="31" fillId="0" borderId="41" xfId="0" applyFont="1" applyBorder="1" applyAlignment="1">
      <alignment vertical="center"/>
    </xf>
    <xf numFmtId="0" fontId="33" fillId="38" borderId="42" xfId="0" applyFont="1" applyFill="1" applyBorder="1" applyAlignment="1">
      <alignment horizontal="left" vertical="center" wrapText="1"/>
    </xf>
    <xf numFmtId="0" fontId="31" fillId="0" borderId="41" xfId="0" applyFont="1" applyBorder="1" applyAlignment="1">
      <alignment vertical="center" wrapText="1"/>
    </xf>
    <xf numFmtId="0" fontId="33" fillId="38" borderId="42" xfId="0" applyFont="1" applyFill="1" applyBorder="1" applyAlignment="1">
      <alignment horizontal="left" vertical="center"/>
    </xf>
    <xf numFmtId="0" fontId="34" fillId="39" borderId="41" xfId="0" applyFont="1" applyFill="1" applyBorder="1" applyAlignment="1">
      <alignment vertical="center" wrapText="1"/>
    </xf>
    <xf numFmtId="0" fontId="35" fillId="0" borderId="41" xfId="47" applyFont="1" applyBorder="1" applyAlignment="1">
      <alignment vertical="center" wrapText="1"/>
    </xf>
    <xf numFmtId="0" fontId="34" fillId="0" borderId="43" xfId="0" applyFont="1" applyBorder="1" applyAlignment="1">
      <alignment horizontal="left" vertical="center" wrapText="1"/>
    </xf>
    <xf numFmtId="0" fontId="31" fillId="0" borderId="44" xfId="0" applyFont="1" applyBorder="1" applyAlignment="1">
      <alignment vertical="top" wrapText="1"/>
    </xf>
    <xf numFmtId="0" fontId="33" fillId="38" borderId="45" xfId="0" applyFont="1" applyFill="1" applyBorder="1" applyAlignment="1">
      <alignment horizontal="left" vertical="center"/>
    </xf>
    <xf numFmtId="0" fontId="34" fillId="39" borderId="46" xfId="0" applyFont="1" applyFill="1" applyBorder="1" applyAlignment="1">
      <alignment vertical="center" wrapText="1"/>
    </xf>
    <xf numFmtId="0" fontId="23" fillId="39" borderId="0" xfId="0" applyFont="1" applyFill="1"/>
    <xf numFmtId="0" fontId="23" fillId="39" borderId="0" xfId="0" applyFont="1" applyFill="1" applyBorder="1"/>
    <xf numFmtId="0" fontId="22" fillId="40" borderId="47" xfId="0" applyFont="1" applyFill="1" applyBorder="1" applyAlignment="1">
      <alignment horizontal="left"/>
    </xf>
    <xf numFmtId="0" fontId="22" fillId="40" borderId="48" xfId="0" applyFont="1" applyFill="1" applyBorder="1" applyAlignment="1">
      <alignment horizontal="left"/>
    </xf>
    <xf numFmtId="0" fontId="23" fillId="39" borderId="49" xfId="0" applyFont="1" applyFill="1" applyBorder="1"/>
    <xf numFmtId="0" fontId="23" fillId="39" borderId="50" xfId="0" applyFont="1" applyFill="1" applyBorder="1"/>
    <xf numFmtId="0" fontId="23" fillId="39" borderId="4" xfId="0" applyFont="1" applyFill="1" applyBorder="1"/>
    <xf numFmtId="0" fontId="23" fillId="39" borderId="51" xfId="0" applyFont="1" applyFill="1" applyBorder="1"/>
    <xf numFmtId="0" fontId="23" fillId="39" borderId="52" xfId="0" applyFont="1" applyFill="1" applyBorder="1"/>
    <xf numFmtId="0" fontId="23" fillId="39" borderId="53" xfId="0" applyFont="1" applyFill="1" applyBorder="1"/>
    <xf numFmtId="0" fontId="23" fillId="39" borderId="54" xfId="0" applyFont="1" applyFill="1" applyBorder="1"/>
    <xf numFmtId="0" fontId="23" fillId="39" borderId="55" xfId="0" applyFont="1" applyFill="1" applyBorder="1"/>
    <xf numFmtId="0" fontId="23" fillId="39" borderId="2" xfId="0" applyFont="1" applyFill="1" applyBorder="1"/>
    <xf numFmtId="0" fontId="23" fillId="39" borderId="56" xfId="0" applyFont="1" applyFill="1" applyBorder="1"/>
    <xf numFmtId="168" fontId="23" fillId="0" borderId="0" xfId="1" applyNumberFormat="1" applyFont="1" applyBorder="1"/>
    <xf numFmtId="43" fontId="22" fillId="0" borderId="0" xfId="1" applyFont="1" applyFill="1" applyBorder="1" applyAlignment="1">
      <alignment horizontal="center" vertical="center"/>
    </xf>
    <xf numFmtId="10" fontId="21" fillId="0" borderId="0" xfId="48" applyNumberFormat="1" applyFont="1" applyFill="1" applyBorder="1" applyAlignment="1">
      <alignment horizontal="right"/>
    </xf>
    <xf numFmtId="43" fontId="21" fillId="0" borderId="0" xfId="1" applyFont="1"/>
    <xf numFmtId="43" fontId="23" fillId="0" borderId="0" xfId="1" applyFont="1"/>
    <xf numFmtId="9" fontId="23" fillId="0" borderId="0" xfId="48" applyFont="1"/>
    <xf numFmtId="0" fontId="22" fillId="2" borderId="19" xfId="0" applyFont="1" applyFill="1" applyBorder="1" applyAlignment="1">
      <alignment horizontal="left" vertical="center" wrapText="1"/>
    </xf>
    <xf numFmtId="4" fontId="23" fillId="0" borderId="19" xfId="0" applyNumberFormat="1" applyFont="1" applyBorder="1"/>
    <xf numFmtId="0" fontId="22" fillId="0" borderId="19" xfId="0" applyFont="1" applyFill="1" applyBorder="1"/>
    <xf numFmtId="4" fontId="22" fillId="0" borderId="19" xfId="0" applyNumberFormat="1" applyFont="1" applyBorder="1"/>
    <xf numFmtId="0" fontId="21" fillId="0" borderId="0" xfId="0" applyFont="1" applyAlignment="1">
      <alignment wrapText="1"/>
    </xf>
    <xf numFmtId="0" fontId="22" fillId="2" borderId="9" xfId="0" applyFont="1" applyFill="1" applyBorder="1" applyAlignment="1">
      <alignment horizontal="left" vertical="center" wrapText="1"/>
    </xf>
    <xf numFmtId="0" fontId="26" fillId="0" borderId="4" xfId="0" applyFont="1" applyFill="1" applyBorder="1"/>
    <xf numFmtId="3" fontId="26" fillId="0" borderId="3" xfId="0" applyNumberFormat="1" applyFont="1" applyFill="1" applyBorder="1"/>
    <xf numFmtId="0" fontId="26" fillId="0" borderId="2" xfId="0" applyFont="1" applyFill="1" applyBorder="1"/>
    <xf numFmtId="3" fontId="26" fillId="0" borderId="1" xfId="0" applyNumberFormat="1" applyFont="1" applyFill="1" applyBorder="1"/>
    <xf numFmtId="4" fontId="23" fillId="0" borderId="0" xfId="0" applyNumberFormat="1" applyFont="1" applyFill="1"/>
    <xf numFmtId="0" fontId="23" fillId="0" borderId="0" xfId="0" applyFont="1" applyBorder="1" applyAlignment="1">
      <alignment horizontal="left"/>
    </xf>
    <xf numFmtId="2" fontId="22" fillId="0" borderId="11" xfId="0" applyNumberFormat="1" applyFont="1" applyFill="1" applyBorder="1" applyAlignment="1">
      <alignment horizontal="center" vertical="center"/>
    </xf>
    <xf numFmtId="0" fontId="36" fillId="0" borderId="0" xfId="0" applyFont="1" applyFill="1" applyAlignment="1">
      <alignment wrapText="1"/>
    </xf>
    <xf numFmtId="4" fontId="23" fillId="0" borderId="19" xfId="0" applyNumberFormat="1" applyFont="1" applyFill="1" applyBorder="1"/>
    <xf numFmtId="43" fontId="23" fillId="0" borderId="0" xfId="0" applyNumberFormat="1" applyFont="1"/>
    <xf numFmtId="168" fontId="22" fillId="0" borderId="0" xfId="0" applyNumberFormat="1" applyFont="1" applyAlignment="1">
      <alignment horizontal="center"/>
    </xf>
    <xf numFmtId="173" fontId="31" fillId="0" borderId="39" xfId="0" applyNumberFormat="1" applyFont="1" applyFill="1" applyBorder="1" applyAlignment="1">
      <alignment horizontal="left" vertical="center" wrapText="1"/>
    </xf>
    <xf numFmtId="0" fontId="22" fillId="2" borderId="30" xfId="0" applyFont="1" applyFill="1" applyBorder="1" applyAlignment="1">
      <alignment horizontal="left" vertical="center" wrapText="1"/>
    </xf>
    <xf numFmtId="43" fontId="21" fillId="0" borderId="0" xfId="1" applyFont="1" applyFill="1"/>
    <xf numFmtId="0" fontId="21" fillId="0" borderId="0" xfId="0" applyFont="1" applyFill="1"/>
    <xf numFmtId="168" fontId="23" fillId="0" borderId="11" xfId="1" applyNumberFormat="1" applyFont="1" applyFill="1" applyBorder="1" applyAlignment="1">
      <alignment horizontal="center" vertical="center"/>
    </xf>
    <xf numFmtId="3" fontId="23" fillId="0" borderId="11" xfId="0" applyNumberFormat="1" applyFont="1" applyFill="1" applyBorder="1" applyAlignment="1">
      <alignment horizontal="center"/>
    </xf>
    <xf numFmtId="3" fontId="23" fillId="0" borderId="12" xfId="0" applyNumberFormat="1" applyFont="1" applyFill="1" applyBorder="1" applyAlignment="1">
      <alignment horizontal="center"/>
    </xf>
    <xf numFmtId="43" fontId="26" fillId="0" borderId="12" xfId="1" applyFont="1" applyFill="1" applyBorder="1" applyAlignment="1">
      <alignment horizontal="center" vertical="center"/>
    </xf>
    <xf numFmtId="43" fontId="23" fillId="0" borderId="11" xfId="1" applyFont="1" applyFill="1" applyBorder="1" applyAlignment="1">
      <alignment horizontal="center"/>
    </xf>
    <xf numFmtId="0" fontId="23" fillId="0" borderId="19" xfId="0" applyFont="1" applyFill="1" applyBorder="1" applyAlignment="1">
      <alignment vertical="top" wrapText="1"/>
    </xf>
    <xf numFmtId="0" fontId="22" fillId="2" borderId="6" xfId="0" applyFont="1" applyFill="1" applyBorder="1" applyAlignment="1">
      <alignment wrapText="1"/>
    </xf>
    <xf numFmtId="0" fontId="22" fillId="2" borderId="6" xfId="0" applyFont="1" applyFill="1" applyBorder="1" applyAlignment="1">
      <alignment horizontal="left" wrapText="1"/>
    </xf>
    <xf numFmtId="0" fontId="22" fillId="2" borderId="5" xfId="0" applyFont="1" applyFill="1" applyBorder="1" applyAlignment="1">
      <alignment horizontal="center" vertical="center" wrapText="1"/>
    </xf>
    <xf numFmtId="165" fontId="22" fillId="2" borderId="5" xfId="2" applyNumberFormat="1" applyFont="1" applyFill="1" applyBorder="1" applyAlignment="1">
      <alignment horizontal="center" wrapText="1"/>
    </xf>
    <xf numFmtId="0" fontId="22" fillId="2" borderId="6" xfId="0" applyFont="1" applyFill="1" applyBorder="1" applyAlignment="1">
      <alignment horizontal="left"/>
    </xf>
    <xf numFmtId="0" fontId="22" fillId="2" borderId="5" xfId="0" applyFont="1" applyFill="1" applyBorder="1" applyAlignment="1">
      <alignment horizontal="left"/>
    </xf>
    <xf numFmtId="168" fontId="30" fillId="0" borderId="0" xfId="47" applyNumberFormat="1" applyFont="1" applyAlignment="1">
      <alignment horizontal="center" wrapText="1"/>
    </xf>
    <xf numFmtId="168" fontId="22" fillId="0" borderId="0" xfId="1" applyNumberFormat="1" applyFont="1" applyAlignment="1">
      <alignment horizontal="left" wrapText="1"/>
    </xf>
    <xf numFmtId="168" fontId="22" fillId="2" borderId="30" xfId="1" applyNumberFormat="1" applyFont="1" applyFill="1" applyBorder="1" applyAlignment="1">
      <alignment horizontal="left" vertical="center" wrapText="1"/>
    </xf>
    <xf numFmtId="168" fontId="22" fillId="2" borderId="31" xfId="1" applyNumberFormat="1" applyFont="1" applyFill="1" applyBorder="1" applyAlignment="1">
      <alignment horizontal="left" vertical="center" wrapText="1"/>
    </xf>
    <xf numFmtId="168" fontId="22" fillId="2" borderId="15" xfId="1" applyNumberFormat="1" applyFont="1" applyFill="1" applyBorder="1" applyAlignment="1">
      <alignment horizontal="center" vertical="center"/>
    </xf>
    <xf numFmtId="168" fontId="22" fillId="2" borderId="16" xfId="1" applyNumberFormat="1" applyFont="1" applyFill="1" applyBorder="1" applyAlignment="1">
      <alignment horizontal="center" vertical="center"/>
    </xf>
    <xf numFmtId="168" fontId="22" fillId="2" borderId="19" xfId="1" applyNumberFormat="1" applyFont="1" applyFill="1" applyBorder="1" applyAlignment="1">
      <alignment horizontal="center" vertical="center"/>
    </xf>
    <xf numFmtId="0" fontId="22" fillId="5" borderId="0" xfId="0" applyFont="1" applyFill="1" applyAlignment="1">
      <alignment horizont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5" xfId="0" applyFont="1" applyBorder="1" applyAlignment="1">
      <alignment horizontal="center"/>
    </xf>
    <xf numFmtId="0" fontId="23" fillId="0" borderId="16" xfId="0" applyFont="1" applyBorder="1" applyAlignment="1">
      <alignment horizontal="center"/>
    </xf>
    <xf numFmtId="0" fontId="23" fillId="0" borderId="17" xfId="0" applyFont="1" applyBorder="1" applyAlignment="1">
      <alignment horizontal="center"/>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3" fillId="0" borderId="7" xfId="0" applyFont="1" applyBorder="1" applyAlignment="1">
      <alignment horizontal="center" wrapText="1"/>
    </xf>
    <xf numFmtId="0" fontId="23" fillId="0" borderId="8" xfId="0" applyFont="1" applyBorder="1" applyAlignment="1">
      <alignment horizontal="center" wrapText="1"/>
    </xf>
    <xf numFmtId="0" fontId="23" fillId="0" borderId="9" xfId="0" applyFont="1" applyBorder="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2" fillId="6" borderId="0" xfId="0" applyFont="1" applyFill="1" applyBorder="1" applyAlignment="1">
      <alignment horizontal="left" wrapText="1"/>
    </xf>
  </cellXfs>
  <cellStyles count="49">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1" builtinId="3"/>
    <cellStyle name="Comma 2" xfId="2" xr:uid="{00000000-0005-0000-0000-00001C000000}"/>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7" builtinId="8"/>
    <cellStyle name="Input" xfId="13" builtinId="20" customBuiltin="1"/>
    <cellStyle name="Linked Cell" xfId="16" builtinId="24" customBuiltin="1"/>
    <cellStyle name="Neutral" xfId="12" builtinId="28" customBuiltin="1"/>
    <cellStyle name="Normal" xfId="0" builtinId="0"/>
    <cellStyle name="Normal 2" xfId="3" xr:uid="{00000000-0005-0000-0000-000028000000}"/>
    <cellStyle name="Normal 2 2" xfId="46" xr:uid="{00000000-0005-0000-0000-000029000000}"/>
    <cellStyle name="Note" xfId="19" builtinId="10" customBuiltin="1"/>
    <cellStyle name="Output" xfId="14" builtinId="21" customBuiltin="1"/>
    <cellStyle name="Percent" xfId="48" builtinId="5"/>
    <cellStyle name="Title" xfId="5" builtinId="15" customBuiltin="1"/>
    <cellStyle name="Total" xfId="21" builtinId="25" customBuiltin="1"/>
    <cellStyle name="Vírgula 2" xfId="4" xr:uid="{00000000-0005-0000-0000-00002F000000}"/>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3044825</xdr:colOff>
      <xdr:row>1</xdr:row>
      <xdr:rowOff>85725</xdr:rowOff>
    </xdr:from>
    <xdr:to>
      <xdr:col>3</xdr:col>
      <xdr:colOff>4386383</xdr:colOff>
      <xdr:row>4</xdr:row>
      <xdr:rowOff>95249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6675" y="333375"/>
          <a:ext cx="1341558" cy="752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9</xdr:row>
      <xdr:rowOff>0</xdr:rowOff>
    </xdr:from>
    <xdr:to>
      <xdr:col>6</xdr:col>
      <xdr:colOff>285750</xdr:colOff>
      <xdr:row>12</xdr:row>
      <xdr:rowOff>0</xdr:rowOff>
    </xdr:to>
    <xdr:cxnSp macro="">
      <xdr:nvCxnSpPr>
        <xdr:cNvPr id="3" name="Conector de seta reta 2">
          <a:extLst>
            <a:ext uri="{FF2B5EF4-FFF2-40B4-BE49-F238E27FC236}">
              <a16:creationId xmlns:a16="http://schemas.microsoft.com/office/drawing/2014/main" id="{00000000-0008-0000-1000-000003000000}"/>
            </a:ext>
          </a:extLst>
        </xdr:cNvPr>
        <xdr:cNvCxnSpPr/>
      </xdr:nvCxnSpPr>
      <xdr:spPr>
        <a:xfrm>
          <a:off x="4048125" y="1524000"/>
          <a:ext cx="0" cy="752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266700</xdr:colOff>
      <xdr:row>4</xdr:row>
      <xdr:rowOff>0</xdr:rowOff>
    </xdr:from>
    <xdr:to>
      <xdr:col>6</xdr:col>
      <xdr:colOff>266700</xdr:colOff>
      <xdr:row>6</xdr:row>
      <xdr:rowOff>180975</xdr:rowOff>
    </xdr:to>
    <xdr:cxnSp macro="">
      <xdr:nvCxnSpPr>
        <xdr:cNvPr id="6" name="Conector de seta reta 21">
          <a:extLst>
            <a:ext uri="{FF2B5EF4-FFF2-40B4-BE49-F238E27FC236}">
              <a16:creationId xmlns:a16="http://schemas.microsoft.com/office/drawing/2014/main" id="{00000000-0008-0000-1000-000006000000}"/>
            </a:ext>
          </a:extLst>
        </xdr:cNvPr>
        <xdr:cNvCxnSpPr/>
      </xdr:nvCxnSpPr>
      <xdr:spPr>
        <a:xfrm>
          <a:off x="4029075" y="5715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14</xdr:row>
      <xdr:rowOff>9525</xdr:rowOff>
    </xdr:from>
    <xdr:to>
      <xdr:col>6</xdr:col>
      <xdr:colOff>285751</xdr:colOff>
      <xdr:row>16</xdr:row>
      <xdr:rowOff>171450</xdr:rowOff>
    </xdr:to>
    <xdr:cxnSp macro="">
      <xdr:nvCxnSpPr>
        <xdr:cNvPr id="7" name="Conector de seta reta 30">
          <a:extLst>
            <a:ext uri="{FF2B5EF4-FFF2-40B4-BE49-F238E27FC236}">
              <a16:creationId xmlns:a16="http://schemas.microsoft.com/office/drawing/2014/main" id="{00000000-0008-0000-1000-000007000000}"/>
            </a:ext>
          </a:extLst>
        </xdr:cNvPr>
        <xdr:cNvCxnSpPr/>
      </xdr:nvCxnSpPr>
      <xdr:spPr>
        <a:xfrm>
          <a:off x="4048125" y="2676525"/>
          <a:ext cx="1" cy="628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276225</xdr:colOff>
      <xdr:row>19</xdr:row>
      <xdr:rowOff>0</xdr:rowOff>
    </xdr:from>
    <xdr:to>
      <xdr:col>6</xdr:col>
      <xdr:colOff>276225</xdr:colOff>
      <xdr:row>22</xdr:row>
      <xdr:rowOff>19050</xdr:rowOff>
    </xdr:to>
    <xdr:cxnSp macro="">
      <xdr:nvCxnSpPr>
        <xdr:cNvPr id="26" name="Conector de seta reta 30">
          <a:extLst>
            <a:ext uri="{FF2B5EF4-FFF2-40B4-BE49-F238E27FC236}">
              <a16:creationId xmlns:a16="http://schemas.microsoft.com/office/drawing/2014/main" id="{00000000-0008-0000-1000-00001A000000}"/>
            </a:ext>
          </a:extLst>
        </xdr:cNvPr>
        <xdr:cNvCxnSpPr/>
      </xdr:nvCxnSpPr>
      <xdr:spPr>
        <a:xfrm>
          <a:off x="4038600" y="3771900"/>
          <a:ext cx="0"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24</xdr:row>
      <xdr:rowOff>9525</xdr:rowOff>
    </xdr:from>
    <xdr:to>
      <xdr:col>6</xdr:col>
      <xdr:colOff>257175</xdr:colOff>
      <xdr:row>26</xdr:row>
      <xdr:rowOff>180975</xdr:rowOff>
    </xdr:to>
    <xdr:cxnSp macro="">
      <xdr:nvCxnSpPr>
        <xdr:cNvPr id="28" name="Conector de seta reta 30">
          <a:extLst>
            <a:ext uri="{FF2B5EF4-FFF2-40B4-BE49-F238E27FC236}">
              <a16:creationId xmlns:a16="http://schemas.microsoft.com/office/drawing/2014/main" id="{00000000-0008-0000-1000-00001C000000}"/>
            </a:ext>
          </a:extLst>
        </xdr:cNvPr>
        <xdr:cNvCxnSpPr/>
      </xdr:nvCxnSpPr>
      <xdr:spPr>
        <a:xfrm>
          <a:off x="4019550" y="4648200"/>
          <a:ext cx="0" cy="552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28</xdr:row>
      <xdr:rowOff>0</xdr:rowOff>
    </xdr:from>
    <xdr:to>
      <xdr:col>6</xdr:col>
      <xdr:colOff>238125</xdr:colOff>
      <xdr:row>30</xdr:row>
      <xdr:rowOff>171450</xdr:rowOff>
    </xdr:to>
    <xdr:cxnSp macro="">
      <xdr:nvCxnSpPr>
        <xdr:cNvPr id="30" name="Conector de seta reta 30">
          <a:extLst>
            <a:ext uri="{FF2B5EF4-FFF2-40B4-BE49-F238E27FC236}">
              <a16:creationId xmlns:a16="http://schemas.microsoft.com/office/drawing/2014/main" id="{00000000-0008-0000-1000-00001E000000}"/>
            </a:ext>
          </a:extLst>
        </xdr:cNvPr>
        <xdr:cNvCxnSpPr/>
      </xdr:nvCxnSpPr>
      <xdr:spPr>
        <a:xfrm>
          <a:off x="4000500" y="5400675"/>
          <a:ext cx="0" cy="552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32</xdr:row>
      <xdr:rowOff>19050</xdr:rowOff>
    </xdr:from>
    <xdr:to>
      <xdr:col>6</xdr:col>
      <xdr:colOff>238125</xdr:colOff>
      <xdr:row>34</xdr:row>
      <xdr:rowOff>180975</xdr:rowOff>
    </xdr:to>
    <xdr:cxnSp macro="">
      <xdr:nvCxnSpPr>
        <xdr:cNvPr id="31" name="Conector de seta reta 30">
          <a:extLst>
            <a:ext uri="{FF2B5EF4-FFF2-40B4-BE49-F238E27FC236}">
              <a16:creationId xmlns:a16="http://schemas.microsoft.com/office/drawing/2014/main" id="{00000000-0008-0000-1000-00001F000000}"/>
            </a:ext>
          </a:extLst>
        </xdr:cNvPr>
        <xdr:cNvCxnSpPr/>
      </xdr:nvCxnSpPr>
      <xdr:spPr>
        <a:xfrm>
          <a:off x="4000500" y="5991225"/>
          <a:ext cx="0"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3219450</xdr:colOff>
      <xdr:row>2</xdr:row>
      <xdr:rowOff>151193</xdr:rowOff>
    </xdr:from>
    <xdr:ext cx="3190557" cy="503086"/>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5019675" y="541718"/>
              <a:ext cx="3190557" cy="50308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𝐶𝐻</m:t>
                    </m:r>
                    <m:r>
                      <a:rPr lang="en-US" sz="1100" b="0" i="1">
                        <a:latin typeface="Cambria Math"/>
                      </a:rPr>
                      <m:t>4 </m:t>
                    </m:r>
                    <m:r>
                      <a:rPr lang="en-US" sz="1100" b="0" i="1">
                        <a:latin typeface="Cambria Math"/>
                      </a:rPr>
                      <m:t>𝐸𝑚𝑖𝑠𝑠𝑖𝑜𝑛𝑠</m:t>
                    </m:r>
                    <m:r>
                      <a:rPr lang="en-US" sz="1100" i="1">
                        <a:latin typeface="Cambria Math"/>
                      </a:rPr>
                      <m:t>=</m:t>
                    </m:r>
                    <m:nary>
                      <m:naryPr>
                        <m:chr m:val="∑"/>
                        <m:supHide m:val="on"/>
                        <m:ctrlPr>
                          <a:rPr lang="en-US" sz="1100" i="1">
                            <a:latin typeface="Cambria Math" panose="02040503050406030204" pitchFamily="18" charset="0"/>
                          </a:rPr>
                        </m:ctrlPr>
                      </m:naryPr>
                      <m:sub>
                        <m:r>
                          <m:rPr>
                            <m:brk m:alnAt="23"/>
                          </m:rPr>
                          <a:rPr lang="en-US" sz="1100" b="0" i="1">
                            <a:latin typeface="Cambria Math"/>
                          </a:rPr>
                          <m:t>𝑖</m:t>
                        </m:r>
                      </m:sub>
                      <m:sup/>
                      <m:e>
                        <m:d>
                          <m:dPr>
                            <m:ctrlPr>
                              <a:rPr lang="en-US" sz="1100" i="1">
                                <a:latin typeface="Cambria Math" panose="02040503050406030204" pitchFamily="18" charset="0"/>
                              </a:rPr>
                            </m:ctrlPr>
                          </m:dPr>
                          <m:e>
                            <m:r>
                              <a:rPr lang="en-US" sz="1100" b="0" i="1">
                                <a:latin typeface="Cambria Math"/>
                              </a:rPr>
                              <m:t>𝑇𝑂𝑊</m:t>
                            </m:r>
                            <m:r>
                              <a:rPr lang="en-US" sz="1100" b="0" i="1" baseline="-25000">
                                <a:latin typeface="Cambria Math"/>
                              </a:rPr>
                              <m:t>𝑖</m:t>
                            </m:r>
                            <m:r>
                              <a:rPr lang="en-US" sz="1100" b="0" i="1">
                                <a:latin typeface="Cambria Math"/>
                              </a:rPr>
                              <m:t> −</m:t>
                            </m:r>
                            <m:r>
                              <a:rPr lang="en-US" sz="1100" b="0" i="1">
                                <a:latin typeface="Cambria Math"/>
                              </a:rPr>
                              <m:t>𝑆𝑖</m:t>
                            </m:r>
                          </m:e>
                        </m:d>
                        <m:r>
                          <a:rPr lang="en-US" sz="1100" b="0" i="1">
                            <a:latin typeface="Cambria Math"/>
                          </a:rPr>
                          <m:t>𝐸𝐹</m:t>
                        </m:r>
                        <m:r>
                          <a:rPr lang="en-US" sz="1100" b="0" i="1" baseline="-25000">
                            <a:latin typeface="Cambria Math"/>
                          </a:rPr>
                          <m:t>𝑖</m:t>
                        </m:r>
                        <m:r>
                          <a:rPr lang="en-US" sz="1100" b="0" i="1">
                            <a:latin typeface="Cambria Math"/>
                          </a:rPr>
                          <m:t> −</m:t>
                        </m:r>
                        <m:r>
                          <a:rPr lang="en-US" sz="1100" b="0" i="1">
                            <a:latin typeface="Cambria Math"/>
                          </a:rPr>
                          <m:t>𝑅𝑖</m:t>
                        </m:r>
                      </m:e>
                    </m:nary>
                  </m:oMath>
                </m:oMathPara>
              </a14:m>
              <a:endParaRPr lang="en-US" sz="1100"/>
            </a:p>
          </xdr:txBody>
        </xdr:sp>
      </mc:Choice>
      <mc:Fallback xmlns="">
        <xdr:sp macro="" textlink="">
          <xdr:nvSpPr>
            <xdr:cNvPr id="2" name="TextBox 1"/>
            <xdr:cNvSpPr txBox="1"/>
          </xdr:nvSpPr>
          <xdr:spPr>
            <a:xfrm>
              <a:off x="5019675" y="541718"/>
              <a:ext cx="3190557" cy="50308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r>
                <a:rPr lang="en-US" sz="1100" b="0" i="0">
                  <a:latin typeface="Cambria Math"/>
                </a:rPr>
                <a:t>𝐶𝐻4 𝐸𝑚𝑖𝑠𝑠𝑖𝑜𝑛𝑠</a:t>
              </a:r>
              <a:r>
                <a:rPr lang="en-US" sz="1100" i="0">
                  <a:latin typeface="Cambria Math"/>
                </a:rPr>
                <a:t>=∑</a:t>
              </a:r>
              <a:r>
                <a:rPr lang="en-US" sz="1100" b="0" i="0">
                  <a:latin typeface="Cambria Math"/>
                </a:rPr>
                <a:t>_𝑖▒〖(𝑇𝑂𝑊</a:t>
              </a:r>
              <a:r>
                <a:rPr lang="en-US" sz="1100" b="0" i="0" baseline="-25000">
                  <a:latin typeface="Cambria Math"/>
                </a:rPr>
                <a:t>𝑖</a:t>
              </a:r>
              <a:r>
                <a:rPr lang="en-US" sz="1100" b="0" i="0">
                  <a:latin typeface="Cambria Math"/>
                </a:rPr>
                <a:t> −𝑆𝑖)𝐸𝐹</a:t>
              </a:r>
              <a:r>
                <a:rPr lang="en-US" sz="1100" b="0" i="0" baseline="-25000">
                  <a:latin typeface="Cambria Math"/>
                </a:rPr>
                <a:t>𝑖</a:t>
              </a:r>
              <a:r>
                <a:rPr lang="en-US" sz="1100" b="0" i="0">
                  <a:latin typeface="Cambria Math"/>
                </a:rPr>
                <a:t> −𝑅𝑖〗</a:t>
              </a:r>
              <a:endParaRPr lang="en-US" sz="1100"/>
            </a:p>
          </xdr:txBody>
        </xdr:sp>
      </mc:Fallback>
    </mc:AlternateContent>
    <xdr:clientData/>
  </xdr:oneCellAnchor>
  <xdr:oneCellAnchor>
    <xdr:from>
      <xdr:col>2</xdr:col>
      <xdr:colOff>3162300</xdr:colOff>
      <xdr:row>12</xdr:row>
      <xdr:rowOff>171450</xdr:rowOff>
    </xdr:from>
    <xdr:ext cx="3190557" cy="2645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4962525" y="3800475"/>
              <a:ext cx="3190557" cy="26456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𝑇𝑂𝑊𝑖</m:t>
                    </m:r>
                    <m:r>
                      <a:rPr lang="en-US" sz="1100" i="1">
                        <a:latin typeface="Cambria Math"/>
                      </a:rPr>
                      <m:t>=</m:t>
                    </m:r>
                    <m:r>
                      <a:rPr lang="en-US" sz="1100" b="0" i="1">
                        <a:latin typeface="Cambria Math"/>
                      </a:rPr>
                      <m:t>𝑃</m:t>
                    </m:r>
                    <m:r>
                      <a:rPr lang="en-US" sz="1100" b="0" i="1" baseline="-25000">
                        <a:latin typeface="Cambria Math"/>
                      </a:rPr>
                      <m:t>𝑖</m:t>
                    </m:r>
                    <m:r>
                      <a:rPr lang="en-US" sz="1100" b="0" i="1">
                        <a:latin typeface="Cambria Math"/>
                      </a:rPr>
                      <m:t>∗</m:t>
                    </m:r>
                    <m:r>
                      <a:rPr lang="en-US" sz="1100" b="0" i="1">
                        <a:latin typeface="Cambria Math"/>
                      </a:rPr>
                      <m:t>𝑊𝑖</m:t>
                    </m:r>
                    <m:r>
                      <a:rPr lang="en-US" sz="1100" b="0" i="1">
                        <a:latin typeface="Cambria Math"/>
                      </a:rPr>
                      <m:t>∗</m:t>
                    </m:r>
                    <m:r>
                      <a:rPr lang="en-US" sz="1100" b="0" i="1">
                        <a:latin typeface="Cambria Math"/>
                      </a:rPr>
                      <m:t>𝐶𝑂𝐷𝑖</m:t>
                    </m:r>
                  </m:oMath>
                </m:oMathPara>
              </a14:m>
              <a:endParaRPr lang="en-US" sz="1100" baseline="-25000"/>
            </a:p>
          </xdr:txBody>
        </xdr:sp>
      </mc:Choice>
      <mc:Fallback xmlns="">
        <xdr:sp macro="" textlink="">
          <xdr:nvSpPr>
            <xdr:cNvPr id="3" name="TextBox 2"/>
            <xdr:cNvSpPr txBox="1"/>
          </xdr:nvSpPr>
          <xdr:spPr>
            <a:xfrm>
              <a:off x="4962525" y="3800475"/>
              <a:ext cx="3190557" cy="26456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𝑇𝑂𝑊𝑖</a:t>
              </a:r>
              <a:r>
                <a:rPr lang="en-US" sz="1100" i="0">
                  <a:latin typeface="Cambria Math"/>
                </a:rPr>
                <a:t>=</a:t>
              </a:r>
              <a:r>
                <a:rPr lang="en-US" sz="1100" b="0" i="0">
                  <a:latin typeface="Cambria Math"/>
                </a:rPr>
                <a:t>𝑃</a:t>
              </a:r>
              <a:r>
                <a:rPr lang="en-US" sz="1100" b="0" i="0" baseline="-25000">
                  <a:latin typeface="Cambria Math"/>
                </a:rPr>
                <a:t>𝑖</a:t>
              </a:r>
              <a:r>
                <a:rPr lang="en-US" sz="1100" b="0" i="0">
                  <a:latin typeface="Cambria Math"/>
                </a:rPr>
                <a:t>∗𝑊𝑖∗𝐶𝑂𝐷𝑖</a:t>
              </a:r>
              <a:endParaRPr lang="en-US" sz="1100" baseline="-25000"/>
            </a:p>
          </xdr:txBody>
        </xdr:sp>
      </mc:Fallback>
    </mc:AlternateContent>
    <xdr:clientData/>
  </xdr:oneCellAnchor>
  <xdr:oneCellAnchor>
    <xdr:from>
      <xdr:col>2</xdr:col>
      <xdr:colOff>3190875</xdr:colOff>
      <xdr:row>22</xdr:row>
      <xdr:rowOff>19050</xdr:rowOff>
    </xdr:from>
    <xdr:ext cx="3190557" cy="26456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4991100" y="6819900"/>
              <a:ext cx="3190557" cy="26456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𝐸𝐹</m:t>
                    </m:r>
                    <m:r>
                      <a:rPr lang="en-US" sz="1100" b="0" i="1" baseline="-25000">
                        <a:latin typeface="Cambria Math"/>
                      </a:rPr>
                      <m:t>𝑖</m:t>
                    </m:r>
                    <m:r>
                      <a:rPr lang="en-US" sz="1100" i="1">
                        <a:latin typeface="Cambria Math"/>
                      </a:rPr>
                      <m:t>=</m:t>
                    </m:r>
                    <m:r>
                      <a:rPr lang="en-US" sz="1100" b="0" i="1">
                        <a:latin typeface="Cambria Math"/>
                      </a:rPr>
                      <m:t>𝐵</m:t>
                    </m:r>
                    <m:r>
                      <a:rPr lang="en-US" sz="1100" b="0" i="1" baseline="-25000">
                        <a:latin typeface="Cambria Math"/>
                      </a:rPr>
                      <m:t>𝑜</m:t>
                    </m:r>
                    <m:r>
                      <a:rPr lang="en-US" sz="1100" b="0" i="1">
                        <a:latin typeface="Cambria Math"/>
                      </a:rPr>
                      <m:t>∗</m:t>
                    </m:r>
                    <m:r>
                      <a:rPr lang="en-US" sz="1100" b="0" i="1">
                        <a:latin typeface="Cambria Math"/>
                      </a:rPr>
                      <m:t>𝑀𝐶𝐹𝑗</m:t>
                    </m:r>
                  </m:oMath>
                </m:oMathPara>
              </a14:m>
              <a:endParaRPr lang="en-US" sz="1100" baseline="-25000"/>
            </a:p>
          </xdr:txBody>
        </xdr:sp>
      </mc:Choice>
      <mc:Fallback xmlns="">
        <xdr:sp macro="" textlink="">
          <xdr:nvSpPr>
            <xdr:cNvPr id="4" name="TextBox 3"/>
            <xdr:cNvSpPr txBox="1"/>
          </xdr:nvSpPr>
          <xdr:spPr>
            <a:xfrm>
              <a:off x="4991100" y="6819900"/>
              <a:ext cx="3190557" cy="26456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𝐸𝐹</a:t>
              </a:r>
              <a:r>
                <a:rPr lang="en-US" sz="1100" b="0" i="0" baseline="-25000">
                  <a:latin typeface="Cambria Math"/>
                </a:rPr>
                <a:t>𝑖</a:t>
              </a:r>
              <a:r>
                <a:rPr lang="en-US" sz="1100" i="0">
                  <a:latin typeface="Cambria Math"/>
                </a:rPr>
                <a:t>=</a:t>
              </a:r>
              <a:r>
                <a:rPr lang="en-US" sz="1100" b="0" i="0">
                  <a:latin typeface="Cambria Math"/>
                </a:rPr>
                <a:t>𝐵</a:t>
              </a:r>
              <a:r>
                <a:rPr lang="en-US" sz="1100" b="0" i="0" baseline="-25000">
                  <a:latin typeface="Cambria Math"/>
                </a:rPr>
                <a:t>𝑜</a:t>
              </a:r>
              <a:r>
                <a:rPr lang="en-US" sz="1100" b="0" i="0">
                  <a:latin typeface="Cambria Math"/>
                </a:rPr>
                <a:t>∗𝑀𝐶𝐹𝑗</a:t>
              </a:r>
              <a:endParaRPr lang="en-US" sz="1100" baseline="-250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9900/2&#186;%20Levantamento/Quadros/98-99/4&#186;%20Levantamento/SERIS/EVOLUCA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AME04\00-01\SAFRA\99-00\Safras\DEPAG\DIVAS\SF9798\3levant\SERIS\EVOLUCAO.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9900/2&#186;%20Levantamento/Quadros/98-99/4&#186;%20Levantamento/S9596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REB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REBR"/>
      <sheetName val="EVPRDBR"/>
      <sheetName val="EVPTVBR"/>
      <sheetName val="EVARECS"/>
      <sheetName val="EVPRDCS"/>
      <sheetName val="EVPTVCS"/>
      <sheetName val="EVARES"/>
      <sheetName val="EVPRDS"/>
      <sheetName val="EVPTVS"/>
      <sheetName val="EVARESD"/>
      <sheetName val="EVPRDSD"/>
      <sheetName val="EVPTVSD"/>
      <sheetName val="EVARECO"/>
      <sheetName val="EVPRDCO"/>
      <sheetName val="EVPTVCO"/>
      <sheetName val="EVARENE"/>
      <sheetName val="EVPRDNE"/>
      <sheetName val="EVPTVNE"/>
      <sheetName val="EVARENO"/>
      <sheetName val="EVPRDNO"/>
      <sheetName val="EVPTVNO"/>
      <sheetName val="EVARENN"/>
      <sheetName val="EVPRDNN"/>
      <sheetName val="EVPTVNN"/>
      <sheetName val="EVAREDF"/>
      <sheetName val="EVPRDDF"/>
      <sheetName val="EVPTVDF"/>
      <sheetName val="EVAREGO"/>
      <sheetName val="EVPRDGO"/>
      <sheetName val="EVPTVGO"/>
      <sheetName val="EVAREMT"/>
      <sheetName val="EVPRDMT"/>
      <sheetName val="EVPTVMT"/>
      <sheetName val="EVAREMS"/>
      <sheetName val="EVPRDMS"/>
      <sheetName val="EVPTVMS"/>
      <sheetName val="EVAREPR"/>
      <sheetName val="EVPRDPR"/>
      <sheetName val="EVPTVPR"/>
      <sheetName val="EVARERS"/>
      <sheetName val="EVPRDRS"/>
      <sheetName val="EVPTVRS"/>
      <sheetName val="EVARESC"/>
      <sheetName val="EVPRDSC"/>
      <sheetName val="EVPTVSC"/>
      <sheetName val="EVARESP"/>
      <sheetName val="EVPRDSP"/>
      <sheetName val="EVPTVSP"/>
      <sheetName val="EVAREMG"/>
      <sheetName val="EVPRDMG"/>
      <sheetName val="EVPTVMG"/>
      <sheetName val="EVARERJ"/>
      <sheetName val="EVPRDRJ"/>
      <sheetName val="EVPTVRJ"/>
      <sheetName val="EVAREES"/>
      <sheetName val="EVPRDES"/>
      <sheetName val="EVPTVES"/>
      <sheetName val="EVAREBN"/>
      <sheetName val="EVPRDBN"/>
      <sheetName val="EVPTVBN"/>
      <sheetName val="EVAREBS"/>
      <sheetName val="EVPRDBS"/>
      <sheetName val="EVPTVBS"/>
      <sheetName val="EVAREBA"/>
      <sheetName val="EVPRDBA"/>
      <sheetName val="EVPTVBA"/>
      <sheetName val="EVAREMA"/>
      <sheetName val="EVPRDMA"/>
      <sheetName val="EVPTVMA"/>
      <sheetName val="EVAREPI"/>
      <sheetName val="EVPRDPI"/>
      <sheetName val="EVPTVPI"/>
      <sheetName val="EVARECE"/>
      <sheetName val="EVPRDCE"/>
      <sheetName val="EVPTVCE"/>
      <sheetName val="EVARERN"/>
      <sheetName val="EVPRDRN"/>
      <sheetName val="EVPTVRN"/>
      <sheetName val="EVAREPB"/>
      <sheetName val="EVPRDPB"/>
      <sheetName val="EVPTVPB"/>
      <sheetName val="EVAREPE"/>
      <sheetName val="EVPRDPE"/>
      <sheetName val="EVPTVPE"/>
      <sheetName val="EVAREAL"/>
      <sheetName val="EVPRDAL"/>
      <sheetName val="EVPTVAL"/>
      <sheetName val="EVARESE"/>
      <sheetName val="EVPRDSE"/>
      <sheetName val="EVPTVSE"/>
      <sheetName val="EVARERR"/>
      <sheetName val="EVPRDRR"/>
      <sheetName val="EVPTVRR"/>
      <sheetName val="EVARERO"/>
      <sheetName val="EVPRDRO"/>
      <sheetName val="EVPTVRO"/>
      <sheetName val="EVAREAC"/>
      <sheetName val="EVPRDAC"/>
      <sheetName val="EVPTVAC"/>
      <sheetName val="EVAREAM"/>
      <sheetName val="EVPRDAM"/>
      <sheetName val="EVPTVAM"/>
      <sheetName val="EVAREPA"/>
      <sheetName val="EVPRDPA"/>
      <sheetName val="EVPTVPA"/>
      <sheetName val="EVARETO"/>
      <sheetName val="EVPRDTO"/>
      <sheetName val="EVPTV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HO1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ghgplatform-indi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7"/>
  <sheetViews>
    <sheetView tabSelected="1" topLeftCell="C1" zoomScale="70" zoomScaleNormal="70" workbookViewId="0">
      <selection activeCell="D17" sqref="D17"/>
    </sheetView>
  </sheetViews>
  <sheetFormatPr defaultColWidth="11.42578125" defaultRowHeight="19.5" x14ac:dyDescent="0.3"/>
  <cols>
    <col min="1" max="2" width="11.42578125" style="178" hidden="1" customWidth="1"/>
    <col min="3" max="3" width="27.7109375" style="178" customWidth="1"/>
    <col min="4" max="4" width="122" style="178" customWidth="1"/>
    <col min="5" max="16384" width="11.42578125" style="178"/>
  </cols>
  <sheetData>
    <row r="1" spans="1:33" x14ac:dyDescent="0.3">
      <c r="A1" s="177"/>
      <c r="B1" s="177"/>
      <c r="C1" s="177"/>
      <c r="D1" s="177"/>
      <c r="E1" s="177"/>
      <c r="F1" s="177"/>
      <c r="G1" s="177"/>
      <c r="H1" s="177"/>
      <c r="I1" s="177"/>
      <c r="J1" s="177"/>
      <c r="K1" s="177"/>
      <c r="L1" s="177"/>
      <c r="M1" s="177"/>
      <c r="N1" s="177"/>
      <c r="O1" s="177"/>
      <c r="P1" s="177"/>
      <c r="Q1" s="177"/>
      <c r="R1" s="177"/>
      <c r="S1" s="177"/>
      <c r="T1" s="177"/>
      <c r="U1" s="177"/>
    </row>
    <row r="2" spans="1:33" x14ac:dyDescent="0.3">
      <c r="A2" s="177"/>
      <c r="B2" s="177"/>
      <c r="C2" s="177"/>
      <c r="D2" s="177"/>
      <c r="E2" s="177"/>
      <c r="F2" s="177"/>
      <c r="G2" s="177"/>
      <c r="H2" s="177"/>
      <c r="I2" s="177"/>
      <c r="J2" s="177"/>
      <c r="K2" s="177"/>
      <c r="L2" s="177"/>
      <c r="M2" s="177"/>
      <c r="N2" s="177"/>
      <c r="O2" s="177"/>
      <c r="P2" s="177"/>
      <c r="Q2" s="177"/>
      <c r="R2" s="177"/>
      <c r="S2" s="177"/>
      <c r="T2" s="177"/>
      <c r="U2" s="177"/>
    </row>
    <row r="3" spans="1:33" x14ac:dyDescent="0.3">
      <c r="A3" s="177"/>
      <c r="B3" s="177"/>
      <c r="C3" s="177"/>
      <c r="D3" s="177"/>
      <c r="E3" s="177"/>
      <c r="F3" s="177"/>
      <c r="G3" s="177"/>
      <c r="H3" s="177"/>
      <c r="I3" s="177"/>
      <c r="J3" s="177"/>
      <c r="K3" s="177"/>
      <c r="L3" s="177"/>
      <c r="M3" s="177"/>
      <c r="N3" s="177"/>
      <c r="O3" s="177"/>
      <c r="P3" s="177"/>
      <c r="Q3" s="177"/>
      <c r="R3" s="177"/>
      <c r="S3" s="177"/>
      <c r="T3" s="177"/>
      <c r="U3" s="177"/>
    </row>
    <row r="4" spans="1:33" x14ac:dyDescent="0.3">
      <c r="A4" s="177"/>
      <c r="B4" s="177"/>
      <c r="C4" s="177"/>
      <c r="D4" s="177"/>
      <c r="E4" s="177"/>
      <c r="F4" s="177"/>
      <c r="G4" s="177"/>
      <c r="H4" s="177"/>
      <c r="I4" s="177"/>
      <c r="J4" s="177"/>
      <c r="K4" s="177"/>
      <c r="L4" s="177"/>
      <c r="M4" s="177"/>
      <c r="N4" s="177"/>
      <c r="O4" s="177"/>
      <c r="P4" s="177"/>
      <c r="Q4" s="177"/>
      <c r="R4" s="177"/>
      <c r="S4" s="177"/>
      <c r="T4" s="177"/>
      <c r="U4" s="177"/>
    </row>
    <row r="5" spans="1:33" ht="20.25" thickBot="1" x14ac:dyDescent="0.35">
      <c r="A5" s="177"/>
      <c r="B5" s="177"/>
      <c r="C5" s="179"/>
      <c r="D5" s="179"/>
      <c r="E5" s="179"/>
      <c r="F5" s="179"/>
      <c r="G5" s="179"/>
      <c r="H5" s="179"/>
      <c r="I5" s="179"/>
      <c r="J5" s="179"/>
      <c r="K5" s="179"/>
      <c r="L5" s="179"/>
      <c r="M5" s="179"/>
      <c r="N5" s="179"/>
      <c r="O5" s="179"/>
      <c r="P5" s="179"/>
      <c r="Q5" s="179"/>
      <c r="R5" s="179"/>
      <c r="S5" s="179"/>
      <c r="T5" s="179"/>
      <c r="U5" s="179"/>
    </row>
    <row r="6" spans="1:33" ht="20.25" thickBot="1" x14ac:dyDescent="0.35">
      <c r="A6" s="177"/>
      <c r="B6" s="180"/>
      <c r="C6" s="181" t="s">
        <v>141</v>
      </c>
      <c r="D6" s="182" t="s">
        <v>142</v>
      </c>
      <c r="E6" s="183"/>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row>
    <row r="7" spans="1:33" x14ac:dyDescent="0.3">
      <c r="A7" s="177"/>
      <c r="B7" s="180"/>
      <c r="C7" s="184" t="s">
        <v>143</v>
      </c>
      <c r="D7" s="233" t="s">
        <v>209</v>
      </c>
      <c r="E7" s="183"/>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row>
    <row r="8" spans="1:33" x14ac:dyDescent="0.3">
      <c r="A8" s="177"/>
      <c r="B8" s="180"/>
      <c r="C8" s="185" t="s">
        <v>144</v>
      </c>
      <c r="D8" s="186" t="s">
        <v>158</v>
      </c>
      <c r="E8" s="183"/>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row>
    <row r="9" spans="1:33" ht="48" customHeight="1" x14ac:dyDescent="0.3">
      <c r="A9" s="177"/>
      <c r="B9" s="180"/>
      <c r="C9" s="187" t="s">
        <v>145</v>
      </c>
      <c r="D9" s="186" t="s">
        <v>146</v>
      </c>
      <c r="E9" s="183"/>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row>
    <row r="10" spans="1:33" ht="43.5" customHeight="1" x14ac:dyDescent="0.3">
      <c r="A10" s="177"/>
      <c r="B10" s="180"/>
      <c r="C10" s="187" t="s">
        <v>147</v>
      </c>
      <c r="D10" s="188" t="s">
        <v>197</v>
      </c>
      <c r="E10" s="183"/>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3" ht="175.5" x14ac:dyDescent="0.3">
      <c r="A11" s="177"/>
      <c r="B11" s="180"/>
      <c r="C11" s="187" t="s">
        <v>148</v>
      </c>
      <c r="D11" s="188" t="s">
        <v>159</v>
      </c>
      <c r="E11" s="183"/>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row>
    <row r="12" spans="1:33" ht="97.5" x14ac:dyDescent="0.3">
      <c r="A12" s="177"/>
      <c r="B12" s="180"/>
      <c r="C12" s="189" t="s">
        <v>149</v>
      </c>
      <c r="D12" s="190" t="s">
        <v>187</v>
      </c>
      <c r="E12" s="183"/>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row>
    <row r="13" spans="1:33" x14ac:dyDescent="0.3">
      <c r="A13" s="177"/>
      <c r="B13" s="180"/>
      <c r="C13" s="189" t="s">
        <v>150</v>
      </c>
      <c r="D13" s="186" t="s">
        <v>186</v>
      </c>
      <c r="E13" s="183"/>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row>
    <row r="14" spans="1:33" x14ac:dyDescent="0.3">
      <c r="A14" s="177"/>
      <c r="B14" s="180"/>
      <c r="C14" s="189" t="s">
        <v>151</v>
      </c>
      <c r="D14" s="191" t="s">
        <v>152</v>
      </c>
      <c r="E14" s="183"/>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row>
    <row r="15" spans="1:33" ht="156" x14ac:dyDescent="0.3">
      <c r="A15" s="177"/>
      <c r="B15" s="180"/>
      <c r="C15" s="187" t="s">
        <v>153</v>
      </c>
      <c r="D15" s="192" t="s">
        <v>154</v>
      </c>
      <c r="E15" s="183"/>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row>
    <row r="16" spans="1:33" ht="105.75" customHeight="1" x14ac:dyDescent="0.3">
      <c r="A16" s="177"/>
      <c r="B16" s="180"/>
      <c r="C16" s="189" t="s">
        <v>155</v>
      </c>
      <c r="D16" s="193" t="s">
        <v>210</v>
      </c>
      <c r="E16" s="183"/>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row>
    <row r="17" spans="1:33" ht="137.25" thickBot="1" x14ac:dyDescent="0.35">
      <c r="A17" s="177"/>
      <c r="B17" s="180"/>
      <c r="C17" s="194" t="s">
        <v>156</v>
      </c>
      <c r="D17" s="195" t="s">
        <v>157</v>
      </c>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row>
    <row r="18" spans="1:33" x14ac:dyDescent="0.3">
      <c r="A18" s="177"/>
      <c r="B18" s="180"/>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row>
    <row r="19" spans="1:33" x14ac:dyDescent="0.3">
      <c r="A19" s="177"/>
      <c r="B19" s="180"/>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row>
    <row r="20" spans="1:33" x14ac:dyDescent="0.3">
      <c r="A20" s="177"/>
      <c r="B20" s="180"/>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row>
    <row r="21" spans="1:33" x14ac:dyDescent="0.3">
      <c r="A21" s="177"/>
      <c r="B21" s="180"/>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row>
    <row r="22" spans="1:33" x14ac:dyDescent="0.3">
      <c r="A22" s="177"/>
      <c r="B22" s="180"/>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row>
    <row r="23" spans="1:33" x14ac:dyDescent="0.3">
      <c r="A23" s="177"/>
      <c r="B23" s="180"/>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row>
    <row r="24" spans="1:33" x14ac:dyDescent="0.3">
      <c r="A24" s="177"/>
      <c r="B24" s="180"/>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row>
    <row r="25" spans="1:33" x14ac:dyDescent="0.3">
      <c r="A25" s="177"/>
      <c r="B25" s="180"/>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row>
    <row r="26" spans="1:33" x14ac:dyDescent="0.3">
      <c r="A26" s="177"/>
      <c r="B26" s="180"/>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row>
    <row r="27" spans="1:33" x14ac:dyDescent="0.3">
      <c r="A27" s="177"/>
      <c r="B27" s="180"/>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row>
    <row r="28" spans="1:33" x14ac:dyDescent="0.3">
      <c r="A28" s="177"/>
      <c r="B28" s="180"/>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row>
    <row r="29" spans="1:33" x14ac:dyDescent="0.3">
      <c r="A29" s="177"/>
      <c r="B29" s="180"/>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row>
    <row r="30" spans="1:33" x14ac:dyDescent="0.3">
      <c r="A30" s="177"/>
      <c r="B30" s="180"/>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row>
    <row r="31" spans="1:33" x14ac:dyDescent="0.3">
      <c r="A31" s="177"/>
      <c r="B31" s="180"/>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row>
    <row r="32" spans="1:33" x14ac:dyDescent="0.3">
      <c r="A32" s="177"/>
      <c r="B32" s="180"/>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row>
    <row r="33" spans="1:33" x14ac:dyDescent="0.3">
      <c r="A33" s="177"/>
      <c r="B33" s="180"/>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row>
    <row r="34" spans="1:33" x14ac:dyDescent="0.3">
      <c r="A34" s="177"/>
      <c r="B34" s="180"/>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row>
    <row r="35" spans="1:33" x14ac:dyDescent="0.3">
      <c r="A35" s="177"/>
      <c r="B35" s="180"/>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row>
    <row r="36" spans="1:33" x14ac:dyDescent="0.3">
      <c r="A36" s="177"/>
      <c r="B36" s="180"/>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row>
    <row r="37" spans="1:33" x14ac:dyDescent="0.3">
      <c r="A37" s="177"/>
      <c r="B37" s="180"/>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row>
    <row r="38" spans="1:33" x14ac:dyDescent="0.3">
      <c r="A38" s="177"/>
      <c r="B38" s="180"/>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row>
    <row r="39" spans="1:33" x14ac:dyDescent="0.3">
      <c r="A39" s="177"/>
      <c r="B39" s="180"/>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row>
    <row r="40" spans="1:33" x14ac:dyDescent="0.3">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row>
    <row r="41" spans="1:33" x14ac:dyDescent="0.3">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row>
    <row r="42" spans="1:33" x14ac:dyDescent="0.3">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row>
    <row r="43" spans="1:33" x14ac:dyDescent="0.3">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row>
    <row r="44" spans="1:33" x14ac:dyDescent="0.3">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row>
    <row r="45" spans="1:33" x14ac:dyDescent="0.3">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row>
    <row r="46" spans="1:33" x14ac:dyDescent="0.3">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row>
    <row r="47" spans="1:33" x14ac:dyDescent="0.3">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row>
    <row r="48" spans="1:33" x14ac:dyDescent="0.3">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row>
    <row r="49" spans="3:33" x14ac:dyDescent="0.3">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row>
    <row r="50" spans="3:33" x14ac:dyDescent="0.3">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row>
    <row r="51" spans="3:33" x14ac:dyDescent="0.3">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row>
    <row r="52" spans="3:33" x14ac:dyDescent="0.3">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row>
    <row r="53" spans="3:33" x14ac:dyDescent="0.3">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row>
    <row r="54" spans="3:33" x14ac:dyDescent="0.3">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row>
    <row r="55" spans="3:33" x14ac:dyDescent="0.3">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row>
    <row r="56" spans="3:33" x14ac:dyDescent="0.3">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row>
    <row r="57" spans="3:33" x14ac:dyDescent="0.3">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row>
    <row r="58" spans="3:33" x14ac:dyDescent="0.3">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row>
    <row r="59" spans="3:33" x14ac:dyDescent="0.3">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row>
    <row r="60" spans="3:33" x14ac:dyDescent="0.3">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row>
    <row r="61" spans="3:33" x14ac:dyDescent="0.3">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row>
    <row r="62" spans="3:33" x14ac:dyDescent="0.3">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row>
    <row r="63" spans="3:33" x14ac:dyDescent="0.3">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row>
    <row r="64" spans="3:33" x14ac:dyDescent="0.3">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row>
    <row r="65" spans="3:33" x14ac:dyDescent="0.3">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row>
    <row r="66" spans="3:33" x14ac:dyDescent="0.3">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row>
    <row r="67" spans="3:33" x14ac:dyDescent="0.3">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row>
    <row r="68" spans="3:33" x14ac:dyDescent="0.3">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row>
    <row r="69" spans="3:33" x14ac:dyDescent="0.3">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row>
    <row r="70" spans="3:33" x14ac:dyDescent="0.3">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row>
    <row r="71" spans="3:33" x14ac:dyDescent="0.3">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row>
    <row r="72" spans="3:33" x14ac:dyDescent="0.3">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row>
    <row r="73" spans="3:33" x14ac:dyDescent="0.3">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row>
    <row r="74" spans="3:33" x14ac:dyDescent="0.3">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row>
    <row r="75" spans="3:33" x14ac:dyDescent="0.3">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row>
    <row r="76" spans="3:33" x14ac:dyDescent="0.3">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row>
    <row r="77" spans="3:33" x14ac:dyDescent="0.3">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row>
    <row r="78" spans="3:33" x14ac:dyDescent="0.3">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row>
    <row r="79" spans="3:33" x14ac:dyDescent="0.3">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row>
    <row r="80" spans="3:33" x14ac:dyDescent="0.3">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row>
    <row r="81" spans="3:33" x14ac:dyDescent="0.3">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row>
    <row r="82" spans="3:33" x14ac:dyDescent="0.3">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row>
    <row r="83" spans="3:33" x14ac:dyDescent="0.3">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row>
    <row r="84" spans="3:33" x14ac:dyDescent="0.3">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row>
    <row r="85" spans="3:33" x14ac:dyDescent="0.3">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row>
    <row r="86" spans="3:33" x14ac:dyDescent="0.3">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row>
    <row r="87" spans="3:33" x14ac:dyDescent="0.3">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row>
    <row r="88" spans="3:33" x14ac:dyDescent="0.3">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row>
    <row r="89" spans="3:33" x14ac:dyDescent="0.3">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row>
    <row r="90" spans="3:33" x14ac:dyDescent="0.3">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row>
    <row r="91" spans="3:33" x14ac:dyDescent="0.3">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row>
    <row r="92" spans="3:33" x14ac:dyDescent="0.3">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row>
    <row r="93" spans="3:33" x14ac:dyDescent="0.3">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row>
    <row r="94" spans="3:33" x14ac:dyDescent="0.3">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row>
    <row r="95" spans="3:33" x14ac:dyDescent="0.3">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row>
    <row r="96" spans="3:33" x14ac:dyDescent="0.3">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row>
    <row r="97" spans="5:33" x14ac:dyDescent="0.3">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row>
  </sheetData>
  <hyperlinks>
    <hyperlink ref="D14" r:id="rId1" display="info@ghgplatform-india.org" xr:uid="{00000000-0004-0000-0000-000000000000}"/>
  </hyperlinks>
  <printOptions horizontalCentered="1"/>
  <pageMargins left="0.45" right="0.45" top="0.75" bottom="0.75" header="0.3" footer="0.3"/>
  <pageSetup paperSize="9" scale="60"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L92"/>
  <sheetViews>
    <sheetView zoomScale="70" zoomScaleNormal="70" workbookViewId="0">
      <selection activeCell="J72" sqref="J72"/>
    </sheetView>
  </sheetViews>
  <sheetFormatPr defaultRowHeight="15.75" x14ac:dyDescent="0.25"/>
  <cols>
    <col min="1" max="1" width="5.7109375" style="2" customWidth="1"/>
    <col min="2" max="2" width="69.7109375" style="2" customWidth="1"/>
    <col min="3" max="3" width="20.5703125" style="2" bestFit="1" customWidth="1"/>
    <col min="4" max="5" width="15.5703125" style="2" customWidth="1"/>
    <col min="6" max="10" width="14" style="2" bestFit="1" customWidth="1"/>
    <col min="11" max="11" width="15.85546875" style="2" bestFit="1" customWidth="1"/>
    <col min="12" max="12" width="14.570312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9" t="s">
        <v>6</v>
      </c>
      <c r="C6" s="8">
        <v>3</v>
      </c>
      <c r="D6" s="13"/>
      <c r="E6" s="13"/>
    </row>
    <row r="7" spans="2:5" x14ac:dyDescent="0.25">
      <c r="B7" s="9" t="s">
        <v>2</v>
      </c>
      <c r="C7" s="8">
        <v>2.5</v>
      </c>
      <c r="D7" s="13"/>
      <c r="E7" s="13"/>
    </row>
    <row r="8" spans="2:5" x14ac:dyDescent="0.25">
      <c r="B8" s="9" t="s">
        <v>7</v>
      </c>
      <c r="C8" s="8">
        <v>9</v>
      </c>
      <c r="D8" s="13"/>
      <c r="E8" s="13"/>
    </row>
    <row r="9" spans="2:5" x14ac:dyDescent="0.25">
      <c r="B9" s="9" t="s">
        <v>60</v>
      </c>
      <c r="C9" s="8">
        <v>1</v>
      </c>
      <c r="D9" s="13"/>
      <c r="E9" s="13"/>
    </row>
    <row r="10" spans="2:5" x14ac:dyDescent="0.25">
      <c r="B10" s="9" t="s">
        <v>8</v>
      </c>
      <c r="C10" s="8">
        <v>2.2400000000000002</v>
      </c>
      <c r="D10" s="13"/>
      <c r="E10" s="13"/>
    </row>
    <row r="11" spans="2:5" x14ac:dyDescent="0.25">
      <c r="B11" s="5" t="s">
        <v>1</v>
      </c>
      <c r="C11" s="6">
        <v>2.9</v>
      </c>
      <c r="D11" s="13"/>
      <c r="E11" s="13"/>
    </row>
    <row r="12" spans="2:5" x14ac:dyDescent="0.25">
      <c r="B12" s="7" t="s">
        <v>13</v>
      </c>
      <c r="C12" s="8">
        <v>4.0999999999999996</v>
      </c>
      <c r="D12" s="13"/>
      <c r="E12" s="13"/>
    </row>
    <row r="13" spans="2:5" x14ac:dyDescent="0.25">
      <c r="B13" s="7" t="s">
        <v>68</v>
      </c>
      <c r="C13" s="8">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4"/>
      <c r="C17" s="15"/>
      <c r="D17" s="15"/>
      <c r="E17" s="15"/>
    </row>
    <row r="18" spans="2:12" s="19" customFormat="1" ht="18.75" x14ac:dyDescent="0.25">
      <c r="B18" s="16" t="s">
        <v>82</v>
      </c>
      <c r="C18" s="17" t="s">
        <v>16</v>
      </c>
      <c r="D18" s="17">
        <v>2005</v>
      </c>
      <c r="E18" s="17">
        <v>2006</v>
      </c>
      <c r="F18" s="17">
        <v>2007</v>
      </c>
      <c r="G18" s="17">
        <v>2008</v>
      </c>
      <c r="H18" s="17">
        <v>2009</v>
      </c>
      <c r="I18" s="17">
        <v>2010</v>
      </c>
      <c r="J18" s="17">
        <v>2011</v>
      </c>
      <c r="K18" s="17">
        <v>2012</v>
      </c>
      <c r="L18" s="18">
        <v>2013</v>
      </c>
    </row>
    <row r="19" spans="2:12" s="71" customFormat="1" x14ac:dyDescent="0.25">
      <c r="B19" s="23" t="s">
        <v>29</v>
      </c>
      <c r="C19" s="24" t="s">
        <v>12</v>
      </c>
      <c r="D19" s="237">
        <f>(('Industrial Production Data'!C21*0.25)+('Industrial Production Data'!D21*0.75))*1</f>
        <v>289259.25</v>
      </c>
      <c r="E19" s="237">
        <f>(('Industrial Production Data'!D21*0.25)+('Industrial Production Data'!E21*0.75))*1</f>
        <v>341421.75</v>
      </c>
      <c r="F19" s="85">
        <f>(('Industrial Production Data'!E21*0.25)+('Industrial Production Data'!F21*0.75))*1</f>
        <v>394929.75</v>
      </c>
      <c r="G19" s="85">
        <f>('Industrial Production Data'!F21*0.25)+('Industrial Production Data'!G21*0.75)</f>
        <v>440969.5</v>
      </c>
      <c r="H19" s="85">
        <f>('Industrial Production Data'!G21*0.25)+('Industrial Production Data'!H21*0.75)</f>
        <v>509278</v>
      </c>
      <c r="I19" s="85">
        <f>('Industrial Production Data'!H21*0.25)+('Industrial Production Data'!I21*0.75)</f>
        <v>659661.5</v>
      </c>
      <c r="J19" s="85">
        <f>('Industrial Production Data'!I21*0.25)+('Industrial Production Data'!J21*0.75)</f>
        <v>897936.6875</v>
      </c>
      <c r="K19" s="85">
        <f>('Industrial Production Data'!J21*0.25)+('Industrial Production Data'!K21*0.75)</f>
        <v>1106360.7487309605</v>
      </c>
      <c r="L19" s="86">
        <f>('Industrial Production Data'!K21*0.25)+('Industrial Production Data'!L21*0.75)</f>
        <v>1313332.0749120056</v>
      </c>
    </row>
    <row r="20" spans="2:12" s="19" customFormat="1" x14ac:dyDescent="0.25">
      <c r="F20" s="34"/>
      <c r="G20" s="34"/>
      <c r="H20" s="34"/>
      <c r="I20" s="34"/>
      <c r="J20" s="34"/>
      <c r="K20" s="34"/>
      <c r="L20" s="34"/>
    </row>
    <row r="21" spans="2:12" s="19" customFormat="1" x14ac:dyDescent="0.25">
      <c r="B21" s="30"/>
      <c r="C21" s="30"/>
      <c r="D21" s="30"/>
      <c r="E21" s="30"/>
      <c r="F21" s="31"/>
      <c r="G21" s="31"/>
      <c r="H21" s="31"/>
      <c r="I21" s="31"/>
      <c r="J21" s="31"/>
      <c r="K21" s="31"/>
      <c r="L21" s="31"/>
    </row>
    <row r="22" spans="2:12" s="19" customFormat="1" ht="18.75" x14ac:dyDescent="0.25">
      <c r="B22" s="16" t="s">
        <v>83</v>
      </c>
      <c r="C22" s="17" t="s">
        <v>84</v>
      </c>
      <c r="D22" s="17">
        <v>2005</v>
      </c>
      <c r="E22" s="17">
        <v>2006</v>
      </c>
      <c r="F22" s="17">
        <v>2007</v>
      </c>
      <c r="G22" s="17">
        <v>2008</v>
      </c>
      <c r="H22" s="17">
        <v>2009</v>
      </c>
      <c r="I22" s="17">
        <v>2010</v>
      </c>
      <c r="J22" s="17">
        <v>2011</v>
      </c>
      <c r="K22" s="17">
        <v>2012</v>
      </c>
      <c r="L22" s="18">
        <v>2013</v>
      </c>
    </row>
    <row r="23" spans="2:12" s="19" customFormat="1" x14ac:dyDescent="0.25">
      <c r="B23" s="23" t="s">
        <v>29</v>
      </c>
      <c r="C23" s="24" t="s">
        <v>12</v>
      </c>
      <c r="D23" s="32">
        <v>9</v>
      </c>
      <c r="E23" s="32">
        <v>9</v>
      </c>
      <c r="F23" s="32">
        <v>9</v>
      </c>
      <c r="G23" s="32">
        <v>9</v>
      </c>
      <c r="H23" s="32">
        <v>9</v>
      </c>
      <c r="I23" s="32">
        <v>9</v>
      </c>
      <c r="J23" s="32">
        <v>9</v>
      </c>
      <c r="K23" s="32">
        <v>9</v>
      </c>
      <c r="L23" s="33">
        <v>9</v>
      </c>
    </row>
    <row r="24" spans="2:12" s="19" customFormat="1" x14ac:dyDescent="0.25">
      <c r="B24" s="27"/>
      <c r="C24" s="28"/>
      <c r="D24" s="28"/>
      <c r="E24" s="28"/>
      <c r="F24" s="34"/>
      <c r="G24" s="34"/>
      <c r="H24" s="34"/>
      <c r="I24" s="34"/>
      <c r="J24" s="34"/>
      <c r="K24" s="34"/>
      <c r="L24" s="34"/>
    </row>
    <row r="25" spans="2:12" x14ac:dyDescent="0.25">
      <c r="B25" s="35"/>
      <c r="C25" s="35"/>
      <c r="D25" s="35"/>
      <c r="E25" s="35"/>
      <c r="F25" s="35"/>
      <c r="G25" s="35"/>
      <c r="H25" s="35"/>
      <c r="I25" s="35"/>
      <c r="J25" s="35"/>
      <c r="K25" s="35"/>
      <c r="L25" s="35"/>
    </row>
    <row r="26" spans="2:12" s="19" customFormat="1" ht="18.75" x14ac:dyDescent="0.25">
      <c r="B26" s="16" t="s">
        <v>85</v>
      </c>
      <c r="C26" s="17" t="s">
        <v>15</v>
      </c>
      <c r="D26" s="17">
        <v>2005</v>
      </c>
      <c r="E26" s="17">
        <v>2006</v>
      </c>
      <c r="F26" s="17">
        <v>2007</v>
      </c>
      <c r="G26" s="17">
        <v>2008</v>
      </c>
      <c r="H26" s="17">
        <v>2009</v>
      </c>
      <c r="I26" s="17">
        <v>2010</v>
      </c>
      <c r="J26" s="17">
        <v>2011</v>
      </c>
      <c r="K26" s="17">
        <v>2012</v>
      </c>
      <c r="L26" s="18">
        <v>2013</v>
      </c>
    </row>
    <row r="27" spans="2:12" s="71" customFormat="1" x14ac:dyDescent="0.25">
      <c r="B27" s="40" t="s">
        <v>29</v>
      </c>
      <c r="C27" s="41" t="s">
        <v>12</v>
      </c>
      <c r="D27" s="238">
        <f>D19*D$23*$C$11</f>
        <v>7549666.4249999998</v>
      </c>
      <c r="E27" s="238">
        <f t="shared" ref="E27:L27" si="0">E19*E$23*$C$11</f>
        <v>8911107.6749999989</v>
      </c>
      <c r="F27" s="238">
        <f t="shared" si="0"/>
        <v>10307666.475</v>
      </c>
      <c r="G27" s="238">
        <f t="shared" si="0"/>
        <v>11509303.949999999</v>
      </c>
      <c r="H27" s="238">
        <f t="shared" si="0"/>
        <v>13292155.799999999</v>
      </c>
      <c r="I27" s="238">
        <f t="shared" si="0"/>
        <v>17217165.149999999</v>
      </c>
      <c r="J27" s="238">
        <f t="shared" si="0"/>
        <v>23436147.543749999</v>
      </c>
      <c r="K27" s="238">
        <f t="shared" si="0"/>
        <v>28876015.541878071</v>
      </c>
      <c r="L27" s="239">
        <f t="shared" si="0"/>
        <v>34277967.155203342</v>
      </c>
    </row>
    <row r="28" spans="2:12" x14ac:dyDescent="0.25">
      <c r="F28" s="47"/>
      <c r="G28" s="47"/>
      <c r="H28" s="47"/>
      <c r="I28" s="47"/>
      <c r="J28" s="47"/>
      <c r="K28" s="47"/>
    </row>
    <row r="29" spans="2:12" x14ac:dyDescent="0.25">
      <c r="B29" s="15"/>
      <c r="C29" s="15"/>
      <c r="D29" s="15"/>
      <c r="E29" s="15"/>
      <c r="F29" s="52"/>
      <c r="G29" s="52"/>
      <c r="H29" s="52"/>
      <c r="I29" s="52"/>
      <c r="J29" s="52"/>
      <c r="K29" s="52"/>
    </row>
    <row r="30" spans="2:12" ht="63" x14ac:dyDescent="0.25">
      <c r="B30" s="234" t="s">
        <v>196</v>
      </c>
      <c r="C30" s="18" t="s">
        <v>70</v>
      </c>
      <c r="D30" s="27"/>
      <c r="E30" s="27"/>
      <c r="F30" s="27"/>
      <c r="G30" s="27"/>
      <c r="H30" s="47"/>
      <c r="I30" s="47"/>
      <c r="J30" s="47"/>
      <c r="K30" s="47"/>
    </row>
    <row r="31" spans="2:12" x14ac:dyDescent="0.25">
      <c r="B31" s="48" t="s">
        <v>71</v>
      </c>
      <c r="C31" s="49">
        <v>0.1</v>
      </c>
      <c r="D31" s="131"/>
      <c r="E31" s="131"/>
      <c r="F31" s="47"/>
      <c r="G31" s="47"/>
      <c r="H31" s="45"/>
      <c r="I31" s="45"/>
      <c r="J31" s="45"/>
      <c r="K31" s="45"/>
    </row>
    <row r="32" spans="2:12" x14ac:dyDescent="0.25">
      <c r="B32" s="48" t="s">
        <v>72</v>
      </c>
      <c r="C32" s="49">
        <v>0</v>
      </c>
      <c r="D32" s="131"/>
      <c r="E32" s="131"/>
      <c r="F32" s="12"/>
      <c r="G32" s="47"/>
      <c r="H32" s="45"/>
      <c r="I32" s="45"/>
      <c r="J32" s="45"/>
      <c r="K32" s="45"/>
    </row>
    <row r="33" spans="2:11" x14ac:dyDescent="0.25">
      <c r="B33" s="48" t="s">
        <v>73</v>
      </c>
      <c r="C33" s="49">
        <v>0.3</v>
      </c>
      <c r="D33" s="131"/>
      <c r="E33" s="131"/>
      <c r="F33" s="12"/>
      <c r="G33" s="47"/>
      <c r="H33" s="45"/>
      <c r="I33" s="45"/>
      <c r="J33" s="45"/>
      <c r="K33" s="45"/>
    </row>
    <row r="34" spans="2:11" x14ac:dyDescent="0.25">
      <c r="B34" s="48" t="s">
        <v>74</v>
      </c>
      <c r="C34" s="49">
        <v>0.8</v>
      </c>
      <c r="D34" s="131"/>
      <c r="E34" s="131"/>
      <c r="F34" s="12"/>
      <c r="G34" s="47"/>
      <c r="H34" s="45"/>
      <c r="I34" s="45"/>
      <c r="J34" s="45"/>
      <c r="K34" s="45"/>
    </row>
    <row r="35" spans="2:11" x14ac:dyDescent="0.25">
      <c r="B35" s="48" t="s">
        <v>75</v>
      </c>
      <c r="C35" s="49">
        <v>0.8</v>
      </c>
      <c r="D35" s="131"/>
      <c r="E35" s="131"/>
      <c r="F35" s="12"/>
      <c r="G35" s="47"/>
      <c r="H35" s="45"/>
      <c r="I35" s="45"/>
      <c r="J35" s="45"/>
      <c r="K35" s="45"/>
    </row>
    <row r="36" spans="2:11" x14ac:dyDescent="0.25">
      <c r="B36" s="48" t="s">
        <v>76</v>
      </c>
      <c r="C36" s="49">
        <v>0.2</v>
      </c>
      <c r="D36" s="131"/>
      <c r="E36" s="131"/>
      <c r="F36" s="12"/>
      <c r="G36" s="47"/>
      <c r="H36" s="45"/>
      <c r="I36" s="45"/>
      <c r="J36" s="45"/>
      <c r="K36" s="45"/>
    </row>
    <row r="37" spans="2:11" x14ac:dyDescent="0.25">
      <c r="B37" s="50" t="s">
        <v>77</v>
      </c>
      <c r="C37" s="51">
        <v>0.8</v>
      </c>
      <c r="D37" s="131"/>
      <c r="E37" s="131"/>
      <c r="F37" s="12"/>
      <c r="G37" s="47"/>
      <c r="H37" s="45"/>
      <c r="I37" s="45"/>
      <c r="J37" s="45"/>
      <c r="K37" s="45"/>
    </row>
    <row r="38" spans="2:11" x14ac:dyDescent="0.25">
      <c r="B38" s="78"/>
      <c r="C38" s="79"/>
      <c r="D38" s="131"/>
      <c r="E38" s="131"/>
      <c r="F38" s="12"/>
      <c r="G38" s="47"/>
      <c r="H38" s="45"/>
      <c r="I38" s="45"/>
      <c r="J38" s="45"/>
      <c r="K38" s="45"/>
    </row>
    <row r="39" spans="2:11" ht="16.5" thickBot="1" x14ac:dyDescent="0.3">
      <c r="B39" s="78"/>
      <c r="C39" s="79"/>
      <c r="D39" s="131"/>
      <c r="E39" s="131"/>
      <c r="F39" s="12"/>
      <c r="G39" s="47"/>
      <c r="H39" s="45"/>
      <c r="I39" s="45"/>
      <c r="J39" s="45"/>
      <c r="K39" s="45"/>
    </row>
    <row r="40" spans="2:11" x14ac:dyDescent="0.25">
      <c r="B40" s="247" t="s">
        <v>78</v>
      </c>
      <c r="C40" s="248"/>
      <c r="D40" s="132"/>
      <c r="E40" s="132"/>
    </row>
    <row r="41" spans="2:11" x14ac:dyDescent="0.25">
      <c r="B41" s="9" t="s">
        <v>5</v>
      </c>
      <c r="C41" s="8">
        <f>C32</f>
        <v>0</v>
      </c>
      <c r="D41" s="13"/>
      <c r="E41" s="13"/>
    </row>
    <row r="42" spans="2:11" x14ac:dyDescent="0.25">
      <c r="B42" s="9" t="s">
        <v>6</v>
      </c>
      <c r="C42" s="8">
        <f>C36</f>
        <v>0.2</v>
      </c>
      <c r="D42" s="13"/>
      <c r="E42" s="13"/>
    </row>
    <row r="43" spans="2:11" x14ac:dyDescent="0.25">
      <c r="B43" s="9" t="s">
        <v>2</v>
      </c>
      <c r="C43" s="8">
        <f>C35</f>
        <v>0.8</v>
      </c>
      <c r="D43" s="13"/>
      <c r="E43" s="13"/>
    </row>
    <row r="44" spans="2:11" x14ac:dyDescent="0.25">
      <c r="B44" s="9" t="s">
        <v>7</v>
      </c>
      <c r="C44" s="8">
        <f>C35</f>
        <v>0.8</v>
      </c>
      <c r="D44" s="13"/>
      <c r="E44" s="13"/>
    </row>
    <row r="45" spans="2:11" x14ac:dyDescent="0.25">
      <c r="B45" s="9" t="s">
        <v>60</v>
      </c>
      <c r="C45" s="8">
        <f>C32</f>
        <v>0</v>
      </c>
      <c r="D45" s="13"/>
      <c r="E45" s="13"/>
    </row>
    <row r="46" spans="2:11" x14ac:dyDescent="0.25">
      <c r="B46" s="9" t="s">
        <v>8</v>
      </c>
      <c r="C46" s="8">
        <f>C35</f>
        <v>0.8</v>
      </c>
      <c r="D46" s="13"/>
      <c r="E46" s="13"/>
    </row>
    <row r="47" spans="2:11" x14ac:dyDescent="0.25">
      <c r="B47" s="5" t="s">
        <v>1</v>
      </c>
      <c r="C47" s="6">
        <f>C35</f>
        <v>0.8</v>
      </c>
      <c r="D47" s="13"/>
      <c r="E47" s="13"/>
    </row>
    <row r="48" spans="2:11" x14ac:dyDescent="0.25">
      <c r="B48" s="7" t="s">
        <v>13</v>
      </c>
      <c r="C48" s="8">
        <f>C35</f>
        <v>0.8</v>
      </c>
      <c r="D48" s="13"/>
      <c r="E48" s="13"/>
    </row>
    <row r="49" spans="2:11" x14ac:dyDescent="0.25">
      <c r="B49" s="7" t="s">
        <v>68</v>
      </c>
      <c r="C49" s="8">
        <f>C35</f>
        <v>0.8</v>
      </c>
      <c r="D49" s="13"/>
      <c r="E49" s="13"/>
    </row>
    <row r="50" spans="2:11" x14ac:dyDescent="0.25">
      <c r="B50" s="7" t="s">
        <v>9</v>
      </c>
      <c r="C50" s="8">
        <f>C35</f>
        <v>0.8</v>
      </c>
      <c r="D50" s="13"/>
      <c r="E50" s="13"/>
    </row>
    <row r="51" spans="2:11" s="14" customFormat="1" x14ac:dyDescent="0.25">
      <c r="B51" s="7" t="s">
        <v>10</v>
      </c>
      <c r="C51" s="8">
        <f>C32</f>
        <v>0</v>
      </c>
      <c r="D51" s="13"/>
      <c r="E51" s="13"/>
      <c r="F51" s="2"/>
      <c r="G51" s="2"/>
      <c r="H51" s="2"/>
      <c r="I51" s="2"/>
      <c r="J51" s="2"/>
      <c r="K51" s="2"/>
    </row>
    <row r="52" spans="2:11" s="14" customFormat="1" ht="16.5" thickBot="1" x14ac:dyDescent="0.3">
      <c r="B52" s="10" t="s">
        <v>11</v>
      </c>
      <c r="C52" s="11">
        <f>C36</f>
        <v>0.2</v>
      </c>
      <c r="D52" s="13"/>
      <c r="E52" s="13"/>
      <c r="F52" s="2"/>
      <c r="G52" s="2"/>
      <c r="H52" s="2"/>
      <c r="I52" s="2"/>
      <c r="J52" s="2"/>
      <c r="K52" s="2"/>
    </row>
    <row r="53" spans="2:11" x14ac:dyDescent="0.25">
      <c r="B53" s="14"/>
      <c r="C53" s="15"/>
      <c r="D53" s="15"/>
      <c r="E53" s="15"/>
    </row>
    <row r="54" spans="2:11" ht="16.5" thickBot="1" x14ac:dyDescent="0.3">
      <c r="B54" s="14"/>
      <c r="C54" s="15"/>
      <c r="D54" s="15"/>
      <c r="E54" s="15"/>
    </row>
    <row r="55" spans="2:11" ht="47.25" x14ac:dyDescent="0.25">
      <c r="B55" s="243" t="s">
        <v>208</v>
      </c>
      <c r="C55" s="53" t="s">
        <v>14</v>
      </c>
      <c r="D55" s="28"/>
      <c r="E55" s="28"/>
    </row>
    <row r="56" spans="2:11" ht="16.5" thickBot="1" x14ac:dyDescent="0.3">
      <c r="B56" s="10"/>
      <c r="C56" s="54">
        <v>0.25</v>
      </c>
      <c r="D56" s="74"/>
      <c r="E56" s="74"/>
    </row>
    <row r="57" spans="2:11" x14ac:dyDescent="0.25">
      <c r="B57" s="12"/>
      <c r="C57" s="55"/>
      <c r="D57" s="55"/>
      <c r="E57" s="55"/>
    </row>
    <row r="58" spans="2:11" ht="16.5" thickBot="1" x14ac:dyDescent="0.3">
      <c r="B58" s="14"/>
      <c r="C58" s="15"/>
      <c r="D58" s="15"/>
      <c r="E58" s="15"/>
    </row>
    <row r="59" spans="2:11" ht="18.75" x14ac:dyDescent="0.35">
      <c r="B59" s="56" t="s">
        <v>86</v>
      </c>
      <c r="C59" s="57" t="s">
        <v>0</v>
      </c>
      <c r="D59" s="60"/>
      <c r="E59" s="60"/>
    </row>
    <row r="60" spans="2:11" x14ac:dyDescent="0.25">
      <c r="B60" s="9" t="s">
        <v>5</v>
      </c>
      <c r="C60" s="8">
        <f t="shared" ref="C60:C71" si="1">C41*$C$56</f>
        <v>0</v>
      </c>
      <c r="D60" s="13"/>
      <c r="E60" s="13"/>
    </row>
    <row r="61" spans="2:11" x14ac:dyDescent="0.25">
      <c r="B61" s="9" t="s">
        <v>6</v>
      </c>
      <c r="C61" s="8">
        <f t="shared" si="1"/>
        <v>0.05</v>
      </c>
      <c r="D61" s="13"/>
      <c r="E61" s="13"/>
    </row>
    <row r="62" spans="2:11" s="14" customFormat="1" x14ac:dyDescent="0.25">
      <c r="B62" s="9" t="s">
        <v>2</v>
      </c>
      <c r="C62" s="8">
        <f t="shared" si="1"/>
        <v>0.2</v>
      </c>
      <c r="D62" s="13"/>
      <c r="E62" s="13"/>
      <c r="F62" s="2"/>
      <c r="G62" s="2"/>
      <c r="H62" s="2"/>
      <c r="I62" s="2"/>
      <c r="J62" s="2"/>
      <c r="K62" s="2"/>
    </row>
    <row r="63" spans="2:11" s="14" customFormat="1" x14ac:dyDescent="0.25">
      <c r="B63" s="9" t="s">
        <v>7</v>
      </c>
      <c r="C63" s="8">
        <f t="shared" si="1"/>
        <v>0.2</v>
      </c>
      <c r="D63" s="13"/>
      <c r="E63" s="13"/>
      <c r="F63" s="2"/>
      <c r="G63" s="2"/>
      <c r="H63" s="2"/>
      <c r="I63" s="2"/>
      <c r="J63" s="2"/>
      <c r="K63" s="2"/>
    </row>
    <row r="64" spans="2:11" x14ac:dyDescent="0.25">
      <c r="B64" s="9" t="s">
        <v>60</v>
      </c>
      <c r="C64" s="8">
        <f t="shared" si="1"/>
        <v>0</v>
      </c>
      <c r="D64" s="13"/>
      <c r="E64" s="13"/>
    </row>
    <row r="65" spans="2:12" x14ac:dyDescent="0.25">
      <c r="B65" s="9" t="s">
        <v>8</v>
      </c>
      <c r="C65" s="8">
        <f t="shared" si="1"/>
        <v>0.2</v>
      </c>
      <c r="D65" s="13"/>
      <c r="E65" s="13"/>
    </row>
    <row r="66" spans="2:12" x14ac:dyDescent="0.25">
      <c r="B66" s="5" t="s">
        <v>1</v>
      </c>
      <c r="C66" s="6">
        <f t="shared" si="1"/>
        <v>0.2</v>
      </c>
      <c r="D66" s="13"/>
      <c r="E66" s="13"/>
    </row>
    <row r="67" spans="2:12" x14ac:dyDescent="0.25">
      <c r="B67" s="7" t="s">
        <v>13</v>
      </c>
      <c r="C67" s="8">
        <f t="shared" si="1"/>
        <v>0.2</v>
      </c>
      <c r="D67" s="13"/>
      <c r="E67" s="13"/>
    </row>
    <row r="68" spans="2:12" x14ac:dyDescent="0.25">
      <c r="B68" s="7" t="s">
        <v>68</v>
      </c>
      <c r="C68" s="8">
        <f t="shared" si="1"/>
        <v>0.2</v>
      </c>
      <c r="D68" s="13"/>
      <c r="E68" s="13"/>
    </row>
    <row r="69" spans="2:12" x14ac:dyDescent="0.25">
      <c r="B69" s="7" t="s">
        <v>9</v>
      </c>
      <c r="C69" s="8">
        <f t="shared" si="1"/>
        <v>0.2</v>
      </c>
      <c r="D69" s="13"/>
      <c r="E69" s="13"/>
    </row>
    <row r="70" spans="2:12" x14ac:dyDescent="0.25">
      <c r="B70" s="7" t="s">
        <v>10</v>
      </c>
      <c r="C70" s="8">
        <f t="shared" si="1"/>
        <v>0</v>
      </c>
      <c r="D70" s="13"/>
      <c r="E70" s="13"/>
    </row>
    <row r="71" spans="2:12" ht="16.5" thickBot="1" x14ac:dyDescent="0.3">
      <c r="B71" s="10" t="s">
        <v>11</v>
      </c>
      <c r="C71" s="11">
        <f t="shared" si="1"/>
        <v>0.05</v>
      </c>
      <c r="D71" s="13"/>
      <c r="E71" s="13"/>
      <c r="F71" s="58"/>
      <c r="G71" s="58"/>
      <c r="H71" s="58"/>
      <c r="I71" s="58"/>
    </row>
    <row r="72" spans="2:12" x14ac:dyDescent="0.25">
      <c r="B72" s="12"/>
      <c r="C72" s="55"/>
      <c r="D72" s="55"/>
      <c r="E72" s="55"/>
      <c r="F72" s="58"/>
      <c r="G72" s="58"/>
      <c r="H72" s="58"/>
      <c r="I72" s="58"/>
    </row>
    <row r="73" spans="2:12" ht="16.5" thickBot="1" x14ac:dyDescent="0.3">
      <c r="B73" s="59"/>
      <c r="C73" s="60"/>
      <c r="D73" s="60"/>
      <c r="E73" s="60"/>
      <c r="H73" s="61"/>
      <c r="I73" s="61"/>
    </row>
    <row r="74" spans="2:12" ht="50.25" x14ac:dyDescent="0.25">
      <c r="B74" s="243" t="s">
        <v>206</v>
      </c>
      <c r="C74" s="53" t="s">
        <v>20</v>
      </c>
      <c r="D74" s="28"/>
      <c r="E74" s="28"/>
    </row>
    <row r="75" spans="2:12" ht="16.5" thickBot="1" x14ac:dyDescent="0.3">
      <c r="B75" s="10"/>
      <c r="C75" s="54">
        <v>0.35</v>
      </c>
      <c r="D75" s="74"/>
      <c r="E75" s="74"/>
    </row>
    <row r="76" spans="2:12" x14ac:dyDescent="0.25">
      <c r="B76" s="14"/>
      <c r="C76" s="15"/>
      <c r="D76" s="15"/>
      <c r="E76" s="15"/>
    </row>
    <row r="77" spans="2:12" s="19" customFormat="1" x14ac:dyDescent="0.25">
      <c r="B77" s="62" t="s">
        <v>129</v>
      </c>
      <c r="C77" s="17" t="s">
        <v>106</v>
      </c>
      <c r="D77" s="17">
        <v>2005</v>
      </c>
      <c r="E77" s="17">
        <v>2006</v>
      </c>
      <c r="F77" s="17">
        <v>2007</v>
      </c>
      <c r="G77" s="17">
        <v>2008</v>
      </c>
      <c r="H77" s="17">
        <v>2009</v>
      </c>
      <c r="I77" s="17">
        <v>2010</v>
      </c>
      <c r="J77" s="17">
        <v>2011</v>
      </c>
      <c r="K77" s="17">
        <v>2012</v>
      </c>
      <c r="L77" s="18">
        <v>2013</v>
      </c>
    </row>
    <row r="78" spans="2:12" s="71" customFormat="1" x14ac:dyDescent="0.25">
      <c r="B78" s="40" t="s">
        <v>29</v>
      </c>
      <c r="C78" s="41" t="s">
        <v>12</v>
      </c>
      <c r="D78" s="173">
        <f>((D27-$C$75)*$C$66)/10^3</f>
        <v>1509.933215</v>
      </c>
      <c r="E78" s="173">
        <f t="shared" ref="E78:L78" si="2">((E27-$C$75)*$C$66)/10^3</f>
        <v>1782.2214649999999</v>
      </c>
      <c r="F78" s="173">
        <f t="shared" si="2"/>
        <v>2061.5332250000001</v>
      </c>
      <c r="G78" s="173">
        <f t="shared" si="2"/>
        <v>2301.8607200000001</v>
      </c>
      <c r="H78" s="173">
        <f t="shared" si="2"/>
        <v>2658.43109</v>
      </c>
      <c r="I78" s="173">
        <f t="shared" si="2"/>
        <v>3443.4329599999996</v>
      </c>
      <c r="J78" s="173">
        <f t="shared" si="2"/>
        <v>4687.2294387499996</v>
      </c>
      <c r="K78" s="173">
        <f t="shared" si="2"/>
        <v>5775.2030383756146</v>
      </c>
      <c r="L78" s="174">
        <f t="shared" si="2"/>
        <v>6855.5933610406682</v>
      </c>
    </row>
    <row r="79" spans="2:12" s="64" customFormat="1" x14ac:dyDescent="0.25">
      <c r="B79" s="83"/>
      <c r="C79" s="83"/>
      <c r="D79" s="83"/>
      <c r="E79" s="83"/>
      <c r="F79" s="80"/>
      <c r="G79" s="80"/>
      <c r="H79" s="80"/>
      <c r="I79" s="80"/>
      <c r="J79" s="80"/>
      <c r="K79" s="80"/>
      <c r="L79" s="80"/>
    </row>
    <row r="80" spans="2:12" x14ac:dyDescent="0.25">
      <c r="B80" s="14"/>
      <c r="C80" s="15"/>
      <c r="D80" s="15"/>
      <c r="E80" s="15"/>
    </row>
    <row r="81" spans="2:12" s="19" customFormat="1" x14ac:dyDescent="0.25">
      <c r="B81" s="16" t="s">
        <v>66</v>
      </c>
      <c r="C81" s="17" t="s">
        <v>65</v>
      </c>
      <c r="D81" s="17">
        <v>2005</v>
      </c>
      <c r="E81" s="17">
        <v>2006</v>
      </c>
      <c r="F81" s="17">
        <v>2007</v>
      </c>
      <c r="G81" s="17">
        <v>2008</v>
      </c>
      <c r="H81" s="17">
        <v>2009</v>
      </c>
      <c r="I81" s="17">
        <v>2010</v>
      </c>
      <c r="J81" s="17">
        <v>2011</v>
      </c>
      <c r="K81" s="17">
        <v>2012</v>
      </c>
      <c r="L81" s="18">
        <v>2013</v>
      </c>
    </row>
    <row r="82" spans="2:12" s="64" customFormat="1" x14ac:dyDescent="0.25">
      <c r="B82" s="23" t="s">
        <v>29</v>
      </c>
      <c r="C82" s="24" t="s">
        <v>12</v>
      </c>
      <c r="D82" s="66">
        <v>0.75</v>
      </c>
      <c r="E82" s="66">
        <v>0.75</v>
      </c>
      <c r="F82" s="66">
        <v>0.75</v>
      </c>
      <c r="G82" s="66">
        <v>0.75</v>
      </c>
      <c r="H82" s="66">
        <v>0.75</v>
      </c>
      <c r="I82" s="66">
        <v>0.75</v>
      </c>
      <c r="J82" s="66">
        <v>0.75</v>
      </c>
      <c r="K82" s="66">
        <v>0.75</v>
      </c>
      <c r="L82" s="67">
        <v>0.75</v>
      </c>
    </row>
    <row r="83" spans="2:12" x14ac:dyDescent="0.25">
      <c r="B83" s="68"/>
      <c r="C83" s="69"/>
      <c r="D83" s="69"/>
      <c r="E83" s="69"/>
      <c r="F83" s="35"/>
      <c r="G83" s="35"/>
      <c r="H83" s="35"/>
      <c r="I83" s="35"/>
      <c r="J83" s="35"/>
      <c r="K83" s="35"/>
      <c r="L83" s="35"/>
    </row>
    <row r="84" spans="2:12" x14ac:dyDescent="0.25">
      <c r="B84" s="35"/>
      <c r="C84" s="35"/>
      <c r="D84" s="35"/>
      <c r="E84" s="35"/>
      <c r="F84" s="35"/>
      <c r="G84" s="35"/>
      <c r="H84" s="35"/>
      <c r="I84" s="35"/>
      <c r="J84" s="35"/>
      <c r="K84" s="35"/>
      <c r="L84" s="35"/>
    </row>
    <row r="85" spans="2:12" s="19" customFormat="1" x14ac:dyDescent="0.25">
      <c r="B85" s="16" t="s">
        <v>127</v>
      </c>
      <c r="C85" s="17" t="s">
        <v>106</v>
      </c>
      <c r="D85" s="17">
        <v>2005</v>
      </c>
      <c r="E85" s="17">
        <v>2006</v>
      </c>
      <c r="F85" s="17">
        <v>2007</v>
      </c>
      <c r="G85" s="17">
        <v>2008</v>
      </c>
      <c r="H85" s="17">
        <v>2009</v>
      </c>
      <c r="I85" s="17">
        <v>2010</v>
      </c>
      <c r="J85" s="17">
        <v>2011</v>
      </c>
      <c r="K85" s="17">
        <v>2012</v>
      </c>
      <c r="L85" s="18">
        <v>2013</v>
      </c>
    </row>
    <row r="86" spans="2:12" s="71" customFormat="1" x14ac:dyDescent="0.25">
      <c r="B86" s="23" t="s">
        <v>29</v>
      </c>
      <c r="C86" s="24" t="s">
        <v>12</v>
      </c>
      <c r="D86" s="173">
        <f>D78*(1-D$82)</f>
        <v>377.48330375</v>
      </c>
      <c r="E86" s="173">
        <f t="shared" ref="E86:L86" si="3">E78*(1-E$82)</f>
        <v>445.55536624999996</v>
      </c>
      <c r="F86" s="173">
        <f t="shared" si="3"/>
        <v>515.38330625000003</v>
      </c>
      <c r="G86" s="173">
        <f t="shared" si="3"/>
        <v>575.46518000000003</v>
      </c>
      <c r="H86" s="173">
        <f t="shared" si="3"/>
        <v>664.60777250000001</v>
      </c>
      <c r="I86" s="173">
        <f t="shared" si="3"/>
        <v>860.85823999999991</v>
      </c>
      <c r="J86" s="173">
        <f t="shared" si="3"/>
        <v>1171.8073596874999</v>
      </c>
      <c r="K86" s="173">
        <f t="shared" si="3"/>
        <v>1443.8007595939036</v>
      </c>
      <c r="L86" s="240">
        <f t="shared" si="3"/>
        <v>1713.8983402601671</v>
      </c>
    </row>
    <row r="87" spans="2:12" s="64" customFormat="1" x14ac:dyDescent="0.25">
      <c r="F87" s="81"/>
      <c r="G87" s="81"/>
      <c r="H87" s="81"/>
      <c r="I87" s="81"/>
      <c r="J87" s="81"/>
      <c r="K87" s="81"/>
      <c r="L87" s="81"/>
    </row>
    <row r="88" spans="2:12" x14ac:dyDescent="0.25">
      <c r="B88" s="35"/>
      <c r="C88" s="35"/>
      <c r="D88" s="35"/>
      <c r="E88" s="35"/>
      <c r="F88" s="35"/>
      <c r="G88" s="35"/>
      <c r="H88" s="35"/>
      <c r="I88" s="35"/>
      <c r="J88" s="35"/>
      <c r="K88" s="35"/>
      <c r="L88" s="35"/>
    </row>
    <row r="89" spans="2:12" s="19" customFormat="1" x14ac:dyDescent="0.25">
      <c r="B89" s="16" t="s">
        <v>135</v>
      </c>
      <c r="C89" s="17" t="s">
        <v>106</v>
      </c>
      <c r="D89" s="17">
        <v>2005</v>
      </c>
      <c r="E89" s="17">
        <v>2006</v>
      </c>
      <c r="F89" s="17">
        <v>2007</v>
      </c>
      <c r="G89" s="17">
        <v>2008</v>
      </c>
      <c r="H89" s="17">
        <v>2009</v>
      </c>
      <c r="I89" s="17">
        <v>2010</v>
      </c>
      <c r="J89" s="17">
        <v>2011</v>
      </c>
      <c r="K89" s="17">
        <v>2012</v>
      </c>
      <c r="L89" s="18">
        <v>2013</v>
      </c>
    </row>
    <row r="90" spans="2:12" s="71" customFormat="1" x14ac:dyDescent="0.25">
      <c r="B90" s="23" t="s">
        <v>29</v>
      </c>
      <c r="C90" s="24" t="s">
        <v>12</v>
      </c>
      <c r="D90" s="173">
        <f>D86*21</f>
        <v>7927.1493787500003</v>
      </c>
      <c r="E90" s="173">
        <f>E86*21</f>
        <v>9356.6626912499996</v>
      </c>
      <c r="F90" s="173">
        <f>F86*21</f>
        <v>10823.049431250001</v>
      </c>
      <c r="G90" s="173">
        <f t="shared" ref="G90:I90" si="4">G86*21</f>
        <v>12084.76878</v>
      </c>
      <c r="H90" s="173">
        <f>H86*21</f>
        <v>13956.7632225</v>
      </c>
      <c r="I90" s="173">
        <f t="shared" si="4"/>
        <v>18078.023039999996</v>
      </c>
      <c r="J90" s="173">
        <f>J86*21</f>
        <v>24607.954553437499</v>
      </c>
      <c r="K90" s="173">
        <f>K86*21</f>
        <v>30319.815951471977</v>
      </c>
      <c r="L90" s="174">
        <f>L86*21</f>
        <v>35991.865145463511</v>
      </c>
    </row>
    <row r="91" spans="2:12" s="64" customFormat="1" x14ac:dyDescent="0.25">
      <c r="D91" s="232"/>
      <c r="F91" s="133"/>
      <c r="G91" s="133"/>
      <c r="H91" s="133"/>
      <c r="I91" s="133"/>
      <c r="J91" s="133"/>
      <c r="K91" s="133"/>
    </row>
    <row r="92" spans="2:12" x14ac:dyDescent="0.25">
      <c r="D92" s="231"/>
    </row>
  </sheetData>
  <mergeCells count="1">
    <mergeCell ref="B40:C40"/>
  </mergeCells>
  <pageMargins left="0.511811024" right="0.511811024" top="0.78740157499999996" bottom="0.78740157499999996" header="0.31496062000000002" footer="0.31496062000000002"/>
  <pageSetup paperSize="9" scale="62" fitToHeight="0" orientation="landscape"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L91"/>
  <sheetViews>
    <sheetView topLeftCell="A112" zoomScale="80" zoomScaleNormal="80" workbookViewId="0">
      <selection activeCell="G74" sqref="G74"/>
    </sheetView>
  </sheetViews>
  <sheetFormatPr defaultRowHeight="15.75" x14ac:dyDescent="0.25"/>
  <cols>
    <col min="1" max="1" width="5.7109375" style="2" customWidth="1"/>
    <col min="2" max="2" width="66.42578125" style="2" customWidth="1"/>
    <col min="3" max="3" width="18.7109375" style="2" customWidth="1"/>
    <col min="4" max="5" width="15.5703125" style="2" customWidth="1"/>
    <col min="6" max="9" width="14" style="2" bestFit="1" customWidth="1"/>
    <col min="10" max="12" width="14.570312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9" t="s">
        <v>6</v>
      </c>
      <c r="C6" s="8">
        <v>3</v>
      </c>
      <c r="D6" s="13"/>
      <c r="E6" s="13"/>
    </row>
    <row r="7" spans="2:5" x14ac:dyDescent="0.25">
      <c r="B7" s="9" t="s">
        <v>2</v>
      </c>
      <c r="C7" s="8">
        <v>2.5</v>
      </c>
      <c r="D7" s="13"/>
      <c r="E7" s="13"/>
    </row>
    <row r="8" spans="2:5" x14ac:dyDescent="0.25">
      <c r="B8" s="9" t="s">
        <v>7</v>
      </c>
      <c r="C8" s="8">
        <v>9</v>
      </c>
      <c r="D8" s="13"/>
      <c r="E8" s="13"/>
    </row>
    <row r="9" spans="2:5" x14ac:dyDescent="0.25">
      <c r="B9" s="9" t="s">
        <v>60</v>
      </c>
      <c r="C9" s="8">
        <v>1</v>
      </c>
      <c r="D9" s="13"/>
      <c r="E9" s="13"/>
    </row>
    <row r="10" spans="2:5" x14ac:dyDescent="0.25">
      <c r="B10" s="9" t="s">
        <v>8</v>
      </c>
      <c r="C10" s="8">
        <v>2.2400000000000002</v>
      </c>
      <c r="D10" s="13"/>
      <c r="E10" s="13"/>
    </row>
    <row r="11" spans="2:5" x14ac:dyDescent="0.25">
      <c r="B11" s="9" t="s">
        <v>1</v>
      </c>
      <c r="C11" s="8">
        <v>2.9</v>
      </c>
      <c r="D11" s="13"/>
      <c r="E11" s="13"/>
    </row>
    <row r="12" spans="2:5" x14ac:dyDescent="0.25">
      <c r="B12" s="5" t="s">
        <v>13</v>
      </c>
      <c r="C12" s="6">
        <v>4.0999999999999996</v>
      </c>
      <c r="D12" s="13"/>
      <c r="E12" s="13"/>
    </row>
    <row r="13" spans="2:5" x14ac:dyDescent="0.25">
      <c r="B13" s="7" t="s">
        <v>68</v>
      </c>
      <c r="C13" s="8">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4"/>
      <c r="C17" s="15"/>
      <c r="D17" s="15"/>
      <c r="E17" s="15"/>
    </row>
    <row r="18" spans="2:12" s="19" customFormat="1" ht="18.75" x14ac:dyDescent="0.25">
      <c r="B18" s="16" t="s">
        <v>82</v>
      </c>
      <c r="C18" s="17" t="s">
        <v>16</v>
      </c>
      <c r="D18" s="17">
        <v>2005</v>
      </c>
      <c r="E18" s="17">
        <v>2006</v>
      </c>
      <c r="F18" s="17">
        <v>2007</v>
      </c>
      <c r="G18" s="17">
        <v>2008</v>
      </c>
      <c r="H18" s="17">
        <v>2009</v>
      </c>
      <c r="I18" s="17">
        <v>2010</v>
      </c>
      <c r="J18" s="17">
        <v>2011</v>
      </c>
      <c r="K18" s="17">
        <v>2012</v>
      </c>
      <c r="L18" s="18">
        <v>2013</v>
      </c>
    </row>
    <row r="19" spans="2:12" s="19" customFormat="1" x14ac:dyDescent="0.25">
      <c r="B19" s="23" t="s">
        <v>30</v>
      </c>
      <c r="C19" s="24" t="s">
        <v>12</v>
      </c>
      <c r="D19" s="85">
        <f>(('Industrial Production Data'!C23*0.25)+('Industrial Production Data'!D23*0.75))*10^6</f>
        <v>2250000</v>
      </c>
      <c r="E19" s="85">
        <f>(('Industrial Production Data'!D23*0.25)+('Industrial Production Data'!E23*0.75))*10^6</f>
        <v>2300000</v>
      </c>
      <c r="F19" s="85">
        <f>(('Industrial Production Data'!E23*0.25)+('Industrial Production Data'!F23*0.75))*10^6</f>
        <v>3581750.0000000005</v>
      </c>
      <c r="G19" s="85">
        <f>(('Industrial Production Data'!F23*0.25)+('Industrial Production Data'!G23*0.75))*10^6</f>
        <v>4212250</v>
      </c>
      <c r="H19" s="85">
        <f>(('Industrial Production Data'!G23*0.25)+('Industrial Production Data'!H23*0.75))*10^6</f>
        <v>4494177.5</v>
      </c>
      <c r="I19" s="85">
        <f>(('Industrial Production Data'!H23*0.25)+('Industrial Production Data'!I23*0.75))*10^6</f>
        <v>4793120</v>
      </c>
      <c r="J19" s="85">
        <f>(('Industrial Production Data'!I23*0.25)+('Industrial Production Data'!J23*0.75))*10^6</f>
        <v>5352930</v>
      </c>
      <c r="K19" s="85">
        <f>(('Industrial Production Data'!J23*0.25)+('Industrial Production Data'!K23*0.75))*10^6</f>
        <v>5839690</v>
      </c>
      <c r="L19" s="86">
        <f>(('Industrial Production Data'!K23*0.25)+('Industrial Production Data'!L23*0.75))*10^6</f>
        <v>6163652.5</v>
      </c>
    </row>
    <row r="20" spans="2:12" s="19" customFormat="1" x14ac:dyDescent="0.25">
      <c r="F20" s="29"/>
      <c r="G20" s="29"/>
      <c r="H20" s="29"/>
      <c r="I20" s="29"/>
      <c r="J20" s="29"/>
      <c r="K20" s="29"/>
      <c r="L20" s="29"/>
    </row>
    <row r="21" spans="2:12" s="19" customFormat="1" x14ac:dyDescent="0.25">
      <c r="B21" s="30"/>
      <c r="C21" s="30"/>
      <c r="D21" s="30"/>
      <c r="E21" s="30"/>
      <c r="F21" s="31"/>
      <c r="G21" s="31"/>
      <c r="H21" s="31"/>
      <c r="I21" s="31"/>
      <c r="J21" s="31"/>
      <c r="K21" s="31"/>
      <c r="L21" s="31"/>
    </row>
    <row r="22" spans="2:12" s="19" customFormat="1" ht="18.75" x14ac:dyDescent="0.25">
      <c r="B22" s="16" t="s">
        <v>83</v>
      </c>
      <c r="C22" s="17" t="s">
        <v>84</v>
      </c>
      <c r="D22" s="17">
        <v>2005</v>
      </c>
      <c r="E22" s="17">
        <v>2006</v>
      </c>
      <c r="F22" s="17">
        <v>2007</v>
      </c>
      <c r="G22" s="17">
        <v>2008</v>
      </c>
      <c r="H22" s="17">
        <v>2009</v>
      </c>
      <c r="I22" s="17">
        <v>2010</v>
      </c>
      <c r="J22" s="17">
        <v>2011</v>
      </c>
      <c r="K22" s="17">
        <v>2012</v>
      </c>
      <c r="L22" s="18">
        <v>2013</v>
      </c>
    </row>
    <row r="23" spans="2:12" s="19" customFormat="1" x14ac:dyDescent="0.25">
      <c r="B23" s="23" t="s">
        <v>30</v>
      </c>
      <c r="C23" s="24" t="s">
        <v>12</v>
      </c>
      <c r="D23" s="87">
        <v>11.7</v>
      </c>
      <c r="E23" s="87">
        <v>11.7</v>
      </c>
      <c r="F23" s="87">
        <v>11.7</v>
      </c>
      <c r="G23" s="87">
        <v>11.7</v>
      </c>
      <c r="H23" s="87">
        <v>11.7</v>
      </c>
      <c r="I23" s="87">
        <v>11.7</v>
      </c>
      <c r="J23" s="87">
        <v>11.7</v>
      </c>
      <c r="K23" s="87">
        <v>11.7</v>
      </c>
      <c r="L23" s="88">
        <v>11.7</v>
      </c>
    </row>
    <row r="24" spans="2:12" s="19" customFormat="1" x14ac:dyDescent="0.25">
      <c r="B24" s="27"/>
      <c r="C24" s="28"/>
      <c r="D24" s="28"/>
      <c r="E24" s="28"/>
      <c r="F24" s="34"/>
      <c r="G24" s="34"/>
      <c r="H24" s="34"/>
      <c r="I24" s="34"/>
      <c r="J24" s="34"/>
      <c r="K24" s="34"/>
      <c r="L24" s="34"/>
    </row>
    <row r="25" spans="2:12" x14ac:dyDescent="0.25">
      <c r="B25" s="35"/>
      <c r="C25" s="35"/>
      <c r="D25" s="35"/>
      <c r="E25" s="35"/>
      <c r="F25" s="35"/>
      <c r="G25" s="35"/>
      <c r="H25" s="35"/>
      <c r="I25" s="35"/>
      <c r="J25" s="35"/>
      <c r="K25" s="35"/>
      <c r="L25" s="35"/>
    </row>
    <row r="26" spans="2:12" s="19" customFormat="1" ht="18.75" x14ac:dyDescent="0.25">
      <c r="B26" s="16" t="s">
        <v>85</v>
      </c>
      <c r="C26" s="17" t="s">
        <v>15</v>
      </c>
      <c r="D26" s="17">
        <v>2005</v>
      </c>
      <c r="E26" s="17">
        <v>2006</v>
      </c>
      <c r="F26" s="17">
        <v>2007</v>
      </c>
      <c r="G26" s="17">
        <v>2008</v>
      </c>
      <c r="H26" s="17">
        <v>2009</v>
      </c>
      <c r="I26" s="17">
        <v>2010</v>
      </c>
      <c r="J26" s="17">
        <v>2011</v>
      </c>
      <c r="K26" s="17">
        <v>2012</v>
      </c>
      <c r="L26" s="18">
        <v>2013</v>
      </c>
    </row>
    <row r="27" spans="2:12" s="19" customFormat="1" x14ac:dyDescent="0.25">
      <c r="B27" s="40" t="s">
        <v>30</v>
      </c>
      <c r="C27" s="41" t="s">
        <v>12</v>
      </c>
      <c r="D27" s="76">
        <f>D19*$F$23*$C$12</f>
        <v>107932499.99999999</v>
      </c>
      <c r="E27" s="76">
        <f>E19*$F$23*$C$12</f>
        <v>110330999.99999999</v>
      </c>
      <c r="F27" s="76">
        <f>F19*$F$23*$C$12</f>
        <v>171816547.5</v>
      </c>
      <c r="G27" s="76">
        <f>G19*$G$23*$C$12</f>
        <v>202061632.49999997</v>
      </c>
      <c r="H27" s="76">
        <f>H19*$H$23*$C$12</f>
        <v>215585694.67499998</v>
      </c>
      <c r="I27" s="76">
        <f>I19*$I$23*$C$12</f>
        <v>229925966.39999998</v>
      </c>
      <c r="J27" s="76">
        <f>J19*$J$23*$C$12</f>
        <v>256780052.09999993</v>
      </c>
      <c r="K27" s="76">
        <f>K19*$K$23*$C$12</f>
        <v>280129929.29999995</v>
      </c>
      <c r="L27" s="77">
        <f>L19*$K$23*$C$12</f>
        <v>295670410.42499995</v>
      </c>
    </row>
    <row r="28" spans="2:12" x14ac:dyDescent="0.25">
      <c r="F28" s="47"/>
      <c r="G28" s="47"/>
      <c r="H28" s="47"/>
      <c r="I28" s="47"/>
      <c r="J28" s="47"/>
      <c r="K28" s="47"/>
    </row>
    <row r="29" spans="2:12" x14ac:dyDescent="0.25">
      <c r="B29" s="15"/>
      <c r="C29" s="15"/>
      <c r="D29" s="15"/>
      <c r="E29" s="15"/>
      <c r="F29" s="52"/>
      <c r="G29" s="52"/>
      <c r="H29" s="52"/>
      <c r="I29" s="52"/>
      <c r="J29" s="52"/>
      <c r="K29" s="52"/>
    </row>
    <row r="30" spans="2:12" ht="67.5" customHeight="1" x14ac:dyDescent="0.25">
      <c r="B30" s="234" t="s">
        <v>196</v>
      </c>
      <c r="C30" s="18" t="s">
        <v>70</v>
      </c>
      <c r="D30" s="27"/>
      <c r="E30" s="27"/>
      <c r="F30" s="27"/>
      <c r="G30" s="27"/>
      <c r="H30" s="47"/>
      <c r="I30" s="47"/>
      <c r="J30" s="47"/>
      <c r="K30" s="47"/>
    </row>
    <row r="31" spans="2:12" x14ac:dyDescent="0.25">
      <c r="B31" s="48" t="s">
        <v>71</v>
      </c>
      <c r="C31" s="49">
        <v>0.1</v>
      </c>
      <c r="D31" s="131"/>
      <c r="E31" s="131"/>
      <c r="F31" s="47"/>
      <c r="G31" s="47"/>
      <c r="H31" s="45"/>
      <c r="I31" s="45"/>
      <c r="J31" s="45"/>
      <c r="K31" s="45"/>
    </row>
    <row r="32" spans="2:12" x14ac:dyDescent="0.25">
      <c r="B32" s="48" t="s">
        <v>72</v>
      </c>
      <c r="C32" s="49">
        <v>0</v>
      </c>
      <c r="D32" s="131"/>
      <c r="E32" s="131"/>
      <c r="F32" s="12"/>
      <c r="G32" s="47"/>
      <c r="H32" s="45"/>
      <c r="I32" s="45"/>
      <c r="J32" s="45"/>
      <c r="K32" s="45"/>
    </row>
    <row r="33" spans="2:11" x14ac:dyDescent="0.25">
      <c r="B33" s="48" t="s">
        <v>73</v>
      </c>
      <c r="C33" s="49">
        <v>0.3</v>
      </c>
      <c r="D33" s="131"/>
      <c r="E33" s="131"/>
      <c r="F33" s="12"/>
      <c r="G33" s="47"/>
      <c r="H33" s="45"/>
      <c r="I33" s="45"/>
      <c r="J33" s="45"/>
      <c r="K33" s="45"/>
    </row>
    <row r="34" spans="2:11" x14ac:dyDescent="0.25">
      <c r="B34" s="48" t="s">
        <v>74</v>
      </c>
      <c r="C34" s="49">
        <v>0.8</v>
      </c>
      <c r="D34" s="131"/>
      <c r="E34" s="131"/>
      <c r="F34" s="12"/>
      <c r="G34" s="47"/>
      <c r="H34" s="45"/>
      <c r="I34" s="45"/>
      <c r="J34" s="45"/>
      <c r="K34" s="45"/>
    </row>
    <row r="35" spans="2:11" x14ac:dyDescent="0.25">
      <c r="B35" s="48" t="s">
        <v>75</v>
      </c>
      <c r="C35" s="49">
        <v>0.8</v>
      </c>
      <c r="D35" s="131"/>
      <c r="E35" s="131"/>
      <c r="F35" s="12"/>
      <c r="G35" s="47"/>
      <c r="H35" s="45"/>
      <c r="I35" s="45"/>
      <c r="J35" s="45"/>
      <c r="K35" s="45"/>
    </row>
    <row r="36" spans="2:11" x14ac:dyDescent="0.25">
      <c r="B36" s="48" t="s">
        <v>76</v>
      </c>
      <c r="C36" s="49">
        <v>0.2</v>
      </c>
      <c r="D36" s="131"/>
      <c r="E36" s="131"/>
      <c r="F36" s="12"/>
      <c r="G36" s="47"/>
      <c r="H36" s="45"/>
      <c r="I36" s="45"/>
      <c r="J36" s="45"/>
      <c r="K36" s="45"/>
    </row>
    <row r="37" spans="2:11" x14ac:dyDescent="0.25">
      <c r="B37" s="50" t="s">
        <v>77</v>
      </c>
      <c r="C37" s="51">
        <v>0.8</v>
      </c>
      <c r="D37" s="131"/>
      <c r="E37" s="131"/>
      <c r="F37" s="12"/>
      <c r="G37" s="47"/>
      <c r="H37" s="45"/>
      <c r="I37" s="45"/>
      <c r="J37" s="45"/>
      <c r="K37" s="45"/>
    </row>
    <row r="38" spans="2:11" x14ac:dyDescent="0.25">
      <c r="B38" s="78"/>
      <c r="C38" s="79"/>
      <c r="D38" s="131"/>
      <c r="E38" s="131"/>
      <c r="F38" s="12"/>
      <c r="G38" s="47"/>
      <c r="H38" s="45"/>
      <c r="I38" s="45"/>
      <c r="J38" s="45"/>
      <c r="K38" s="45"/>
    </row>
    <row r="39" spans="2:11" ht="16.5" thickBot="1" x14ac:dyDescent="0.3">
      <c r="B39" s="78"/>
      <c r="C39" s="79"/>
      <c r="D39" s="131"/>
      <c r="E39" s="131"/>
      <c r="F39" s="12"/>
      <c r="G39" s="47"/>
      <c r="H39" s="45"/>
      <c r="I39" s="45"/>
      <c r="J39" s="45"/>
      <c r="K39" s="45"/>
    </row>
    <row r="40" spans="2:11" x14ac:dyDescent="0.25">
      <c r="B40" s="247" t="s">
        <v>78</v>
      </c>
      <c r="C40" s="248"/>
      <c r="D40" s="132"/>
      <c r="E40" s="132"/>
    </row>
    <row r="41" spans="2:11" x14ac:dyDescent="0.25">
      <c r="B41" s="9" t="s">
        <v>5</v>
      </c>
      <c r="C41" s="8">
        <f>C32</f>
        <v>0</v>
      </c>
      <c r="D41" s="13"/>
      <c r="E41" s="13"/>
    </row>
    <row r="42" spans="2:11" x14ac:dyDescent="0.25">
      <c r="B42" s="9" t="s">
        <v>6</v>
      </c>
      <c r="C42" s="8">
        <f>C36</f>
        <v>0.2</v>
      </c>
      <c r="D42" s="13"/>
      <c r="E42" s="13"/>
    </row>
    <row r="43" spans="2:11" x14ac:dyDescent="0.25">
      <c r="B43" s="9" t="s">
        <v>2</v>
      </c>
      <c r="C43" s="8">
        <f>C35</f>
        <v>0.8</v>
      </c>
      <c r="D43" s="13"/>
      <c r="E43" s="13"/>
    </row>
    <row r="44" spans="2:11" x14ac:dyDescent="0.25">
      <c r="B44" s="9" t="s">
        <v>7</v>
      </c>
      <c r="C44" s="8">
        <f>C35</f>
        <v>0.8</v>
      </c>
      <c r="D44" s="13"/>
      <c r="E44" s="13"/>
    </row>
    <row r="45" spans="2:11" x14ac:dyDescent="0.25">
      <c r="B45" s="9" t="s">
        <v>60</v>
      </c>
      <c r="C45" s="8">
        <f>C32</f>
        <v>0</v>
      </c>
      <c r="D45" s="13"/>
      <c r="E45" s="13"/>
    </row>
    <row r="46" spans="2:11" x14ac:dyDescent="0.25">
      <c r="B46" s="9" t="s">
        <v>8</v>
      </c>
      <c r="C46" s="8">
        <f>C35</f>
        <v>0.8</v>
      </c>
      <c r="D46" s="13"/>
      <c r="E46" s="13"/>
    </row>
    <row r="47" spans="2:11" x14ac:dyDescent="0.25">
      <c r="B47" s="9" t="s">
        <v>1</v>
      </c>
      <c r="C47" s="8">
        <f>C35</f>
        <v>0.8</v>
      </c>
      <c r="D47" s="13"/>
      <c r="E47" s="13"/>
    </row>
    <row r="48" spans="2:11" x14ac:dyDescent="0.25">
      <c r="B48" s="5" t="s">
        <v>13</v>
      </c>
      <c r="C48" s="6">
        <f>C35</f>
        <v>0.8</v>
      </c>
      <c r="D48" s="13"/>
      <c r="E48" s="13"/>
    </row>
    <row r="49" spans="2:11" x14ac:dyDescent="0.25">
      <c r="B49" s="7" t="s">
        <v>68</v>
      </c>
      <c r="C49" s="8">
        <f>C35</f>
        <v>0.8</v>
      </c>
      <c r="D49" s="13"/>
      <c r="E49" s="13"/>
    </row>
    <row r="50" spans="2:11" x14ac:dyDescent="0.25">
      <c r="B50" s="7" t="s">
        <v>9</v>
      </c>
      <c r="C50" s="8">
        <f>C35</f>
        <v>0.8</v>
      </c>
      <c r="D50" s="13"/>
      <c r="E50" s="13"/>
    </row>
    <row r="51" spans="2:11" s="14" customFormat="1" x14ac:dyDescent="0.25">
      <c r="B51" s="7" t="s">
        <v>10</v>
      </c>
      <c r="C51" s="8">
        <f>C32</f>
        <v>0</v>
      </c>
      <c r="D51" s="13"/>
      <c r="E51" s="13"/>
      <c r="F51" s="2"/>
      <c r="G51" s="2"/>
      <c r="H51" s="2"/>
      <c r="I51" s="2"/>
      <c r="J51" s="2"/>
      <c r="K51" s="2"/>
    </row>
    <row r="52" spans="2:11" s="14" customFormat="1" ht="16.5" thickBot="1" x14ac:dyDescent="0.3">
      <c r="B52" s="10" t="s">
        <v>11</v>
      </c>
      <c r="C52" s="11">
        <f>C36</f>
        <v>0.2</v>
      </c>
      <c r="D52" s="13"/>
      <c r="E52" s="13"/>
      <c r="F52" s="2"/>
      <c r="G52" s="2"/>
      <c r="H52" s="2"/>
      <c r="I52" s="2"/>
      <c r="J52" s="2"/>
      <c r="K52" s="2"/>
    </row>
    <row r="53" spans="2:11" x14ac:dyDescent="0.25">
      <c r="B53" s="14"/>
      <c r="C53" s="15"/>
      <c r="D53" s="15"/>
      <c r="E53" s="15"/>
    </row>
    <row r="54" spans="2:11" ht="16.5" thickBot="1" x14ac:dyDescent="0.3">
      <c r="B54" s="14"/>
      <c r="C54" s="15"/>
      <c r="D54" s="15"/>
      <c r="E54" s="15"/>
    </row>
    <row r="55" spans="2:11" ht="51.75" customHeight="1" x14ac:dyDescent="0.25">
      <c r="B55" s="243" t="s">
        <v>208</v>
      </c>
      <c r="C55" s="53" t="s">
        <v>14</v>
      </c>
      <c r="D55" s="28"/>
      <c r="E55" s="28"/>
    </row>
    <row r="56" spans="2:11" ht="16.5" thickBot="1" x14ac:dyDescent="0.3">
      <c r="B56" s="10"/>
      <c r="C56" s="54">
        <v>0.25</v>
      </c>
      <c r="D56" s="74"/>
      <c r="E56" s="74"/>
    </row>
    <row r="57" spans="2:11" x14ac:dyDescent="0.25">
      <c r="B57" s="12"/>
      <c r="C57" s="55"/>
      <c r="D57" s="55"/>
      <c r="E57" s="55"/>
    </row>
    <row r="58" spans="2:11" ht="16.5" thickBot="1" x14ac:dyDescent="0.3">
      <c r="B58" s="14"/>
      <c r="C58" s="15"/>
      <c r="D58" s="15"/>
      <c r="E58" s="15"/>
    </row>
    <row r="59" spans="2:11" ht="18.75" x14ac:dyDescent="0.35">
      <c r="B59" s="56" t="s">
        <v>86</v>
      </c>
      <c r="C59" s="57" t="s">
        <v>0</v>
      </c>
      <c r="D59" s="60"/>
      <c r="E59" s="60"/>
    </row>
    <row r="60" spans="2:11" x14ac:dyDescent="0.25">
      <c r="B60" s="9" t="s">
        <v>5</v>
      </c>
      <c r="C60" s="8">
        <f t="shared" ref="C60:C71" si="0">C41*$C$56</f>
        <v>0</v>
      </c>
      <c r="D60" s="13"/>
      <c r="E60" s="13"/>
    </row>
    <row r="61" spans="2:11" x14ac:dyDescent="0.25">
      <c r="B61" s="9" t="s">
        <v>6</v>
      </c>
      <c r="C61" s="8">
        <f t="shared" si="0"/>
        <v>0.05</v>
      </c>
      <c r="D61" s="13"/>
      <c r="E61" s="13"/>
    </row>
    <row r="62" spans="2:11" s="14" customFormat="1" x14ac:dyDescent="0.25">
      <c r="B62" s="9" t="s">
        <v>2</v>
      </c>
      <c r="C62" s="8">
        <f t="shared" si="0"/>
        <v>0.2</v>
      </c>
      <c r="D62" s="13"/>
      <c r="E62" s="13"/>
      <c r="F62" s="2"/>
      <c r="G62" s="2"/>
      <c r="H62" s="2"/>
      <c r="I62" s="2"/>
      <c r="J62" s="2"/>
      <c r="K62" s="2"/>
    </row>
    <row r="63" spans="2:11" s="14" customFormat="1" x14ac:dyDescent="0.25">
      <c r="B63" s="9" t="s">
        <v>7</v>
      </c>
      <c r="C63" s="8">
        <f t="shared" si="0"/>
        <v>0.2</v>
      </c>
      <c r="D63" s="13"/>
      <c r="E63" s="13"/>
      <c r="F63" s="2"/>
      <c r="G63" s="2"/>
      <c r="H63" s="2"/>
      <c r="I63" s="2"/>
      <c r="J63" s="2"/>
      <c r="K63" s="2"/>
    </row>
    <row r="64" spans="2:11" x14ac:dyDescent="0.25">
      <c r="B64" s="9" t="s">
        <v>60</v>
      </c>
      <c r="C64" s="8">
        <f t="shared" si="0"/>
        <v>0</v>
      </c>
      <c r="D64" s="13"/>
      <c r="E64" s="13"/>
    </row>
    <row r="65" spans="2:12" x14ac:dyDescent="0.25">
      <c r="B65" s="9" t="s">
        <v>8</v>
      </c>
      <c r="C65" s="8">
        <f t="shared" si="0"/>
        <v>0.2</v>
      </c>
      <c r="D65" s="13"/>
      <c r="E65" s="13"/>
    </row>
    <row r="66" spans="2:12" x14ac:dyDescent="0.25">
      <c r="B66" s="9" t="s">
        <v>1</v>
      </c>
      <c r="C66" s="8">
        <f t="shared" si="0"/>
        <v>0.2</v>
      </c>
      <c r="D66" s="13"/>
      <c r="E66" s="13"/>
    </row>
    <row r="67" spans="2:12" x14ac:dyDescent="0.25">
      <c r="B67" s="5" t="s">
        <v>13</v>
      </c>
      <c r="C67" s="6">
        <f t="shared" si="0"/>
        <v>0.2</v>
      </c>
      <c r="D67" s="13"/>
      <c r="E67" s="13"/>
    </row>
    <row r="68" spans="2:12" x14ac:dyDescent="0.25">
      <c r="B68" s="7" t="s">
        <v>68</v>
      </c>
      <c r="C68" s="8">
        <f t="shared" si="0"/>
        <v>0.2</v>
      </c>
      <c r="D68" s="13"/>
      <c r="E68" s="13"/>
    </row>
    <row r="69" spans="2:12" x14ac:dyDescent="0.25">
      <c r="B69" s="7" t="s">
        <v>9</v>
      </c>
      <c r="C69" s="8">
        <f t="shared" si="0"/>
        <v>0.2</v>
      </c>
      <c r="D69" s="13"/>
      <c r="E69" s="13"/>
    </row>
    <row r="70" spans="2:12" x14ac:dyDescent="0.25">
      <c r="B70" s="7" t="s">
        <v>10</v>
      </c>
      <c r="C70" s="8">
        <f t="shared" si="0"/>
        <v>0</v>
      </c>
      <c r="D70" s="13"/>
      <c r="E70" s="13"/>
    </row>
    <row r="71" spans="2:12" ht="16.5" thickBot="1" x14ac:dyDescent="0.3">
      <c r="B71" s="10" t="s">
        <v>11</v>
      </c>
      <c r="C71" s="11">
        <f t="shared" si="0"/>
        <v>0.05</v>
      </c>
      <c r="D71" s="13"/>
      <c r="E71" s="13"/>
      <c r="F71" s="58"/>
      <c r="G71" s="58"/>
      <c r="H71" s="58"/>
      <c r="I71" s="58"/>
    </row>
    <row r="72" spans="2:12" x14ac:dyDescent="0.25">
      <c r="B72" s="12"/>
      <c r="C72" s="55"/>
      <c r="D72" s="55"/>
      <c r="E72" s="55"/>
      <c r="F72" s="58"/>
      <c r="G72" s="58"/>
      <c r="H72" s="58"/>
      <c r="I72" s="58"/>
    </row>
    <row r="73" spans="2:12" ht="16.5" thickBot="1" x14ac:dyDescent="0.3">
      <c r="B73" s="59"/>
      <c r="C73" s="60"/>
      <c r="D73" s="60"/>
      <c r="E73" s="60"/>
      <c r="H73" s="61"/>
      <c r="I73" s="61"/>
    </row>
    <row r="74" spans="2:12" ht="52.5" customHeight="1" x14ac:dyDescent="0.25">
      <c r="B74" s="243" t="s">
        <v>206</v>
      </c>
      <c r="C74" s="53" t="s">
        <v>20</v>
      </c>
      <c r="D74" s="28"/>
      <c r="E74" s="28"/>
    </row>
    <row r="75" spans="2:12" ht="16.5" thickBot="1" x14ac:dyDescent="0.3">
      <c r="B75" s="10"/>
      <c r="C75" s="54">
        <v>0.35</v>
      </c>
      <c r="D75" s="74"/>
      <c r="E75" s="74"/>
    </row>
    <row r="76" spans="2:12" x14ac:dyDescent="0.25">
      <c r="B76" s="14"/>
      <c r="C76" s="15"/>
      <c r="D76" s="15"/>
      <c r="E76" s="15"/>
    </row>
    <row r="77" spans="2:12" s="19" customFormat="1" x14ac:dyDescent="0.25">
      <c r="B77" s="62" t="s">
        <v>129</v>
      </c>
      <c r="C77" s="17" t="s">
        <v>106</v>
      </c>
      <c r="D77" s="17">
        <v>2005</v>
      </c>
      <c r="E77" s="17">
        <v>2006</v>
      </c>
      <c r="F77" s="17">
        <v>2007</v>
      </c>
      <c r="G77" s="17">
        <v>2008</v>
      </c>
      <c r="H77" s="17">
        <v>2009</v>
      </c>
      <c r="I77" s="17">
        <v>2010</v>
      </c>
      <c r="J77" s="17">
        <v>2011</v>
      </c>
      <c r="K77" s="17">
        <v>2012</v>
      </c>
      <c r="L77" s="18">
        <v>2013</v>
      </c>
    </row>
    <row r="78" spans="2:12" s="19" customFormat="1" x14ac:dyDescent="0.25">
      <c r="B78" s="40" t="s">
        <v>30</v>
      </c>
      <c r="C78" s="41" t="s">
        <v>12</v>
      </c>
      <c r="D78" s="173">
        <f>((D27-$C$75)*$C$67)/10^3</f>
        <v>21586.499929999998</v>
      </c>
      <c r="E78" s="173">
        <f t="shared" ref="E78:L78" si="1">((E27-$C$75)*$C$67)/10^3</f>
        <v>22066.199929999999</v>
      </c>
      <c r="F78" s="173">
        <f t="shared" si="1"/>
        <v>34363.309430000001</v>
      </c>
      <c r="G78" s="173">
        <f t="shared" si="1"/>
        <v>40412.326430000001</v>
      </c>
      <c r="H78" s="173">
        <f t="shared" si="1"/>
        <v>43117.138865000001</v>
      </c>
      <c r="I78" s="173">
        <f t="shared" si="1"/>
        <v>45985.193209999998</v>
      </c>
      <c r="J78" s="173">
        <f t="shared" si="1"/>
        <v>51356.010349999997</v>
      </c>
      <c r="K78" s="173">
        <f t="shared" si="1"/>
        <v>56025.985789999992</v>
      </c>
      <c r="L78" s="174">
        <f t="shared" si="1"/>
        <v>59134.082014999985</v>
      </c>
    </row>
    <row r="79" spans="2:12" s="64" customFormat="1" x14ac:dyDescent="0.25">
      <c r="B79" s="83"/>
      <c r="C79" s="83"/>
      <c r="D79" s="83"/>
      <c r="E79" s="83"/>
      <c r="F79" s="80"/>
      <c r="G79" s="80"/>
      <c r="H79" s="80"/>
      <c r="I79" s="80"/>
      <c r="J79" s="80"/>
      <c r="K79" s="80"/>
      <c r="L79" s="80"/>
    </row>
    <row r="80" spans="2:12" x14ac:dyDescent="0.25">
      <c r="B80" s="14"/>
      <c r="C80" s="15"/>
      <c r="D80" s="15"/>
      <c r="E80" s="15"/>
    </row>
    <row r="81" spans="2:12" s="19" customFormat="1" x14ac:dyDescent="0.25">
      <c r="B81" s="16" t="s">
        <v>64</v>
      </c>
      <c r="C81" s="17" t="s">
        <v>65</v>
      </c>
      <c r="D81" s="17">
        <v>2005</v>
      </c>
      <c r="E81" s="17">
        <v>2006</v>
      </c>
      <c r="F81" s="17">
        <v>2007</v>
      </c>
      <c r="G81" s="17">
        <v>2008</v>
      </c>
      <c r="H81" s="17">
        <v>2009</v>
      </c>
      <c r="I81" s="17">
        <v>2010</v>
      </c>
      <c r="J81" s="17">
        <v>2011</v>
      </c>
      <c r="K81" s="17">
        <v>2012</v>
      </c>
      <c r="L81" s="18">
        <v>2013</v>
      </c>
    </row>
    <row r="82" spans="2:12" s="64" customFormat="1" x14ac:dyDescent="0.25">
      <c r="B82" s="23" t="s">
        <v>30</v>
      </c>
      <c r="C82" s="24" t="s">
        <v>12</v>
      </c>
      <c r="D82" s="66">
        <v>0</v>
      </c>
      <c r="E82" s="66">
        <v>0</v>
      </c>
      <c r="F82" s="66">
        <v>0</v>
      </c>
      <c r="G82" s="66">
        <v>0</v>
      </c>
      <c r="H82" s="66">
        <v>0</v>
      </c>
      <c r="I82" s="66">
        <v>0</v>
      </c>
      <c r="J82" s="66">
        <v>0</v>
      </c>
      <c r="K82" s="66">
        <v>0</v>
      </c>
      <c r="L82" s="67">
        <v>0</v>
      </c>
    </row>
    <row r="83" spans="2:12" x14ac:dyDescent="0.25">
      <c r="B83" s="68"/>
      <c r="C83" s="69"/>
      <c r="D83" s="69"/>
      <c r="E83" s="69"/>
      <c r="F83" s="35"/>
      <c r="G83" s="35"/>
      <c r="H83" s="35"/>
      <c r="I83" s="35"/>
      <c r="J83" s="35"/>
      <c r="K83" s="35"/>
      <c r="L83" s="35"/>
    </row>
    <row r="84" spans="2:12" x14ac:dyDescent="0.25">
      <c r="B84" s="35"/>
      <c r="C84" s="35"/>
      <c r="D84" s="35"/>
      <c r="E84" s="35"/>
      <c r="F84" s="35"/>
      <c r="G84" s="35"/>
      <c r="H84" s="35"/>
      <c r="I84" s="35"/>
      <c r="J84" s="35"/>
      <c r="K84" s="35"/>
      <c r="L84" s="35"/>
    </row>
    <row r="85" spans="2:12" s="19" customFormat="1" x14ac:dyDescent="0.25">
      <c r="B85" s="16" t="s">
        <v>127</v>
      </c>
      <c r="C85" s="17" t="s">
        <v>106</v>
      </c>
      <c r="D85" s="17">
        <v>2005</v>
      </c>
      <c r="E85" s="17">
        <v>2006</v>
      </c>
      <c r="F85" s="17">
        <v>2007</v>
      </c>
      <c r="G85" s="17">
        <v>2008</v>
      </c>
      <c r="H85" s="17">
        <v>2009</v>
      </c>
      <c r="I85" s="17">
        <v>2010</v>
      </c>
      <c r="J85" s="17">
        <v>2011</v>
      </c>
      <c r="K85" s="17">
        <v>2012</v>
      </c>
      <c r="L85" s="18">
        <v>2013</v>
      </c>
    </row>
    <row r="86" spans="2:12" s="19" customFormat="1" x14ac:dyDescent="0.25">
      <c r="B86" s="23" t="s">
        <v>30</v>
      </c>
      <c r="C86" s="24" t="s">
        <v>12</v>
      </c>
      <c r="D86" s="175">
        <f t="shared" ref="D86:E86" si="2">D78*(1-$F$82)</f>
        <v>21586.499929999998</v>
      </c>
      <c r="E86" s="175">
        <f t="shared" si="2"/>
        <v>22066.199929999999</v>
      </c>
      <c r="F86" s="175">
        <f>F78*(1-$F$82)</f>
        <v>34363.309430000001</v>
      </c>
      <c r="G86" s="175">
        <f>G78*(1-$G$82)</f>
        <v>40412.326430000001</v>
      </c>
      <c r="H86" s="175">
        <f>H78*(1-$H$82)</f>
        <v>43117.138865000001</v>
      </c>
      <c r="I86" s="175">
        <f>I78*(1-$I$82)</f>
        <v>45985.193209999998</v>
      </c>
      <c r="J86" s="175">
        <f>J78*(1-$J$82)</f>
        <v>51356.010349999997</v>
      </c>
      <c r="K86" s="173">
        <f>K78*(1-$K$82)</f>
        <v>56025.985789999992</v>
      </c>
      <c r="L86" s="176">
        <f>L78*(1-$K$82)</f>
        <v>59134.082014999985</v>
      </c>
    </row>
    <row r="87" spans="2:12" s="64" customFormat="1" x14ac:dyDescent="0.25">
      <c r="F87" s="81"/>
      <c r="G87" s="81"/>
      <c r="H87" s="81"/>
      <c r="I87" s="81"/>
      <c r="J87" s="81"/>
      <c r="K87" s="81"/>
      <c r="L87" s="81"/>
    </row>
    <row r="88" spans="2:12" x14ac:dyDescent="0.25">
      <c r="B88" s="35"/>
      <c r="C88" s="35"/>
      <c r="D88" s="35"/>
      <c r="E88" s="35"/>
      <c r="F88" s="35"/>
      <c r="G88" s="35"/>
      <c r="H88" s="35"/>
      <c r="I88" s="35"/>
      <c r="J88" s="35"/>
      <c r="K88" s="35"/>
      <c r="L88" s="35"/>
    </row>
    <row r="89" spans="2:12" s="19" customFormat="1" x14ac:dyDescent="0.25">
      <c r="B89" s="16" t="s">
        <v>136</v>
      </c>
      <c r="C89" s="17" t="s">
        <v>106</v>
      </c>
      <c r="D89" s="17">
        <v>2005</v>
      </c>
      <c r="E89" s="17">
        <v>2006</v>
      </c>
      <c r="F89" s="17">
        <v>2007</v>
      </c>
      <c r="G89" s="17">
        <v>2008</v>
      </c>
      <c r="H89" s="17">
        <v>2009</v>
      </c>
      <c r="I89" s="17">
        <v>2010</v>
      </c>
      <c r="J89" s="17">
        <v>2011</v>
      </c>
      <c r="K89" s="17">
        <v>2012</v>
      </c>
      <c r="L89" s="18">
        <v>2013</v>
      </c>
    </row>
    <row r="90" spans="2:12" s="71" customFormat="1" x14ac:dyDescent="0.25">
      <c r="B90" s="23" t="s">
        <v>30</v>
      </c>
      <c r="C90" s="24" t="s">
        <v>12</v>
      </c>
      <c r="D90" s="173">
        <f t="shared" ref="D90:E90" si="3">D86*21</f>
        <v>453316.49852999998</v>
      </c>
      <c r="E90" s="173">
        <f t="shared" si="3"/>
        <v>463390.19852999999</v>
      </c>
      <c r="F90" s="173">
        <f>F86*21</f>
        <v>721629.49803000002</v>
      </c>
      <c r="G90" s="173">
        <f t="shared" ref="G90:K90" si="4">G86*21</f>
        <v>848658.85502999998</v>
      </c>
      <c r="H90" s="173">
        <f>H86*21</f>
        <v>905459.91616500006</v>
      </c>
      <c r="I90" s="173">
        <f t="shared" si="4"/>
        <v>965689.05740999989</v>
      </c>
      <c r="J90" s="173">
        <f>J86*21</f>
        <v>1078476.21735</v>
      </c>
      <c r="K90" s="173">
        <f t="shared" si="4"/>
        <v>1176545.7015899997</v>
      </c>
      <c r="L90" s="174">
        <f t="shared" ref="L90" si="5">L86*21</f>
        <v>1241815.7223149997</v>
      </c>
    </row>
    <row r="91" spans="2:12" s="64" customFormat="1" x14ac:dyDescent="0.25">
      <c r="F91" s="81"/>
      <c r="G91" s="81"/>
      <c r="H91" s="81"/>
      <c r="I91" s="81"/>
      <c r="J91" s="81"/>
      <c r="K91" s="81"/>
    </row>
  </sheetData>
  <mergeCells count="1">
    <mergeCell ref="B40:C40"/>
  </mergeCells>
  <pageMargins left="0.511811024" right="0.511811024" top="0.78740157499999996" bottom="0.78740157499999996" header="0.31496062000000002" footer="0.31496062000000002"/>
  <pageSetup paperSize="9" scale="63" fitToHeight="0" orientation="landscape"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92"/>
  <sheetViews>
    <sheetView zoomScale="80" zoomScaleNormal="80" workbookViewId="0">
      <selection activeCell="E34" sqref="E34"/>
    </sheetView>
  </sheetViews>
  <sheetFormatPr defaultRowHeight="15.75" x14ac:dyDescent="0.25"/>
  <cols>
    <col min="1" max="1" width="5.7109375" style="2" customWidth="1"/>
    <col min="2" max="2" width="72.28515625" style="2" customWidth="1"/>
    <col min="3" max="3" width="18.7109375" style="2" customWidth="1"/>
    <col min="4" max="5" width="15.7109375" style="2" customWidth="1"/>
    <col min="6" max="7" width="16.140625" style="2" bestFit="1" customWidth="1"/>
    <col min="8" max="9" width="17.140625" style="2" bestFit="1" customWidth="1"/>
    <col min="10" max="10" width="15.7109375" style="2" bestFit="1" customWidth="1"/>
    <col min="11" max="12" width="14.710937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9" t="s">
        <v>6</v>
      </c>
      <c r="C6" s="8">
        <v>3</v>
      </c>
      <c r="D6" s="13"/>
      <c r="E6" s="13"/>
    </row>
    <row r="7" spans="2:5" x14ac:dyDescent="0.25">
      <c r="B7" s="9" t="s">
        <v>2</v>
      </c>
      <c r="C7" s="8">
        <v>2.5</v>
      </c>
      <c r="D7" s="13"/>
      <c r="E7" s="13"/>
    </row>
    <row r="8" spans="2:5" x14ac:dyDescent="0.25">
      <c r="B8" s="9" t="s">
        <v>7</v>
      </c>
      <c r="C8" s="8">
        <v>9</v>
      </c>
      <c r="D8" s="13"/>
      <c r="E8" s="13"/>
    </row>
    <row r="9" spans="2:5" x14ac:dyDescent="0.25">
      <c r="B9" s="9" t="s">
        <v>60</v>
      </c>
      <c r="C9" s="8">
        <v>1</v>
      </c>
      <c r="D9" s="13"/>
      <c r="E9" s="13"/>
    </row>
    <row r="10" spans="2:5" x14ac:dyDescent="0.25">
      <c r="B10" s="9" t="s">
        <v>8</v>
      </c>
      <c r="C10" s="8">
        <v>2.2400000000000002</v>
      </c>
      <c r="D10" s="13"/>
      <c r="E10" s="13"/>
    </row>
    <row r="11" spans="2:5" x14ac:dyDescent="0.25">
      <c r="B11" s="9" t="s">
        <v>1</v>
      </c>
      <c r="C11" s="8">
        <v>2.9</v>
      </c>
      <c r="D11" s="13"/>
      <c r="E11" s="13"/>
    </row>
    <row r="12" spans="2:5" x14ac:dyDescent="0.25">
      <c r="B12" s="9" t="s">
        <v>13</v>
      </c>
      <c r="C12" s="8">
        <v>4.0999999999999996</v>
      </c>
      <c r="D12" s="13"/>
      <c r="E12" s="13"/>
    </row>
    <row r="13" spans="2:5" x14ac:dyDescent="0.25">
      <c r="B13" s="5" t="s">
        <v>68</v>
      </c>
      <c r="C13" s="6">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4"/>
      <c r="C17" s="15"/>
      <c r="D17" s="15"/>
      <c r="E17" s="15"/>
    </row>
    <row r="18" spans="2:12" s="19" customFormat="1" ht="18.75" x14ac:dyDescent="0.25">
      <c r="B18" s="16" t="s">
        <v>82</v>
      </c>
      <c r="C18" s="17" t="s">
        <v>16</v>
      </c>
      <c r="D18" s="17">
        <v>2005</v>
      </c>
      <c r="E18" s="17">
        <v>2006</v>
      </c>
      <c r="F18" s="17">
        <v>2007</v>
      </c>
      <c r="G18" s="17">
        <v>2008</v>
      </c>
      <c r="H18" s="17">
        <v>2009</v>
      </c>
      <c r="I18" s="17">
        <v>2010</v>
      </c>
      <c r="J18" s="17">
        <v>2011</v>
      </c>
      <c r="K18" s="17">
        <v>2012</v>
      </c>
      <c r="L18" s="18">
        <v>2013</v>
      </c>
    </row>
    <row r="19" spans="2:12" s="71" customFormat="1" x14ac:dyDescent="0.25">
      <c r="B19" s="23" t="s">
        <v>31</v>
      </c>
      <c r="C19" s="24" t="s">
        <v>12</v>
      </c>
      <c r="D19" s="237">
        <f>(('Industrial Production Data'!C25*0.25)+('Industrial Production Data'!D25*0.75))*1.04</f>
        <v>893334</v>
      </c>
      <c r="E19" s="237">
        <f>(('Industrial Production Data'!D25*0.25)+('Industrial Production Data'!E25*0.75))*1.04</f>
        <v>773604</v>
      </c>
      <c r="F19" s="85">
        <f>(('Industrial Production Data'!E25*0.25)+('Industrial Production Data'!F25*0.75))*1.04</f>
        <v>771719</v>
      </c>
      <c r="G19" s="85">
        <f>(('Industrial Production Data'!F25*0.25)+('Industrial Production Data'!G25*0.75))*1.04</f>
        <v>808535.00000000012</v>
      </c>
      <c r="H19" s="85">
        <f>(('Industrial Production Data'!G25*0.25)+('Industrial Production Data'!H25*0.75))*1.04</f>
        <v>839059</v>
      </c>
      <c r="I19" s="85">
        <f>(('Industrial Production Data'!H25*0.25)+('Industrial Production Data'!I25*0.75))*1.04</f>
        <v>748247.5</v>
      </c>
      <c r="J19" s="85">
        <f>(('Industrial Production Data'!I25*0.25)+('Industrial Production Data'!J25*0.75))*1.04</f>
        <v>742486.875</v>
      </c>
      <c r="K19" s="85">
        <f>(('Industrial Production Data'!J25*0.25)+('Industrial Production Data'!K25*0.75))*1.04</f>
        <v>779611.21875</v>
      </c>
      <c r="L19" s="86">
        <f>(('Industrial Production Data'!K25*0.25)+('Industrial Production Data'!L25*0.75))*1.04</f>
        <v>818591.77968749998</v>
      </c>
    </row>
    <row r="20" spans="2:12" s="19" customFormat="1" x14ac:dyDescent="0.25">
      <c r="F20" s="29"/>
      <c r="G20" s="29"/>
      <c r="H20" s="29"/>
      <c r="I20" s="29"/>
      <c r="J20" s="29"/>
      <c r="K20" s="29"/>
      <c r="L20" s="29"/>
    </row>
    <row r="21" spans="2:12" s="19" customFormat="1" x14ac:dyDescent="0.25">
      <c r="B21" s="30"/>
      <c r="C21" s="30"/>
      <c r="D21" s="30"/>
      <c r="E21" s="30"/>
      <c r="F21" s="31"/>
      <c r="G21" s="31"/>
      <c r="H21" s="31"/>
      <c r="I21" s="31"/>
      <c r="J21" s="31"/>
      <c r="K21" s="31"/>
      <c r="L21" s="31"/>
    </row>
    <row r="22" spans="2:12" s="19" customFormat="1" ht="18.75" x14ac:dyDescent="0.25">
      <c r="B22" s="16" t="s">
        <v>83</v>
      </c>
      <c r="C22" s="17" t="s">
        <v>84</v>
      </c>
      <c r="D22" s="17">
        <v>2005</v>
      </c>
      <c r="E22" s="17">
        <v>2006</v>
      </c>
      <c r="F22" s="17">
        <v>2007</v>
      </c>
      <c r="G22" s="17">
        <v>2008</v>
      </c>
      <c r="H22" s="17">
        <v>2009</v>
      </c>
      <c r="I22" s="17">
        <v>2010</v>
      </c>
      <c r="J22" s="17">
        <v>2011</v>
      </c>
      <c r="K22" s="17">
        <v>2012</v>
      </c>
      <c r="L22" s="18">
        <v>2013</v>
      </c>
    </row>
    <row r="23" spans="2:12" s="19" customFormat="1" x14ac:dyDescent="0.25">
      <c r="B23" s="23" t="s">
        <v>31</v>
      </c>
      <c r="C23" s="24" t="s">
        <v>12</v>
      </c>
      <c r="D23" s="87">
        <v>3.7</v>
      </c>
      <c r="E23" s="87">
        <v>3.7</v>
      </c>
      <c r="F23" s="87">
        <v>3.7</v>
      </c>
      <c r="G23" s="87">
        <v>3.7</v>
      </c>
      <c r="H23" s="87">
        <v>3.7</v>
      </c>
      <c r="I23" s="87">
        <v>3.7</v>
      </c>
      <c r="J23" s="87">
        <v>3.7</v>
      </c>
      <c r="K23" s="87">
        <v>3.7</v>
      </c>
      <c r="L23" s="88">
        <v>3.7</v>
      </c>
    </row>
    <row r="24" spans="2:12" s="19" customFormat="1" x14ac:dyDescent="0.25">
      <c r="B24" s="27"/>
      <c r="C24" s="28"/>
      <c r="D24" s="28"/>
      <c r="E24" s="28"/>
      <c r="F24" s="89"/>
      <c r="G24" s="89"/>
      <c r="H24" s="89"/>
      <c r="I24" s="89"/>
      <c r="J24" s="89"/>
      <c r="K24" s="89"/>
      <c r="L24" s="89"/>
    </row>
    <row r="25" spans="2:12" s="19" customFormat="1" x14ac:dyDescent="0.25">
      <c r="B25" s="27"/>
      <c r="C25" s="28"/>
      <c r="D25" s="28"/>
      <c r="E25" s="28"/>
      <c r="F25" s="34"/>
      <c r="G25" s="34"/>
      <c r="H25" s="34"/>
      <c r="I25" s="34"/>
      <c r="J25" s="34"/>
      <c r="K25" s="34"/>
      <c r="L25" s="34"/>
    </row>
    <row r="26" spans="2:12" x14ac:dyDescent="0.25">
      <c r="B26" s="35"/>
      <c r="C26" s="35"/>
      <c r="D26" s="35"/>
      <c r="E26" s="35"/>
      <c r="F26" s="35"/>
      <c r="G26" s="35"/>
      <c r="H26" s="35"/>
      <c r="I26" s="35"/>
      <c r="J26" s="35"/>
      <c r="K26" s="35"/>
      <c r="L26" s="35"/>
    </row>
    <row r="27" spans="2:12" s="19" customFormat="1" ht="18.75" x14ac:dyDescent="0.25">
      <c r="B27" s="16" t="s">
        <v>85</v>
      </c>
      <c r="C27" s="17" t="s">
        <v>15</v>
      </c>
      <c r="D27" s="17">
        <v>2005</v>
      </c>
      <c r="E27" s="17">
        <v>2006</v>
      </c>
      <c r="F27" s="17">
        <v>2007</v>
      </c>
      <c r="G27" s="17">
        <v>2008</v>
      </c>
      <c r="H27" s="17">
        <v>2009</v>
      </c>
      <c r="I27" s="17">
        <v>2010</v>
      </c>
      <c r="J27" s="17">
        <v>2011</v>
      </c>
      <c r="K27" s="17">
        <v>2012</v>
      </c>
      <c r="L27" s="18">
        <v>2013</v>
      </c>
    </row>
    <row r="28" spans="2:12" s="71" customFormat="1" x14ac:dyDescent="0.25">
      <c r="B28" s="40" t="s">
        <v>31</v>
      </c>
      <c r="C28" s="41" t="s">
        <v>12</v>
      </c>
      <c r="D28" s="238">
        <f>D19*D$23*$C$13</f>
        <v>29748022.200000003</v>
      </c>
      <c r="E28" s="238">
        <f t="shared" ref="E28:L28" si="0">E19*E$23*$C$13</f>
        <v>25761013.200000003</v>
      </c>
      <c r="F28" s="238">
        <f t="shared" si="0"/>
        <v>25698242.700000003</v>
      </c>
      <c r="G28" s="238">
        <f t="shared" si="0"/>
        <v>26924215.500000004</v>
      </c>
      <c r="H28" s="238">
        <f t="shared" si="0"/>
        <v>27940664.700000003</v>
      </c>
      <c r="I28" s="238">
        <f t="shared" si="0"/>
        <v>24916641.75</v>
      </c>
      <c r="J28" s="238">
        <f t="shared" si="0"/>
        <v>24724812.9375</v>
      </c>
      <c r="K28" s="238">
        <f t="shared" si="0"/>
        <v>25961053.584374998</v>
      </c>
      <c r="L28" s="239">
        <f t="shared" si="0"/>
        <v>27259106.263593752</v>
      </c>
    </row>
    <row r="29" spans="2:12" x14ac:dyDescent="0.25">
      <c r="F29" s="47"/>
      <c r="G29" s="47"/>
      <c r="H29" s="47"/>
      <c r="I29" s="47"/>
      <c r="J29" s="47"/>
      <c r="K29" s="47"/>
    </row>
    <row r="30" spans="2:12" x14ac:dyDescent="0.25">
      <c r="B30" s="15"/>
      <c r="C30" s="15"/>
      <c r="D30" s="15"/>
      <c r="E30" s="15"/>
      <c r="F30" s="52"/>
      <c r="G30" s="52"/>
      <c r="H30" s="52"/>
      <c r="I30" s="52"/>
      <c r="J30" s="52"/>
      <c r="K30" s="52"/>
    </row>
    <row r="31" spans="2:12" ht="66.75" customHeight="1" x14ac:dyDescent="0.25">
      <c r="B31" s="234" t="s">
        <v>196</v>
      </c>
      <c r="C31" s="18" t="s">
        <v>70</v>
      </c>
      <c r="D31" s="27"/>
      <c r="E31" s="27"/>
      <c r="F31" s="27"/>
      <c r="G31" s="27"/>
      <c r="H31" s="47"/>
      <c r="I31" s="47"/>
      <c r="J31" s="47"/>
      <c r="K31" s="47"/>
    </row>
    <row r="32" spans="2:12" x14ac:dyDescent="0.25">
      <c r="B32" s="48" t="s">
        <v>71</v>
      </c>
      <c r="C32" s="49">
        <v>0.1</v>
      </c>
      <c r="D32" s="131"/>
      <c r="E32" s="131"/>
      <c r="F32" s="47"/>
      <c r="G32" s="47"/>
      <c r="H32" s="45"/>
      <c r="I32" s="45"/>
      <c r="J32" s="45"/>
      <c r="K32" s="45"/>
    </row>
    <row r="33" spans="2:11" x14ac:dyDescent="0.25">
      <c r="B33" s="48" t="s">
        <v>72</v>
      </c>
      <c r="C33" s="49">
        <v>0</v>
      </c>
      <c r="D33" s="131"/>
      <c r="E33" s="131"/>
      <c r="F33" s="12"/>
      <c r="G33" s="47"/>
      <c r="H33" s="45"/>
      <c r="I33" s="45"/>
      <c r="J33" s="45"/>
      <c r="K33" s="45"/>
    </row>
    <row r="34" spans="2:11" x14ac:dyDescent="0.25">
      <c r="B34" s="48" t="s">
        <v>73</v>
      </c>
      <c r="C34" s="49">
        <v>0.3</v>
      </c>
      <c r="D34" s="131"/>
      <c r="E34" s="131"/>
      <c r="F34" s="12"/>
      <c r="G34" s="47"/>
      <c r="H34" s="45"/>
      <c r="I34" s="45"/>
      <c r="J34" s="45"/>
      <c r="K34" s="45"/>
    </row>
    <row r="35" spans="2:11" x14ac:dyDescent="0.25">
      <c r="B35" s="48" t="s">
        <v>74</v>
      </c>
      <c r="C35" s="49">
        <v>0.8</v>
      </c>
      <c r="D35" s="131"/>
      <c r="E35" s="131"/>
      <c r="F35" s="12"/>
      <c r="G35" s="47"/>
      <c r="H35" s="45"/>
      <c r="I35" s="45"/>
      <c r="J35" s="45"/>
      <c r="K35" s="45"/>
    </row>
    <row r="36" spans="2:11" x14ac:dyDescent="0.25">
      <c r="B36" s="48" t="s">
        <v>75</v>
      </c>
      <c r="C36" s="49">
        <v>0.8</v>
      </c>
      <c r="D36" s="131"/>
      <c r="E36" s="131"/>
      <c r="F36" s="12"/>
      <c r="G36" s="47"/>
      <c r="H36" s="45"/>
      <c r="I36" s="45"/>
      <c r="J36" s="45"/>
      <c r="K36" s="45"/>
    </row>
    <row r="37" spans="2:11" x14ac:dyDescent="0.25">
      <c r="B37" s="48" t="s">
        <v>76</v>
      </c>
      <c r="C37" s="49">
        <v>0.2</v>
      </c>
      <c r="D37" s="131"/>
      <c r="E37" s="131"/>
      <c r="F37" s="12"/>
      <c r="G37" s="47"/>
      <c r="H37" s="45"/>
      <c r="I37" s="45"/>
      <c r="J37" s="45"/>
      <c r="K37" s="45"/>
    </row>
    <row r="38" spans="2:11" x14ac:dyDescent="0.25">
      <c r="B38" s="50" t="s">
        <v>77</v>
      </c>
      <c r="C38" s="51">
        <v>0.8</v>
      </c>
      <c r="D38" s="131"/>
      <c r="E38" s="131"/>
      <c r="F38" s="12"/>
      <c r="G38" s="47"/>
      <c r="H38" s="45"/>
      <c r="I38" s="45"/>
      <c r="J38" s="45"/>
      <c r="K38" s="45"/>
    </row>
    <row r="39" spans="2:11" x14ac:dyDescent="0.25">
      <c r="B39" s="78"/>
      <c r="C39" s="79"/>
      <c r="D39" s="131"/>
      <c r="E39" s="131"/>
      <c r="F39" s="12"/>
      <c r="G39" s="47"/>
      <c r="H39" s="45"/>
      <c r="I39" s="45"/>
      <c r="J39" s="45"/>
      <c r="K39" s="45"/>
    </row>
    <row r="40" spans="2:11" ht="16.5" thickBot="1" x14ac:dyDescent="0.3">
      <c r="B40" s="78"/>
      <c r="C40" s="79"/>
      <c r="D40" s="131"/>
      <c r="E40" s="131"/>
      <c r="F40" s="12"/>
      <c r="G40" s="47"/>
      <c r="H40" s="45"/>
      <c r="I40" s="45"/>
      <c r="J40" s="45"/>
      <c r="K40" s="45"/>
    </row>
    <row r="41" spans="2:11" x14ac:dyDescent="0.25">
      <c r="B41" s="247" t="s">
        <v>78</v>
      </c>
      <c r="C41" s="248"/>
      <c r="D41" s="132"/>
      <c r="E41" s="132"/>
    </row>
    <row r="42" spans="2:11" x14ac:dyDescent="0.25">
      <c r="B42" s="9" t="s">
        <v>5</v>
      </c>
      <c r="C42" s="8">
        <f>C33</f>
        <v>0</v>
      </c>
      <c r="D42" s="13"/>
      <c r="E42" s="13"/>
    </row>
    <row r="43" spans="2:11" x14ac:dyDescent="0.25">
      <c r="B43" s="9" t="s">
        <v>6</v>
      </c>
      <c r="C43" s="8">
        <f>C37</f>
        <v>0.2</v>
      </c>
      <c r="D43" s="13"/>
      <c r="E43" s="13"/>
    </row>
    <row r="44" spans="2:11" x14ac:dyDescent="0.25">
      <c r="B44" s="9" t="s">
        <v>2</v>
      </c>
      <c r="C44" s="8">
        <f>C36</f>
        <v>0.8</v>
      </c>
      <c r="D44" s="13"/>
      <c r="E44" s="13"/>
    </row>
    <row r="45" spans="2:11" x14ac:dyDescent="0.25">
      <c r="B45" s="9" t="s">
        <v>7</v>
      </c>
      <c r="C45" s="8">
        <f>C36</f>
        <v>0.8</v>
      </c>
      <c r="D45" s="13"/>
      <c r="E45" s="13"/>
    </row>
    <row r="46" spans="2:11" x14ac:dyDescent="0.25">
      <c r="B46" s="9" t="s">
        <v>60</v>
      </c>
      <c r="C46" s="8">
        <f>C33</f>
        <v>0</v>
      </c>
      <c r="D46" s="13"/>
      <c r="E46" s="13"/>
    </row>
    <row r="47" spans="2:11" x14ac:dyDescent="0.25">
      <c r="B47" s="9" t="s">
        <v>8</v>
      </c>
      <c r="C47" s="8">
        <f>C36</f>
        <v>0.8</v>
      </c>
      <c r="D47" s="13"/>
      <c r="E47" s="13"/>
    </row>
    <row r="48" spans="2:11" x14ac:dyDescent="0.25">
      <c r="B48" s="9" t="s">
        <v>1</v>
      </c>
      <c r="C48" s="8">
        <f>C36</f>
        <v>0.8</v>
      </c>
      <c r="D48" s="13"/>
      <c r="E48" s="13"/>
    </row>
    <row r="49" spans="2:11" x14ac:dyDescent="0.25">
      <c r="B49" s="9" t="s">
        <v>13</v>
      </c>
      <c r="C49" s="8">
        <f>C36</f>
        <v>0.8</v>
      </c>
      <c r="D49" s="13"/>
      <c r="E49" s="13"/>
    </row>
    <row r="50" spans="2:11" x14ac:dyDescent="0.25">
      <c r="B50" s="5" t="s">
        <v>68</v>
      </c>
      <c r="C50" s="6">
        <f>C36</f>
        <v>0.8</v>
      </c>
      <c r="D50" s="13"/>
      <c r="E50" s="13"/>
    </row>
    <row r="51" spans="2:11" x14ac:dyDescent="0.25">
      <c r="B51" s="7" t="s">
        <v>9</v>
      </c>
      <c r="C51" s="8">
        <f>C36</f>
        <v>0.8</v>
      </c>
      <c r="D51" s="13"/>
      <c r="E51" s="13"/>
    </row>
    <row r="52" spans="2:11" s="14" customFormat="1" x14ac:dyDescent="0.25">
      <c r="B52" s="7" t="s">
        <v>10</v>
      </c>
      <c r="C52" s="8">
        <f>C33</f>
        <v>0</v>
      </c>
      <c r="D52" s="13"/>
      <c r="E52" s="13"/>
      <c r="F52" s="2"/>
      <c r="G52" s="2"/>
      <c r="H52" s="2"/>
      <c r="I52" s="2"/>
      <c r="J52" s="2"/>
      <c r="K52" s="2"/>
    </row>
    <row r="53" spans="2:11" s="14" customFormat="1" ht="16.5" thickBot="1" x14ac:dyDescent="0.3">
      <c r="B53" s="10" t="s">
        <v>11</v>
      </c>
      <c r="C53" s="11">
        <f>C37</f>
        <v>0.2</v>
      </c>
      <c r="D53" s="13"/>
      <c r="E53" s="13"/>
      <c r="F53" s="2"/>
      <c r="G53" s="2"/>
      <c r="H53" s="2"/>
      <c r="I53" s="2"/>
      <c r="J53" s="2"/>
      <c r="K53" s="2"/>
    </row>
    <row r="54" spans="2:11" x14ac:dyDescent="0.25">
      <c r="B54" s="14"/>
      <c r="C54" s="15"/>
      <c r="D54" s="15"/>
      <c r="E54" s="15"/>
    </row>
    <row r="55" spans="2:11" ht="16.5" thickBot="1" x14ac:dyDescent="0.3">
      <c r="B55" s="14"/>
      <c r="C55" s="15"/>
      <c r="D55" s="15"/>
      <c r="E55" s="15"/>
    </row>
    <row r="56" spans="2:11" ht="47.25" x14ac:dyDescent="0.25">
      <c r="B56" s="243" t="s">
        <v>208</v>
      </c>
      <c r="C56" s="53" t="s">
        <v>14</v>
      </c>
      <c r="D56" s="28"/>
      <c r="E56" s="28"/>
    </row>
    <row r="57" spans="2:11" ht="16.5" thickBot="1" x14ac:dyDescent="0.3">
      <c r="B57" s="10"/>
      <c r="C57" s="54">
        <v>0.25</v>
      </c>
      <c r="D57" s="74"/>
      <c r="E57" s="74"/>
    </row>
    <row r="58" spans="2:11" x14ac:dyDescent="0.25">
      <c r="B58" s="12"/>
      <c r="C58" s="55"/>
      <c r="D58" s="55"/>
      <c r="E58" s="55"/>
    </row>
    <row r="59" spans="2:11" ht="16.5" thickBot="1" x14ac:dyDescent="0.3">
      <c r="B59" s="14"/>
      <c r="C59" s="15"/>
      <c r="D59" s="15"/>
      <c r="E59" s="15"/>
    </row>
    <row r="60" spans="2:11" ht="18.75" x14ac:dyDescent="0.35">
      <c r="B60" s="56" t="s">
        <v>86</v>
      </c>
      <c r="C60" s="57" t="s">
        <v>0</v>
      </c>
      <c r="D60" s="60"/>
      <c r="E60" s="60"/>
    </row>
    <row r="61" spans="2:11" x14ac:dyDescent="0.25">
      <c r="B61" s="9" t="s">
        <v>5</v>
      </c>
      <c r="C61" s="8">
        <f t="shared" ref="C61:C72" si="1">C42*$C$57</f>
        <v>0</v>
      </c>
      <c r="D61" s="13"/>
      <c r="E61" s="13"/>
    </row>
    <row r="62" spans="2:11" x14ac:dyDescent="0.25">
      <c r="B62" s="9" t="s">
        <v>6</v>
      </c>
      <c r="C62" s="8">
        <f t="shared" si="1"/>
        <v>0.05</v>
      </c>
      <c r="D62" s="13"/>
      <c r="E62" s="13"/>
    </row>
    <row r="63" spans="2:11" s="14" customFormat="1" x14ac:dyDescent="0.25">
      <c r="B63" s="9" t="s">
        <v>2</v>
      </c>
      <c r="C63" s="8">
        <f t="shared" si="1"/>
        <v>0.2</v>
      </c>
      <c r="D63" s="13"/>
      <c r="E63" s="13"/>
      <c r="F63" s="2"/>
      <c r="G63" s="2"/>
      <c r="H63" s="2"/>
      <c r="I63" s="2"/>
      <c r="J63" s="2"/>
      <c r="K63" s="2"/>
    </row>
    <row r="64" spans="2:11" s="14" customFormat="1" x14ac:dyDescent="0.25">
      <c r="B64" s="9" t="s">
        <v>7</v>
      </c>
      <c r="C64" s="8">
        <f t="shared" si="1"/>
        <v>0.2</v>
      </c>
      <c r="D64" s="13"/>
      <c r="E64" s="13"/>
      <c r="F64" s="2"/>
      <c r="G64" s="2"/>
      <c r="H64" s="2"/>
      <c r="I64" s="2"/>
      <c r="J64" s="2"/>
      <c r="K64" s="2"/>
    </row>
    <row r="65" spans="2:12" x14ac:dyDescent="0.25">
      <c r="B65" s="9" t="s">
        <v>60</v>
      </c>
      <c r="C65" s="8">
        <f t="shared" si="1"/>
        <v>0</v>
      </c>
      <c r="D65" s="13"/>
      <c r="E65" s="13"/>
    </row>
    <row r="66" spans="2:12" x14ac:dyDescent="0.25">
      <c r="B66" s="9" t="s">
        <v>8</v>
      </c>
      <c r="C66" s="8">
        <f t="shared" si="1"/>
        <v>0.2</v>
      </c>
      <c r="D66" s="13"/>
      <c r="E66" s="13"/>
    </row>
    <row r="67" spans="2:12" x14ac:dyDescent="0.25">
      <c r="B67" s="9" t="s">
        <v>1</v>
      </c>
      <c r="C67" s="8">
        <f t="shared" si="1"/>
        <v>0.2</v>
      </c>
      <c r="D67" s="13"/>
      <c r="E67" s="13"/>
    </row>
    <row r="68" spans="2:12" x14ac:dyDescent="0.25">
      <c r="B68" s="9" t="s">
        <v>13</v>
      </c>
      <c r="C68" s="8">
        <f t="shared" si="1"/>
        <v>0.2</v>
      </c>
      <c r="D68" s="13"/>
      <c r="E68" s="13"/>
    </row>
    <row r="69" spans="2:12" x14ac:dyDescent="0.25">
      <c r="B69" s="5" t="s">
        <v>68</v>
      </c>
      <c r="C69" s="6">
        <f t="shared" si="1"/>
        <v>0.2</v>
      </c>
      <c r="D69" s="13"/>
      <c r="E69" s="13"/>
    </row>
    <row r="70" spans="2:12" x14ac:dyDescent="0.25">
      <c r="B70" s="7" t="s">
        <v>9</v>
      </c>
      <c r="C70" s="8">
        <f t="shared" si="1"/>
        <v>0.2</v>
      </c>
      <c r="D70" s="13"/>
      <c r="E70" s="13"/>
    </row>
    <row r="71" spans="2:12" x14ac:dyDescent="0.25">
      <c r="B71" s="7" t="s">
        <v>10</v>
      </c>
      <c r="C71" s="8">
        <f t="shared" si="1"/>
        <v>0</v>
      </c>
      <c r="D71" s="13"/>
      <c r="E71" s="13"/>
    </row>
    <row r="72" spans="2:12" ht="16.5" thickBot="1" x14ac:dyDescent="0.3">
      <c r="B72" s="10" t="s">
        <v>11</v>
      </c>
      <c r="C72" s="11">
        <f t="shared" si="1"/>
        <v>0.05</v>
      </c>
      <c r="D72" s="13"/>
      <c r="E72" s="13"/>
      <c r="F72" s="58"/>
      <c r="G72" s="58"/>
      <c r="H72" s="58"/>
      <c r="I72" s="58"/>
    </row>
    <row r="73" spans="2:12" x14ac:dyDescent="0.25">
      <c r="B73" s="12"/>
      <c r="C73" s="55"/>
      <c r="D73" s="55"/>
      <c r="E73" s="55"/>
      <c r="F73" s="58"/>
      <c r="G73" s="58"/>
      <c r="H73" s="58"/>
      <c r="I73" s="58"/>
    </row>
    <row r="74" spans="2:12" ht="16.5" thickBot="1" x14ac:dyDescent="0.3">
      <c r="B74" s="59"/>
      <c r="C74" s="60"/>
      <c r="D74" s="60"/>
      <c r="E74" s="60"/>
      <c r="H74" s="61"/>
      <c r="I74" s="61"/>
    </row>
    <row r="75" spans="2:12" ht="50.25" x14ac:dyDescent="0.25">
      <c r="B75" s="243" t="s">
        <v>206</v>
      </c>
      <c r="C75" s="53" t="s">
        <v>20</v>
      </c>
      <c r="D75" s="28"/>
      <c r="E75" s="28"/>
    </row>
    <row r="76" spans="2:12" ht="16.5" thickBot="1" x14ac:dyDescent="0.3">
      <c r="B76" s="10"/>
      <c r="C76" s="54">
        <v>0.35</v>
      </c>
      <c r="D76" s="74"/>
      <c r="E76" s="74"/>
    </row>
    <row r="77" spans="2:12" x14ac:dyDescent="0.25">
      <c r="B77" s="14"/>
      <c r="C77" s="15"/>
      <c r="D77" s="15"/>
      <c r="E77" s="15"/>
    </row>
    <row r="78" spans="2:12" s="19" customFormat="1" x14ac:dyDescent="0.25">
      <c r="B78" s="62" t="s">
        <v>129</v>
      </c>
      <c r="C78" s="17" t="s">
        <v>106</v>
      </c>
      <c r="D78" s="17">
        <v>2005</v>
      </c>
      <c r="E78" s="17">
        <v>2006</v>
      </c>
      <c r="F78" s="17">
        <v>2007</v>
      </c>
      <c r="G78" s="17">
        <v>2008</v>
      </c>
      <c r="H78" s="17">
        <v>2009</v>
      </c>
      <c r="I78" s="17">
        <v>2010</v>
      </c>
      <c r="J78" s="17">
        <v>2011</v>
      </c>
      <c r="K78" s="17">
        <v>2012</v>
      </c>
      <c r="L78" s="18">
        <v>2013</v>
      </c>
    </row>
    <row r="79" spans="2:12" s="71" customFormat="1" x14ac:dyDescent="0.25">
      <c r="B79" s="40" t="s">
        <v>31</v>
      </c>
      <c r="C79" s="41" t="s">
        <v>12</v>
      </c>
      <c r="D79" s="241">
        <f t="shared" ref="D79:E79" si="2">((D28-$C$76)*$C$69)/10^3</f>
        <v>5949.6043700000009</v>
      </c>
      <c r="E79" s="241">
        <f t="shared" si="2"/>
        <v>5152.2025700000004</v>
      </c>
      <c r="F79" s="173">
        <f>((F28-$C$76)*$C$69)/10^3</f>
        <v>5139.648470000001</v>
      </c>
      <c r="G79" s="173">
        <f t="shared" ref="G79:L79" si="3">((G28-$C$76)*$C$69)/10^3</f>
        <v>5384.8430300000009</v>
      </c>
      <c r="H79" s="173">
        <f t="shared" si="3"/>
        <v>5588.1328700000013</v>
      </c>
      <c r="I79" s="173">
        <f t="shared" si="3"/>
        <v>4983.3282800000006</v>
      </c>
      <c r="J79" s="173">
        <f t="shared" si="3"/>
        <v>4944.9625175000001</v>
      </c>
      <c r="K79" s="173">
        <f t="shared" si="3"/>
        <v>5192.2106468749998</v>
      </c>
      <c r="L79" s="174">
        <f t="shared" si="3"/>
        <v>5451.8211827187497</v>
      </c>
    </row>
    <row r="80" spans="2:12" s="64" customFormat="1" x14ac:dyDescent="0.25">
      <c r="B80" s="83"/>
      <c r="C80" s="83"/>
      <c r="D80" s="83"/>
      <c r="E80" s="83"/>
      <c r="F80" s="80"/>
      <c r="G80" s="80"/>
      <c r="H80" s="80"/>
      <c r="I80" s="80"/>
      <c r="J80" s="80"/>
      <c r="K80" s="80"/>
      <c r="L80" s="80"/>
    </row>
    <row r="81" spans="2:12" x14ac:dyDescent="0.25">
      <c r="B81" s="14"/>
      <c r="C81" s="15"/>
      <c r="D81" s="15"/>
      <c r="E81" s="15"/>
    </row>
    <row r="82" spans="2:12" s="19" customFormat="1" x14ac:dyDescent="0.25">
      <c r="B82" s="16" t="s">
        <v>64</v>
      </c>
      <c r="C82" s="17" t="s">
        <v>65</v>
      </c>
      <c r="D82" s="17">
        <v>2005</v>
      </c>
      <c r="E82" s="17">
        <v>2006</v>
      </c>
      <c r="F82" s="17">
        <v>2007</v>
      </c>
      <c r="G82" s="17">
        <v>2008</v>
      </c>
      <c r="H82" s="17">
        <v>2009</v>
      </c>
      <c r="I82" s="17">
        <v>2010</v>
      </c>
      <c r="J82" s="17">
        <v>2011</v>
      </c>
      <c r="K82" s="17">
        <v>2012</v>
      </c>
      <c r="L82" s="18">
        <v>2013</v>
      </c>
    </row>
    <row r="83" spans="2:12" s="64" customFormat="1" x14ac:dyDescent="0.25">
      <c r="B83" s="23" t="s">
        <v>31</v>
      </c>
      <c r="C83" s="24" t="s">
        <v>12</v>
      </c>
      <c r="D83" s="228">
        <v>0</v>
      </c>
      <c r="E83" s="228">
        <v>0</v>
      </c>
      <c r="F83" s="66">
        <v>0</v>
      </c>
      <c r="G83" s="66">
        <v>0</v>
      </c>
      <c r="H83" s="66">
        <v>0</v>
      </c>
      <c r="I83" s="66">
        <v>0</v>
      </c>
      <c r="J83" s="66">
        <v>0</v>
      </c>
      <c r="K83" s="66">
        <v>0</v>
      </c>
      <c r="L83" s="67">
        <v>0</v>
      </c>
    </row>
    <row r="84" spans="2:12" x14ac:dyDescent="0.25">
      <c r="B84" s="68"/>
      <c r="C84" s="69"/>
      <c r="D84" s="69"/>
      <c r="E84" s="69"/>
      <c r="F84" s="35"/>
      <c r="G84" s="35"/>
      <c r="H84" s="35"/>
      <c r="I84" s="35"/>
      <c r="J84" s="35"/>
      <c r="K84" s="35"/>
      <c r="L84" s="35"/>
    </row>
    <row r="85" spans="2:12" x14ac:dyDescent="0.25">
      <c r="B85" s="35"/>
      <c r="C85" s="35"/>
      <c r="D85" s="35"/>
      <c r="E85" s="35"/>
      <c r="F85" s="35"/>
      <c r="G85" s="35"/>
      <c r="H85" s="35"/>
      <c r="I85" s="35"/>
      <c r="J85" s="35"/>
      <c r="K85" s="35"/>
      <c r="L85" s="35"/>
    </row>
    <row r="86" spans="2:12" s="19" customFormat="1" x14ac:dyDescent="0.25">
      <c r="B86" s="16" t="s">
        <v>127</v>
      </c>
      <c r="C86" s="17" t="s">
        <v>106</v>
      </c>
      <c r="D86" s="17">
        <v>2005</v>
      </c>
      <c r="E86" s="17">
        <v>2006</v>
      </c>
      <c r="F86" s="17">
        <v>2007</v>
      </c>
      <c r="G86" s="17">
        <v>2008</v>
      </c>
      <c r="H86" s="17">
        <v>2009</v>
      </c>
      <c r="I86" s="17">
        <v>2010</v>
      </c>
      <c r="J86" s="17">
        <v>2011</v>
      </c>
      <c r="K86" s="17">
        <v>2012</v>
      </c>
      <c r="L86" s="18">
        <v>2013</v>
      </c>
    </row>
    <row r="87" spans="2:12" s="71" customFormat="1" x14ac:dyDescent="0.25">
      <c r="B87" s="23" t="s">
        <v>32</v>
      </c>
      <c r="C87" s="24" t="s">
        <v>12</v>
      </c>
      <c r="D87" s="173">
        <f>D79*(1-D$83)</f>
        <v>5949.6043700000009</v>
      </c>
      <c r="E87" s="173">
        <f t="shared" ref="E87:L87" si="4">E79*(1-E$83)</f>
        <v>5152.2025700000004</v>
      </c>
      <c r="F87" s="173">
        <f t="shared" si="4"/>
        <v>5139.648470000001</v>
      </c>
      <c r="G87" s="173">
        <f t="shared" si="4"/>
        <v>5384.8430300000009</v>
      </c>
      <c r="H87" s="173">
        <f t="shared" si="4"/>
        <v>5588.1328700000013</v>
      </c>
      <c r="I87" s="173">
        <f t="shared" si="4"/>
        <v>4983.3282800000006</v>
      </c>
      <c r="J87" s="173">
        <f t="shared" si="4"/>
        <v>4944.9625175000001</v>
      </c>
      <c r="K87" s="173">
        <f t="shared" si="4"/>
        <v>5192.2106468749998</v>
      </c>
      <c r="L87" s="174">
        <f t="shared" si="4"/>
        <v>5451.8211827187497</v>
      </c>
    </row>
    <row r="88" spans="2:12" s="64" customFormat="1" x14ac:dyDescent="0.25">
      <c r="F88" s="81"/>
      <c r="G88" s="81"/>
      <c r="H88" s="81"/>
      <c r="I88" s="81"/>
      <c r="J88" s="81"/>
      <c r="K88" s="81"/>
      <c r="L88" s="81"/>
    </row>
    <row r="89" spans="2:12" x14ac:dyDescent="0.25">
      <c r="B89" s="35"/>
      <c r="C89" s="35"/>
      <c r="D89" s="35"/>
      <c r="E89" s="35"/>
      <c r="F89" s="35"/>
      <c r="G89" s="35"/>
      <c r="H89" s="35"/>
      <c r="I89" s="35"/>
      <c r="J89" s="35"/>
      <c r="K89" s="35"/>
      <c r="L89" s="35"/>
    </row>
    <row r="90" spans="2:12" s="19" customFormat="1" x14ac:dyDescent="0.25">
      <c r="B90" s="16" t="s">
        <v>137</v>
      </c>
      <c r="C90" s="17" t="s">
        <v>106</v>
      </c>
      <c r="D90" s="17">
        <v>2005</v>
      </c>
      <c r="E90" s="17">
        <v>2006</v>
      </c>
      <c r="F90" s="17">
        <v>2007</v>
      </c>
      <c r="G90" s="17">
        <v>2008</v>
      </c>
      <c r="H90" s="17">
        <v>2009</v>
      </c>
      <c r="I90" s="17">
        <v>2010</v>
      </c>
      <c r="J90" s="17">
        <v>2011</v>
      </c>
      <c r="K90" s="17">
        <v>2012</v>
      </c>
      <c r="L90" s="18">
        <v>2013</v>
      </c>
    </row>
    <row r="91" spans="2:12" s="71" customFormat="1" x14ac:dyDescent="0.25">
      <c r="B91" s="23" t="s">
        <v>32</v>
      </c>
      <c r="C91" s="24" t="s">
        <v>12</v>
      </c>
      <c r="D91" s="173">
        <f t="shared" ref="D91:E91" si="5">D87*21</f>
        <v>124941.69177000002</v>
      </c>
      <c r="E91" s="173">
        <f t="shared" si="5"/>
        <v>108196.25397000001</v>
      </c>
      <c r="F91" s="173">
        <f>F87*21</f>
        <v>107932.61787000002</v>
      </c>
      <c r="G91" s="173">
        <f t="shared" ref="G91:K91" si="6">G87*21</f>
        <v>113081.70363000002</v>
      </c>
      <c r="H91" s="173">
        <f t="shared" si="6"/>
        <v>117350.79027000003</v>
      </c>
      <c r="I91" s="173">
        <f t="shared" si="6"/>
        <v>104649.89388000002</v>
      </c>
      <c r="J91" s="173">
        <f t="shared" si="6"/>
        <v>103844.2128675</v>
      </c>
      <c r="K91" s="173">
        <f t="shared" si="6"/>
        <v>109036.42358437499</v>
      </c>
      <c r="L91" s="174">
        <f t="shared" ref="L91" si="7">L87*21</f>
        <v>114488.24483709375</v>
      </c>
    </row>
    <row r="92" spans="2:12" s="64" customFormat="1" x14ac:dyDescent="0.25">
      <c r="F92" s="81"/>
      <c r="G92" s="81"/>
      <c r="H92" s="81"/>
      <c r="I92" s="81"/>
      <c r="J92" s="81"/>
      <c r="K92" s="81"/>
    </row>
  </sheetData>
  <mergeCells count="1">
    <mergeCell ref="B41:C41"/>
  </mergeCells>
  <pageMargins left="0.511811024" right="0.511811024" top="0.78740157499999996" bottom="0.78740157499999996" header="0.31496062000000002" footer="0.31496062000000002"/>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L93"/>
  <sheetViews>
    <sheetView zoomScale="80" zoomScaleNormal="80" workbookViewId="0">
      <selection activeCell="K61" sqref="K61"/>
    </sheetView>
  </sheetViews>
  <sheetFormatPr defaultRowHeight="15.75" x14ac:dyDescent="0.25"/>
  <cols>
    <col min="1" max="1" width="5.7109375" style="2" customWidth="1"/>
    <col min="2" max="2" width="66.42578125" style="2" customWidth="1"/>
    <col min="3" max="3" width="18.5703125" style="2" customWidth="1"/>
    <col min="4" max="5" width="15.7109375" style="2" customWidth="1"/>
    <col min="6" max="12" width="15.710937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9" t="s">
        <v>6</v>
      </c>
      <c r="C6" s="8">
        <v>3</v>
      </c>
      <c r="D6" s="13"/>
      <c r="E6" s="13"/>
    </row>
    <row r="7" spans="2:5" x14ac:dyDescent="0.25">
      <c r="B7" s="9" t="s">
        <v>2</v>
      </c>
      <c r="C7" s="8">
        <v>2.5</v>
      </c>
      <c r="D7" s="13"/>
      <c r="E7" s="13"/>
    </row>
    <row r="8" spans="2:5" x14ac:dyDescent="0.25">
      <c r="B8" s="9" t="s">
        <v>7</v>
      </c>
      <c r="C8" s="8">
        <v>9</v>
      </c>
      <c r="D8" s="13"/>
      <c r="E8" s="13"/>
    </row>
    <row r="9" spans="2:5" x14ac:dyDescent="0.25">
      <c r="B9" s="9" t="s">
        <v>60</v>
      </c>
      <c r="C9" s="8">
        <v>1</v>
      </c>
      <c r="D9" s="13"/>
      <c r="E9" s="13"/>
    </row>
    <row r="10" spans="2:5" x14ac:dyDescent="0.25">
      <c r="B10" s="9" t="s">
        <v>8</v>
      </c>
      <c r="C10" s="8">
        <v>2.2400000000000002</v>
      </c>
      <c r="D10" s="13"/>
      <c r="E10" s="13"/>
    </row>
    <row r="11" spans="2:5" x14ac:dyDescent="0.25">
      <c r="B11" s="9" t="s">
        <v>1</v>
      </c>
      <c r="C11" s="8">
        <v>2.9</v>
      </c>
      <c r="D11" s="13"/>
      <c r="E11" s="13"/>
    </row>
    <row r="12" spans="2:5" x14ac:dyDescent="0.25">
      <c r="B12" s="9" t="s">
        <v>13</v>
      </c>
      <c r="C12" s="8">
        <v>4.0999999999999996</v>
      </c>
      <c r="D12" s="13"/>
      <c r="E12" s="13"/>
    </row>
    <row r="13" spans="2:5" x14ac:dyDescent="0.25">
      <c r="B13" s="9" t="s">
        <v>68</v>
      </c>
      <c r="C13" s="8">
        <v>9</v>
      </c>
      <c r="D13" s="13"/>
      <c r="E13" s="13"/>
    </row>
    <row r="14" spans="2:5" x14ac:dyDescent="0.25">
      <c r="B14" s="5" t="s">
        <v>9</v>
      </c>
      <c r="C14" s="6">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4"/>
      <c r="C17" s="15"/>
      <c r="D17" s="15"/>
      <c r="E17" s="15"/>
    </row>
    <row r="18" spans="2:12" s="19" customFormat="1" ht="18.75" x14ac:dyDescent="0.25">
      <c r="B18" s="16" t="s">
        <v>82</v>
      </c>
      <c r="C18" s="17" t="s">
        <v>16</v>
      </c>
      <c r="D18" s="17">
        <v>2005</v>
      </c>
      <c r="E18" s="17">
        <v>2006</v>
      </c>
      <c r="F18" s="17">
        <v>2007</v>
      </c>
      <c r="G18" s="17">
        <v>2008</v>
      </c>
      <c r="H18" s="17">
        <v>2009</v>
      </c>
      <c r="I18" s="17">
        <v>2010</v>
      </c>
      <c r="J18" s="17">
        <v>2011</v>
      </c>
      <c r="K18" s="17">
        <v>2012</v>
      </c>
      <c r="L18" s="18">
        <v>2013</v>
      </c>
    </row>
    <row r="19" spans="2:12" s="19" customFormat="1" x14ac:dyDescent="0.25">
      <c r="B19" s="23" t="s">
        <v>33</v>
      </c>
      <c r="C19" s="24" t="s">
        <v>12</v>
      </c>
      <c r="D19" s="85">
        <f>'Industrial Production Data'!D27*10^6</f>
        <v>6800000</v>
      </c>
      <c r="E19" s="85">
        <f>(('Industrial Production Data'!D27*0.25)+('Industrial Production Data'!E27*0.75))*10^6</f>
        <v>7070000</v>
      </c>
      <c r="F19" s="85">
        <f>(('Industrial Production Data'!E27*0.25)+('Industrial Production Data'!F27*0.75))*10^6</f>
        <v>7287500.0000000009</v>
      </c>
      <c r="G19" s="85">
        <f>(('Industrial Production Data'!F27*0.25)+('Industrial Production Data'!G27*0.75))*10^6</f>
        <v>7562500</v>
      </c>
      <c r="H19" s="85">
        <f>(('Industrial Production Data'!G27*0.25)+('Industrial Production Data'!H27*0.75))*10^6</f>
        <v>7925000</v>
      </c>
      <c r="I19" s="85">
        <f>(('Industrial Production Data'!H27*0.25)+('Industrial Production Data'!I27*0.75))*10^6</f>
        <v>9579999.9999999981</v>
      </c>
      <c r="J19" s="85">
        <f>(('Industrial Production Data'!I27*0.25)+('Industrial Production Data'!J27*0.75))*10^6</f>
        <v>10700000.000000002</v>
      </c>
      <c r="K19" s="85">
        <f>(('Industrial Production Data'!J27*0.25)+('Industrial Production Data'!K27*0.75))*10^6</f>
        <v>11575000.000000002</v>
      </c>
      <c r="L19" s="86">
        <f>(('Industrial Production Data'!K27*0.25)+('Industrial Production Data'!L27*0.75))*10^6</f>
        <v>13817499.999999998</v>
      </c>
    </row>
    <row r="20" spans="2:12" s="19" customFormat="1" x14ac:dyDescent="0.25">
      <c r="F20" s="29"/>
      <c r="G20" s="29"/>
      <c r="H20" s="29"/>
      <c r="I20" s="29"/>
      <c r="J20" s="29"/>
      <c r="K20" s="29"/>
      <c r="L20" s="29"/>
    </row>
    <row r="21" spans="2:12" s="19" customFormat="1" x14ac:dyDescent="0.25">
      <c r="B21" s="30"/>
      <c r="C21" s="30"/>
      <c r="D21" s="30"/>
      <c r="E21" s="30"/>
      <c r="F21" s="31"/>
      <c r="G21" s="31"/>
      <c r="H21" s="31"/>
      <c r="I21" s="31"/>
      <c r="J21" s="31"/>
      <c r="K21" s="31"/>
      <c r="L21" s="31"/>
    </row>
    <row r="22" spans="2:12" s="19" customFormat="1" ht="18.75" x14ac:dyDescent="0.25">
      <c r="B22" s="16" t="s">
        <v>83</v>
      </c>
      <c r="C22" s="17" t="s">
        <v>84</v>
      </c>
      <c r="D22" s="17">
        <v>2005</v>
      </c>
      <c r="E22" s="17">
        <v>2006</v>
      </c>
      <c r="F22" s="17">
        <v>2007</v>
      </c>
      <c r="G22" s="17">
        <v>2008</v>
      </c>
      <c r="H22" s="17">
        <v>2009</v>
      </c>
      <c r="I22" s="17">
        <v>2010</v>
      </c>
      <c r="J22" s="17">
        <v>2011</v>
      </c>
      <c r="K22" s="17">
        <v>2012</v>
      </c>
      <c r="L22" s="18">
        <v>2013</v>
      </c>
    </row>
    <row r="23" spans="2:12" s="19" customFormat="1" x14ac:dyDescent="0.25">
      <c r="B23" s="23" t="s">
        <v>33</v>
      </c>
      <c r="C23" s="24" t="s">
        <v>12</v>
      </c>
      <c r="D23" s="175">
        <f t="shared" ref="D23" si="0">E23*1.074</f>
        <v>92.082465413174091</v>
      </c>
      <c r="E23" s="175">
        <f t="shared" ref="E23" si="1">F23*1.074</f>
        <v>85.737863513197468</v>
      </c>
      <c r="F23" s="175">
        <f t="shared" ref="F23" si="2">G23*1.074</f>
        <v>79.830412954560018</v>
      </c>
      <c r="G23" s="175">
        <f t="shared" ref="G23" si="3">H23*1.074</f>
        <v>74.32999344000001</v>
      </c>
      <c r="H23" s="175">
        <f t="shared" ref="H23" si="4">I23*1.074</f>
        <v>69.208560000000006</v>
      </c>
      <c r="I23" s="175">
        <f>J23*1.074</f>
        <v>64.44</v>
      </c>
      <c r="J23" s="175">
        <v>60</v>
      </c>
      <c r="K23" s="175">
        <v>57</v>
      </c>
      <c r="L23" s="175">
        <f>K23*0.926</f>
        <v>52.782000000000004</v>
      </c>
    </row>
    <row r="24" spans="2:12" s="19" customFormat="1" x14ac:dyDescent="0.25">
      <c r="B24" s="27"/>
      <c r="C24" s="28"/>
      <c r="D24" s="211"/>
      <c r="E24" s="211"/>
      <c r="F24" s="169"/>
      <c r="G24" s="169"/>
      <c r="H24" s="169"/>
      <c r="I24" s="169"/>
      <c r="J24" s="169"/>
      <c r="K24" s="169"/>
      <c r="L24" s="169"/>
    </row>
    <row r="25" spans="2:12" x14ac:dyDescent="0.25">
      <c r="B25" s="35"/>
      <c r="C25" s="35"/>
      <c r="D25" s="35"/>
      <c r="E25" s="35"/>
      <c r="F25" s="35"/>
      <c r="G25" s="35"/>
      <c r="H25" s="35"/>
      <c r="I25" s="35"/>
      <c r="J25" s="35"/>
      <c r="K25" s="35"/>
      <c r="L25" s="35"/>
    </row>
    <row r="26" spans="2:12" s="19" customFormat="1" ht="18.75" x14ac:dyDescent="0.25">
      <c r="B26" s="16" t="s">
        <v>85</v>
      </c>
      <c r="C26" s="17" t="s">
        <v>15</v>
      </c>
      <c r="D26" s="17">
        <v>2005</v>
      </c>
      <c r="E26" s="17">
        <v>2006</v>
      </c>
      <c r="F26" s="17">
        <v>2007</v>
      </c>
      <c r="G26" s="17">
        <v>2008</v>
      </c>
      <c r="H26" s="17">
        <v>2009</v>
      </c>
      <c r="I26" s="17">
        <v>2010</v>
      </c>
      <c r="J26" s="17">
        <v>2011</v>
      </c>
      <c r="K26" s="17">
        <v>2012</v>
      </c>
      <c r="L26" s="18">
        <v>2013</v>
      </c>
    </row>
    <row r="27" spans="2:12" s="19" customFormat="1" x14ac:dyDescent="0.25">
      <c r="B27" s="40" t="s">
        <v>33</v>
      </c>
      <c r="C27" s="41" t="s">
        <v>12</v>
      </c>
      <c r="D27" s="76">
        <f>D19*D23*$C$14</f>
        <v>3694348512.3765445</v>
      </c>
      <c r="E27" s="76">
        <f t="shared" ref="E27:L27" si="5">E19*E23*$C$14</f>
        <v>3576383500.7260065</v>
      </c>
      <c r="F27" s="76">
        <f t="shared" si="5"/>
        <v>3432408392.9975019</v>
      </c>
      <c r="G27" s="76">
        <f t="shared" si="5"/>
        <v>3316511394.8010006</v>
      </c>
      <c r="H27" s="76">
        <f t="shared" si="5"/>
        <v>3236019244.2000003</v>
      </c>
      <c r="I27" s="76">
        <f t="shared" si="5"/>
        <v>3642277679.9999995</v>
      </c>
      <c r="J27" s="76">
        <f t="shared" si="5"/>
        <v>3787800000.000001</v>
      </c>
      <c r="K27" s="76">
        <f t="shared" si="5"/>
        <v>3892672500.000001</v>
      </c>
      <c r="L27" s="77">
        <f t="shared" si="5"/>
        <v>4302960181.5</v>
      </c>
    </row>
    <row r="28" spans="2:12" x14ac:dyDescent="0.25">
      <c r="F28" s="47"/>
      <c r="G28" s="47"/>
      <c r="H28" s="47"/>
      <c r="I28" s="47"/>
      <c r="J28" s="47"/>
      <c r="K28" s="47"/>
    </row>
    <row r="29" spans="2:12" x14ac:dyDescent="0.25">
      <c r="B29" s="15"/>
      <c r="C29" s="15"/>
      <c r="D29" s="15"/>
      <c r="E29" s="15"/>
      <c r="F29" s="52"/>
      <c r="G29" s="52"/>
      <c r="H29" s="52"/>
      <c r="I29" s="52"/>
      <c r="J29" s="52"/>
      <c r="K29" s="52"/>
    </row>
    <row r="30" spans="2:12" ht="63" x14ac:dyDescent="0.25">
      <c r="B30" s="234" t="s">
        <v>196</v>
      </c>
      <c r="C30" s="18" t="s">
        <v>70</v>
      </c>
      <c r="D30" s="27"/>
      <c r="E30" s="27"/>
      <c r="F30" s="27"/>
      <c r="G30" s="27"/>
      <c r="H30" s="47"/>
      <c r="I30" s="47"/>
      <c r="J30" s="47"/>
      <c r="K30" s="47"/>
    </row>
    <row r="31" spans="2:12" x14ac:dyDescent="0.25">
      <c r="B31" s="48" t="s">
        <v>71</v>
      </c>
      <c r="C31" s="49">
        <v>0.1</v>
      </c>
      <c r="D31" s="131"/>
      <c r="E31" s="131"/>
      <c r="F31" s="47"/>
      <c r="G31" s="47"/>
      <c r="H31" s="45"/>
      <c r="I31" s="45"/>
      <c r="J31" s="45"/>
      <c r="K31" s="45"/>
    </row>
    <row r="32" spans="2:12" x14ac:dyDescent="0.25">
      <c r="B32" s="48" t="s">
        <v>72</v>
      </c>
      <c r="C32" s="49">
        <v>0</v>
      </c>
      <c r="D32" s="131"/>
      <c r="E32" s="131"/>
      <c r="F32" s="12"/>
      <c r="G32" s="47"/>
      <c r="H32" s="45"/>
      <c r="I32" s="45"/>
      <c r="J32" s="45"/>
      <c r="K32" s="45"/>
    </row>
    <row r="33" spans="2:11" x14ac:dyDescent="0.25">
      <c r="B33" s="48" t="s">
        <v>73</v>
      </c>
      <c r="C33" s="49">
        <v>0.3</v>
      </c>
      <c r="D33" s="131"/>
      <c r="E33" s="131"/>
      <c r="F33" s="12"/>
      <c r="G33" s="47"/>
      <c r="H33" s="45"/>
      <c r="I33" s="45"/>
      <c r="J33" s="45"/>
      <c r="K33" s="45"/>
    </row>
    <row r="34" spans="2:11" x14ac:dyDescent="0.25">
      <c r="B34" s="48" t="s">
        <v>74</v>
      </c>
      <c r="C34" s="49">
        <v>0.8</v>
      </c>
      <c r="D34" s="131"/>
      <c r="E34" s="131"/>
      <c r="F34" s="12"/>
      <c r="G34" s="47"/>
      <c r="H34" s="45"/>
      <c r="I34" s="45"/>
      <c r="J34" s="45"/>
      <c r="K34" s="45"/>
    </row>
    <row r="35" spans="2:11" x14ac:dyDescent="0.25">
      <c r="B35" s="48" t="s">
        <v>75</v>
      </c>
      <c r="C35" s="49">
        <v>0.8</v>
      </c>
      <c r="D35" s="131"/>
      <c r="E35" s="131"/>
      <c r="F35" s="12"/>
      <c r="G35" s="47"/>
      <c r="H35" s="45"/>
      <c r="I35" s="45"/>
      <c r="J35" s="45"/>
      <c r="K35" s="45"/>
    </row>
    <row r="36" spans="2:11" x14ac:dyDescent="0.25">
      <c r="B36" s="48" t="s">
        <v>76</v>
      </c>
      <c r="C36" s="49">
        <v>0.2</v>
      </c>
      <c r="D36" s="131"/>
      <c r="E36" s="131"/>
      <c r="F36" s="12"/>
      <c r="G36" s="47"/>
      <c r="H36" s="45"/>
      <c r="I36" s="45"/>
      <c r="J36" s="45"/>
      <c r="K36" s="45"/>
    </row>
    <row r="37" spans="2:11" x14ac:dyDescent="0.25">
      <c r="B37" s="50" t="s">
        <v>77</v>
      </c>
      <c r="C37" s="51">
        <v>0.8</v>
      </c>
      <c r="D37" s="131"/>
      <c r="E37" s="131"/>
      <c r="F37" s="12"/>
      <c r="G37" s="47"/>
      <c r="H37" s="45"/>
      <c r="I37" s="45"/>
      <c r="J37" s="45"/>
      <c r="K37" s="45"/>
    </row>
    <row r="38" spans="2:11" x14ac:dyDescent="0.25">
      <c r="B38" s="78"/>
      <c r="C38" s="79"/>
      <c r="D38" s="131"/>
      <c r="E38" s="131"/>
      <c r="F38" s="12"/>
      <c r="G38" s="47"/>
      <c r="H38" s="45"/>
      <c r="I38" s="45"/>
      <c r="J38" s="45"/>
      <c r="K38" s="45"/>
    </row>
    <row r="39" spans="2:11" ht="16.5" thickBot="1" x14ac:dyDescent="0.3">
      <c r="B39" s="78"/>
      <c r="C39" s="79"/>
      <c r="D39" s="131"/>
      <c r="E39" s="131"/>
      <c r="F39" s="12"/>
      <c r="G39" s="47"/>
      <c r="H39" s="45"/>
      <c r="I39" s="45"/>
      <c r="J39" s="45"/>
      <c r="K39" s="45"/>
    </row>
    <row r="40" spans="2:11" x14ac:dyDescent="0.25">
      <c r="B40" s="247" t="s">
        <v>78</v>
      </c>
      <c r="C40" s="248"/>
      <c r="D40" s="132"/>
      <c r="E40" s="132"/>
    </row>
    <row r="41" spans="2:11" x14ac:dyDescent="0.25">
      <c r="B41" s="9" t="s">
        <v>5</v>
      </c>
      <c r="C41" s="8">
        <f>C32</f>
        <v>0</v>
      </c>
      <c r="D41" s="13"/>
      <c r="E41" s="13"/>
    </row>
    <row r="42" spans="2:11" x14ac:dyDescent="0.25">
      <c r="B42" s="9" t="s">
        <v>6</v>
      </c>
      <c r="C42" s="8">
        <f>C36</f>
        <v>0.2</v>
      </c>
      <c r="D42" s="13"/>
      <c r="E42" s="13"/>
    </row>
    <row r="43" spans="2:11" x14ac:dyDescent="0.25">
      <c r="B43" s="9" t="s">
        <v>2</v>
      </c>
      <c r="C43" s="8">
        <f>C35</f>
        <v>0.8</v>
      </c>
      <c r="D43" s="13"/>
      <c r="E43" s="13"/>
    </row>
    <row r="44" spans="2:11" x14ac:dyDescent="0.25">
      <c r="B44" s="9" t="s">
        <v>7</v>
      </c>
      <c r="C44" s="8">
        <f>C35</f>
        <v>0.8</v>
      </c>
      <c r="D44" s="13"/>
      <c r="E44" s="13"/>
    </row>
    <row r="45" spans="2:11" x14ac:dyDescent="0.25">
      <c r="B45" s="9" t="s">
        <v>60</v>
      </c>
      <c r="C45" s="8">
        <f>C32</f>
        <v>0</v>
      </c>
      <c r="D45" s="13"/>
      <c r="E45" s="13"/>
    </row>
    <row r="46" spans="2:11" x14ac:dyDescent="0.25">
      <c r="B46" s="9" t="s">
        <v>8</v>
      </c>
      <c r="C46" s="8">
        <f>C35</f>
        <v>0.8</v>
      </c>
      <c r="D46" s="13"/>
      <c r="E46" s="13"/>
    </row>
    <row r="47" spans="2:11" x14ac:dyDescent="0.25">
      <c r="B47" s="9" t="s">
        <v>1</v>
      </c>
      <c r="C47" s="8">
        <f>C35</f>
        <v>0.8</v>
      </c>
      <c r="D47" s="13"/>
      <c r="E47" s="13"/>
    </row>
    <row r="48" spans="2:11" x14ac:dyDescent="0.25">
      <c r="B48" s="9" t="s">
        <v>13</v>
      </c>
      <c r="C48" s="8">
        <f>C35</f>
        <v>0.8</v>
      </c>
      <c r="D48" s="13"/>
      <c r="E48" s="13"/>
    </row>
    <row r="49" spans="2:11" x14ac:dyDescent="0.25">
      <c r="B49" s="9" t="s">
        <v>69</v>
      </c>
      <c r="C49" s="8">
        <f>C35</f>
        <v>0.8</v>
      </c>
      <c r="D49" s="13"/>
      <c r="E49" s="13"/>
    </row>
    <row r="50" spans="2:11" x14ac:dyDescent="0.25">
      <c r="B50" s="5" t="s">
        <v>9</v>
      </c>
      <c r="C50" s="6">
        <f>C35</f>
        <v>0.8</v>
      </c>
      <c r="D50" s="13"/>
      <c r="E50" s="13"/>
    </row>
    <row r="51" spans="2:11" s="14" customFormat="1" x14ac:dyDescent="0.25">
      <c r="B51" s="7" t="s">
        <v>10</v>
      </c>
      <c r="C51" s="8">
        <f>C32</f>
        <v>0</v>
      </c>
      <c r="D51" s="13"/>
      <c r="E51" s="13"/>
      <c r="F51" s="2"/>
      <c r="G51" s="2"/>
      <c r="H51" s="2"/>
      <c r="I51" s="2"/>
      <c r="J51" s="2"/>
      <c r="K51" s="2"/>
    </row>
    <row r="52" spans="2:11" s="14" customFormat="1" ht="16.5" thickBot="1" x14ac:dyDescent="0.3">
      <c r="B52" s="10" t="s">
        <v>11</v>
      </c>
      <c r="C52" s="11">
        <f>C36</f>
        <v>0.2</v>
      </c>
      <c r="D52" s="13"/>
      <c r="E52" s="13"/>
      <c r="F52" s="2"/>
      <c r="G52" s="2"/>
      <c r="H52" s="2"/>
      <c r="I52" s="2"/>
      <c r="J52" s="2"/>
      <c r="K52" s="2"/>
    </row>
    <row r="53" spans="2:11" x14ac:dyDescent="0.25">
      <c r="B53" s="14"/>
      <c r="C53" s="15"/>
      <c r="D53" s="15"/>
      <c r="E53" s="15"/>
    </row>
    <row r="54" spans="2:11" ht="16.5" thickBot="1" x14ac:dyDescent="0.3">
      <c r="B54" s="14"/>
      <c r="C54" s="15"/>
      <c r="D54" s="15"/>
      <c r="E54" s="15"/>
    </row>
    <row r="55" spans="2:11" ht="47.25" x14ac:dyDescent="0.25">
      <c r="B55" s="243" t="s">
        <v>208</v>
      </c>
      <c r="C55" s="53" t="s">
        <v>14</v>
      </c>
      <c r="D55" s="28"/>
      <c r="E55" s="28"/>
    </row>
    <row r="56" spans="2:11" ht="16.5" thickBot="1" x14ac:dyDescent="0.3">
      <c r="B56" s="10"/>
      <c r="C56" s="54">
        <v>0.25</v>
      </c>
      <c r="D56" s="74"/>
      <c r="E56" s="74"/>
    </row>
    <row r="57" spans="2:11" x14ac:dyDescent="0.25">
      <c r="B57" s="12"/>
      <c r="C57" s="55"/>
      <c r="D57" s="55"/>
      <c r="E57" s="55"/>
    </row>
    <row r="58" spans="2:11" ht="16.5" thickBot="1" x14ac:dyDescent="0.3">
      <c r="B58" s="14"/>
      <c r="C58" s="15"/>
      <c r="D58" s="15"/>
      <c r="E58" s="15"/>
    </row>
    <row r="59" spans="2:11" ht="18.75" x14ac:dyDescent="0.35">
      <c r="B59" s="56" t="s">
        <v>86</v>
      </c>
      <c r="C59" s="57" t="s">
        <v>0</v>
      </c>
      <c r="D59" s="60"/>
      <c r="E59" s="60"/>
    </row>
    <row r="60" spans="2:11" x14ac:dyDescent="0.25">
      <c r="B60" s="9" t="s">
        <v>5</v>
      </c>
      <c r="C60" s="8">
        <f t="shared" ref="C60:C71" si="6">C41*$C$56</f>
        <v>0</v>
      </c>
      <c r="D60" s="13"/>
      <c r="E60" s="13"/>
    </row>
    <row r="61" spans="2:11" x14ac:dyDescent="0.25">
      <c r="B61" s="9" t="s">
        <v>6</v>
      </c>
      <c r="C61" s="8">
        <f t="shared" si="6"/>
        <v>0.05</v>
      </c>
      <c r="D61" s="13"/>
      <c r="E61" s="13"/>
    </row>
    <row r="62" spans="2:11" s="14" customFormat="1" x14ac:dyDescent="0.25">
      <c r="B62" s="9" t="s">
        <v>2</v>
      </c>
      <c r="C62" s="8">
        <f t="shared" si="6"/>
        <v>0.2</v>
      </c>
      <c r="D62" s="13"/>
      <c r="E62" s="13"/>
      <c r="F62" s="2"/>
      <c r="G62" s="2"/>
      <c r="H62" s="2"/>
      <c r="I62" s="2"/>
      <c r="J62" s="2"/>
      <c r="K62" s="2"/>
    </row>
    <row r="63" spans="2:11" s="14" customFormat="1" x14ac:dyDescent="0.25">
      <c r="B63" s="9" t="s">
        <v>7</v>
      </c>
      <c r="C63" s="8">
        <f t="shared" si="6"/>
        <v>0.2</v>
      </c>
      <c r="D63" s="13"/>
      <c r="E63" s="13"/>
      <c r="F63" s="2"/>
      <c r="G63" s="2"/>
      <c r="H63" s="2"/>
      <c r="I63" s="2"/>
      <c r="J63" s="2"/>
      <c r="K63" s="2"/>
    </row>
    <row r="64" spans="2:11" x14ac:dyDescent="0.25">
      <c r="B64" s="9" t="s">
        <v>60</v>
      </c>
      <c r="C64" s="8">
        <f t="shared" si="6"/>
        <v>0</v>
      </c>
      <c r="D64" s="13"/>
      <c r="E64" s="13"/>
    </row>
    <row r="65" spans="2:12" x14ac:dyDescent="0.25">
      <c r="B65" s="9" t="s">
        <v>8</v>
      </c>
      <c r="C65" s="8">
        <f t="shared" si="6"/>
        <v>0.2</v>
      </c>
      <c r="D65" s="13"/>
      <c r="E65" s="13"/>
    </row>
    <row r="66" spans="2:12" x14ac:dyDescent="0.25">
      <c r="B66" s="9" t="s">
        <v>1</v>
      </c>
      <c r="C66" s="8">
        <f t="shared" si="6"/>
        <v>0.2</v>
      </c>
      <c r="D66" s="13"/>
      <c r="E66" s="13"/>
    </row>
    <row r="67" spans="2:12" x14ac:dyDescent="0.25">
      <c r="B67" s="9" t="s">
        <v>13</v>
      </c>
      <c r="C67" s="8">
        <f t="shared" si="6"/>
        <v>0.2</v>
      </c>
      <c r="D67" s="13"/>
      <c r="E67" s="13"/>
    </row>
    <row r="68" spans="2:12" x14ac:dyDescent="0.25">
      <c r="B68" s="9" t="s">
        <v>68</v>
      </c>
      <c r="C68" s="8">
        <f t="shared" si="6"/>
        <v>0.2</v>
      </c>
      <c r="D68" s="13"/>
      <c r="E68" s="13"/>
    </row>
    <row r="69" spans="2:12" x14ac:dyDescent="0.25">
      <c r="B69" s="5" t="s">
        <v>9</v>
      </c>
      <c r="C69" s="6">
        <f t="shared" si="6"/>
        <v>0.2</v>
      </c>
      <c r="D69" s="13"/>
      <c r="E69" s="13"/>
    </row>
    <row r="70" spans="2:12" x14ac:dyDescent="0.25">
      <c r="B70" s="7" t="s">
        <v>10</v>
      </c>
      <c r="C70" s="8">
        <f t="shared" si="6"/>
        <v>0</v>
      </c>
      <c r="D70" s="13"/>
      <c r="E70" s="13"/>
    </row>
    <row r="71" spans="2:12" ht="16.5" thickBot="1" x14ac:dyDescent="0.3">
      <c r="B71" s="10" t="s">
        <v>11</v>
      </c>
      <c r="C71" s="11">
        <f t="shared" si="6"/>
        <v>0.05</v>
      </c>
      <c r="D71" s="13"/>
      <c r="E71" s="13"/>
      <c r="F71" s="58"/>
      <c r="G71" s="58"/>
      <c r="H71" s="58"/>
      <c r="I71" s="58"/>
    </row>
    <row r="72" spans="2:12" x14ac:dyDescent="0.25">
      <c r="B72" s="12"/>
      <c r="C72" s="55"/>
      <c r="D72" s="55"/>
      <c r="E72" s="55"/>
      <c r="F72" s="58"/>
      <c r="G72" s="58"/>
      <c r="H72" s="58"/>
      <c r="I72" s="58"/>
    </row>
    <row r="73" spans="2:12" ht="16.5" thickBot="1" x14ac:dyDescent="0.3">
      <c r="B73" s="59"/>
      <c r="C73" s="60"/>
      <c r="D73" s="60"/>
      <c r="E73" s="60"/>
      <c r="H73" s="61"/>
      <c r="I73" s="61"/>
    </row>
    <row r="74" spans="2:12" ht="50.25" x14ac:dyDescent="0.25">
      <c r="B74" s="243" t="s">
        <v>206</v>
      </c>
      <c r="C74" s="53" t="s">
        <v>20</v>
      </c>
      <c r="D74" s="28"/>
      <c r="E74" s="28"/>
    </row>
    <row r="75" spans="2:12" ht="16.5" thickBot="1" x14ac:dyDescent="0.3">
      <c r="B75" s="10"/>
      <c r="C75" s="54">
        <v>0.35</v>
      </c>
      <c r="D75" s="74"/>
      <c r="E75" s="74"/>
    </row>
    <row r="76" spans="2:12" x14ac:dyDescent="0.25">
      <c r="B76" s="14"/>
      <c r="C76" s="15"/>
      <c r="D76" s="15"/>
      <c r="E76" s="15"/>
    </row>
    <row r="77" spans="2:12" s="19" customFormat="1" x14ac:dyDescent="0.25">
      <c r="B77" s="62" t="s">
        <v>129</v>
      </c>
      <c r="C77" s="17" t="s">
        <v>106</v>
      </c>
      <c r="D77" s="17">
        <v>2005</v>
      </c>
      <c r="E77" s="17">
        <v>2006</v>
      </c>
      <c r="F77" s="17">
        <v>2007</v>
      </c>
      <c r="G77" s="17">
        <v>2008</v>
      </c>
      <c r="H77" s="17">
        <v>2009</v>
      </c>
      <c r="I77" s="17">
        <v>2010</v>
      </c>
      <c r="J77" s="17">
        <v>2011</v>
      </c>
      <c r="K77" s="17">
        <v>2012</v>
      </c>
      <c r="L77" s="18">
        <v>2013</v>
      </c>
    </row>
    <row r="78" spans="2:12" s="19" customFormat="1" x14ac:dyDescent="0.25">
      <c r="B78" s="40" t="s">
        <v>33</v>
      </c>
      <c r="C78" s="41" t="s">
        <v>12</v>
      </c>
      <c r="D78" s="90">
        <f>((D27-$C$75)*$C$69)/10^3</f>
        <v>738869.70240530896</v>
      </c>
      <c r="E78" s="90">
        <f t="shared" ref="E78:L78" si="7">((E27-$C$75)*$C$69)/10^3</f>
        <v>715276.70007520134</v>
      </c>
      <c r="F78" s="90">
        <f t="shared" si="7"/>
        <v>686481.6785295005</v>
      </c>
      <c r="G78" s="90">
        <f t="shared" si="7"/>
        <v>663302.27889020019</v>
      </c>
      <c r="H78" s="90">
        <f t="shared" si="7"/>
        <v>647203.84877000016</v>
      </c>
      <c r="I78" s="90">
        <f t="shared" si="7"/>
        <v>728455.5359299999</v>
      </c>
      <c r="J78" s="90">
        <f t="shared" si="7"/>
        <v>757559.99993000028</v>
      </c>
      <c r="K78" s="90">
        <f t="shared" si="7"/>
        <v>778534.49993000028</v>
      </c>
      <c r="L78" s="91">
        <f t="shared" si="7"/>
        <v>860592.03622999997</v>
      </c>
    </row>
    <row r="79" spans="2:12" s="64" customFormat="1" x14ac:dyDescent="0.25">
      <c r="B79" s="83"/>
      <c r="C79" s="83"/>
      <c r="D79" s="83"/>
      <c r="E79" s="83"/>
      <c r="F79" s="80"/>
      <c r="G79" s="80"/>
      <c r="H79" s="80"/>
      <c r="I79" s="80"/>
      <c r="J79" s="80"/>
      <c r="K79" s="80"/>
      <c r="L79" s="80"/>
    </row>
    <row r="80" spans="2:12" x14ac:dyDescent="0.25">
      <c r="B80" s="14"/>
      <c r="C80" s="15"/>
      <c r="D80" s="15"/>
      <c r="E80" s="15"/>
    </row>
    <row r="81" spans="2:12" s="19" customFormat="1" x14ac:dyDescent="0.25">
      <c r="B81" s="16" t="s">
        <v>64</v>
      </c>
      <c r="C81" s="17" t="s">
        <v>65</v>
      </c>
      <c r="D81" s="17">
        <v>2005</v>
      </c>
      <c r="E81" s="17">
        <v>2006</v>
      </c>
      <c r="F81" s="17">
        <v>2007</v>
      </c>
      <c r="G81" s="17">
        <v>2008</v>
      </c>
      <c r="H81" s="17">
        <v>2009</v>
      </c>
      <c r="I81" s="17">
        <v>2010</v>
      </c>
      <c r="J81" s="17">
        <v>2011</v>
      </c>
      <c r="K81" s="17">
        <v>2012</v>
      </c>
      <c r="L81" s="18">
        <v>2013</v>
      </c>
    </row>
    <row r="82" spans="2:12" s="64" customFormat="1" x14ac:dyDescent="0.25">
      <c r="B82" s="23" t="s">
        <v>33</v>
      </c>
      <c r="C82" s="24" t="s">
        <v>12</v>
      </c>
      <c r="D82" s="66">
        <v>0</v>
      </c>
      <c r="E82" s="66">
        <v>0</v>
      </c>
      <c r="F82" s="66">
        <v>0</v>
      </c>
      <c r="G82" s="66">
        <v>0</v>
      </c>
      <c r="H82" s="66">
        <v>0</v>
      </c>
      <c r="I82" s="66">
        <v>0</v>
      </c>
      <c r="J82" s="66">
        <v>0</v>
      </c>
      <c r="K82" s="66">
        <v>0</v>
      </c>
      <c r="L82" s="67">
        <v>0</v>
      </c>
    </row>
    <row r="83" spans="2:12" x14ac:dyDescent="0.25">
      <c r="B83" s="68"/>
      <c r="C83" s="69"/>
      <c r="D83" s="69"/>
      <c r="E83" s="69"/>
      <c r="F83" s="35"/>
      <c r="G83" s="35"/>
      <c r="H83" s="35"/>
      <c r="I83" s="35"/>
      <c r="J83" s="35"/>
      <c r="K83" s="35"/>
      <c r="L83" s="35"/>
    </row>
    <row r="84" spans="2:12" x14ac:dyDescent="0.25">
      <c r="B84" s="35"/>
      <c r="C84" s="35"/>
      <c r="D84" s="35"/>
      <c r="E84" s="35"/>
      <c r="F84" s="35"/>
      <c r="G84" s="35"/>
      <c r="H84" s="35"/>
      <c r="I84" s="35"/>
      <c r="J84" s="35"/>
      <c r="K84" s="35"/>
      <c r="L84" s="35"/>
    </row>
    <row r="85" spans="2:12" s="19" customFormat="1" x14ac:dyDescent="0.25">
      <c r="B85" s="16" t="s">
        <v>127</v>
      </c>
      <c r="C85" s="17" t="s">
        <v>106</v>
      </c>
      <c r="D85" s="17">
        <v>2005</v>
      </c>
      <c r="E85" s="17">
        <v>2006</v>
      </c>
      <c r="F85" s="17">
        <v>2007</v>
      </c>
      <c r="G85" s="17">
        <v>2008</v>
      </c>
      <c r="H85" s="17">
        <v>2009</v>
      </c>
      <c r="I85" s="17">
        <v>2010</v>
      </c>
      <c r="J85" s="17">
        <v>2011</v>
      </c>
      <c r="K85" s="17">
        <v>2012</v>
      </c>
      <c r="L85" s="18">
        <v>2013</v>
      </c>
    </row>
    <row r="86" spans="2:12" s="19" customFormat="1" x14ac:dyDescent="0.25">
      <c r="B86" s="23" t="s">
        <v>34</v>
      </c>
      <c r="C86" s="24" t="s">
        <v>12</v>
      </c>
      <c r="D86" s="87">
        <f t="shared" ref="D86:E86" si="8">D78*(1-$F$82)</f>
        <v>738869.70240530896</v>
      </c>
      <c r="E86" s="87">
        <f t="shared" si="8"/>
        <v>715276.70007520134</v>
      </c>
      <c r="F86" s="87">
        <f>F78*(1-$F$82)</f>
        <v>686481.6785295005</v>
      </c>
      <c r="G86" s="87">
        <f>G78*(1-$G$82)</f>
        <v>663302.27889020019</v>
      </c>
      <c r="H86" s="87">
        <f>H78*(1-$H$82)</f>
        <v>647203.84877000016</v>
      </c>
      <c r="I86" s="87">
        <f>I78*(1-$I$82)</f>
        <v>728455.5359299999</v>
      </c>
      <c r="J86" s="87">
        <f>J78*(1-$J$82)</f>
        <v>757559.99993000028</v>
      </c>
      <c r="K86" s="87">
        <f>K78*(1-$K$82)</f>
        <v>778534.49993000028</v>
      </c>
      <c r="L86" s="88">
        <f>L78*(1-$K$82)</f>
        <v>860592.03622999997</v>
      </c>
    </row>
    <row r="87" spans="2:12" s="64" customFormat="1" x14ac:dyDescent="0.25">
      <c r="F87" s="81"/>
      <c r="G87" s="81"/>
      <c r="H87" s="81"/>
      <c r="I87" s="81"/>
      <c r="J87" s="81"/>
      <c r="K87" s="81"/>
      <c r="L87" s="81"/>
    </row>
    <row r="88" spans="2:12" x14ac:dyDescent="0.25">
      <c r="B88" s="35"/>
      <c r="C88" s="35"/>
      <c r="D88" s="35"/>
      <c r="E88" s="35"/>
      <c r="F88" s="35"/>
      <c r="G88" s="35"/>
      <c r="H88" s="35"/>
      <c r="I88" s="35"/>
      <c r="J88" s="35"/>
      <c r="K88" s="35"/>
      <c r="L88" s="35"/>
    </row>
    <row r="89" spans="2:12" s="19" customFormat="1" x14ac:dyDescent="0.25">
      <c r="B89" s="16" t="s">
        <v>138</v>
      </c>
      <c r="C89" s="17" t="s">
        <v>106</v>
      </c>
      <c r="D89" s="17">
        <v>2005</v>
      </c>
      <c r="E89" s="17">
        <v>2006</v>
      </c>
      <c r="F89" s="17">
        <v>2007</v>
      </c>
      <c r="G89" s="17">
        <v>2008</v>
      </c>
      <c r="H89" s="17">
        <v>2009</v>
      </c>
      <c r="I89" s="17">
        <v>2010</v>
      </c>
      <c r="J89" s="17">
        <v>2011</v>
      </c>
      <c r="K89" s="17">
        <v>2012</v>
      </c>
      <c r="L89" s="18">
        <v>2013</v>
      </c>
    </row>
    <row r="90" spans="2:12" s="71" customFormat="1" x14ac:dyDescent="0.25">
      <c r="B90" s="23" t="s">
        <v>34</v>
      </c>
      <c r="C90" s="24" t="s">
        <v>12</v>
      </c>
      <c r="D90" s="90">
        <f t="shared" ref="D90:K90" si="9">D86*21</f>
        <v>15516263.750511488</v>
      </c>
      <c r="E90" s="90">
        <f t="shared" si="9"/>
        <v>15020810.701579228</v>
      </c>
      <c r="F90" s="90">
        <f t="shared" si="9"/>
        <v>14416115.249119511</v>
      </c>
      <c r="G90" s="90">
        <f>G86*21</f>
        <v>13929347.856694205</v>
      </c>
      <c r="H90" s="90">
        <f t="shared" si="9"/>
        <v>13591280.824170003</v>
      </c>
      <c r="I90" s="90">
        <f t="shared" si="9"/>
        <v>15297566.254529998</v>
      </c>
      <c r="J90" s="90">
        <f t="shared" si="9"/>
        <v>15908759.998530006</v>
      </c>
      <c r="K90" s="90">
        <f t="shared" si="9"/>
        <v>16349224.498530006</v>
      </c>
      <c r="L90" s="91">
        <f t="shared" ref="L90" si="10">L86*21</f>
        <v>18072432.76083</v>
      </c>
    </row>
    <row r="91" spans="2:12" s="64" customFormat="1" x14ac:dyDescent="0.25">
      <c r="F91" s="81"/>
      <c r="G91" s="81"/>
      <c r="H91" s="81"/>
      <c r="I91" s="81"/>
      <c r="J91" s="81"/>
      <c r="K91" s="81"/>
    </row>
    <row r="92" spans="2:12" x14ac:dyDescent="0.25">
      <c r="F92" s="214"/>
      <c r="G92" s="214"/>
      <c r="H92" s="214"/>
      <c r="I92" s="214"/>
      <c r="J92" s="214"/>
      <c r="K92" s="214"/>
    </row>
    <row r="93" spans="2:12" x14ac:dyDescent="0.25">
      <c r="F93" s="215"/>
      <c r="G93" s="215"/>
      <c r="H93" s="215"/>
      <c r="I93" s="215"/>
      <c r="J93" s="215"/>
      <c r="K93" s="215"/>
    </row>
  </sheetData>
  <mergeCells count="1">
    <mergeCell ref="B40:C40"/>
  </mergeCells>
  <pageMargins left="0.511811024" right="0.511811024" top="0.78740157499999996" bottom="0.78740157499999996" header="0.31496062000000002" footer="0.31496062000000002"/>
  <pageSetup paperSize="9" scale="60" fitToHeight="0" orientation="landscape"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L101"/>
  <sheetViews>
    <sheetView topLeftCell="A97" zoomScale="80" zoomScaleNormal="80" workbookViewId="0">
      <selection activeCell="K76" sqref="K76"/>
    </sheetView>
  </sheetViews>
  <sheetFormatPr defaultRowHeight="15.75" x14ac:dyDescent="0.25"/>
  <cols>
    <col min="1" max="1" width="5.7109375" style="2" customWidth="1"/>
    <col min="2" max="2" width="66.42578125" style="2" customWidth="1"/>
    <col min="3" max="3" width="20.7109375" style="2" customWidth="1"/>
    <col min="4" max="5" width="15.5703125" style="2" customWidth="1"/>
    <col min="6" max="12" width="13.8554687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73">
        <v>0.55000000000000004</v>
      </c>
      <c r="D5" s="13"/>
      <c r="E5" s="13"/>
    </row>
    <row r="6" spans="2:5" x14ac:dyDescent="0.25">
      <c r="B6" s="7" t="s">
        <v>6</v>
      </c>
      <c r="C6" s="8">
        <v>3</v>
      </c>
      <c r="D6" s="13"/>
      <c r="E6" s="13"/>
    </row>
    <row r="7" spans="2:5" x14ac:dyDescent="0.25">
      <c r="B7" s="7" t="s">
        <v>2</v>
      </c>
      <c r="C7" s="8">
        <v>2.5</v>
      </c>
      <c r="D7" s="13"/>
      <c r="E7" s="13"/>
    </row>
    <row r="8" spans="2:5" x14ac:dyDescent="0.25">
      <c r="B8" s="7" t="s">
        <v>7</v>
      </c>
      <c r="C8" s="8">
        <v>9</v>
      </c>
      <c r="D8" s="13"/>
      <c r="E8" s="13"/>
    </row>
    <row r="9" spans="2:5" x14ac:dyDescent="0.25">
      <c r="B9" s="9" t="s">
        <v>60</v>
      </c>
      <c r="C9" s="8">
        <v>1</v>
      </c>
      <c r="D9" s="13"/>
      <c r="E9" s="13"/>
    </row>
    <row r="10" spans="2:5" x14ac:dyDescent="0.25">
      <c r="B10" s="9" t="s">
        <v>8</v>
      </c>
      <c r="C10" s="8">
        <v>2.2400000000000002</v>
      </c>
      <c r="D10" s="13"/>
      <c r="E10" s="13"/>
    </row>
    <row r="11" spans="2:5" x14ac:dyDescent="0.25">
      <c r="B11" s="7" t="s">
        <v>1</v>
      </c>
      <c r="C11" s="8">
        <v>2.9</v>
      </c>
      <c r="D11" s="13"/>
      <c r="E11" s="13"/>
    </row>
    <row r="12" spans="2:5" x14ac:dyDescent="0.25">
      <c r="B12" s="7" t="s">
        <v>13</v>
      </c>
      <c r="C12" s="8">
        <v>4.0999999999999996</v>
      </c>
      <c r="D12" s="13"/>
      <c r="E12" s="13"/>
    </row>
    <row r="13" spans="2:5" x14ac:dyDescent="0.25">
      <c r="B13" s="7" t="s">
        <v>69</v>
      </c>
      <c r="C13" s="8">
        <v>9</v>
      </c>
      <c r="D13" s="13"/>
      <c r="E13" s="13"/>
    </row>
    <row r="14" spans="2:5" x14ac:dyDescent="0.25">
      <c r="B14" s="7" t="s">
        <v>9</v>
      </c>
      <c r="C14" s="8">
        <v>5.9</v>
      </c>
      <c r="D14" s="13"/>
      <c r="E14" s="13"/>
    </row>
    <row r="15" spans="2:5" x14ac:dyDescent="0.25">
      <c r="B15" s="5" t="s">
        <v>10</v>
      </c>
      <c r="C15" s="6">
        <v>6.12</v>
      </c>
      <c r="D15" s="13"/>
      <c r="E15" s="13"/>
    </row>
    <row r="16" spans="2:5" ht="16.5" thickBot="1" x14ac:dyDescent="0.3">
      <c r="B16" s="10" t="s">
        <v>11</v>
      </c>
      <c r="C16" s="11">
        <v>3.1</v>
      </c>
      <c r="D16" s="13"/>
      <c r="E16" s="13"/>
    </row>
    <row r="17" spans="2:12" x14ac:dyDescent="0.25">
      <c r="B17" s="12"/>
      <c r="C17" s="13"/>
      <c r="D17" s="13"/>
      <c r="E17" s="13"/>
    </row>
    <row r="18" spans="2:12" x14ac:dyDescent="0.25">
      <c r="B18" s="14"/>
      <c r="C18" s="15"/>
      <c r="D18" s="15"/>
      <c r="E18" s="15"/>
    </row>
    <row r="19" spans="2:12" s="19" customFormat="1" ht="18.75" x14ac:dyDescent="0.25">
      <c r="B19" s="16" t="s">
        <v>82</v>
      </c>
      <c r="C19" s="17" t="s">
        <v>16</v>
      </c>
      <c r="D19" s="17">
        <v>2005</v>
      </c>
      <c r="E19" s="17">
        <v>2006</v>
      </c>
      <c r="F19" s="17">
        <v>2007</v>
      </c>
      <c r="G19" s="17">
        <v>2008</v>
      </c>
      <c r="H19" s="17">
        <v>2009</v>
      </c>
      <c r="I19" s="17">
        <v>2010</v>
      </c>
      <c r="J19" s="17">
        <v>2011</v>
      </c>
      <c r="K19" s="17">
        <v>2012</v>
      </c>
      <c r="L19" s="18">
        <v>2013</v>
      </c>
    </row>
    <row r="20" spans="2:12" s="19" customFormat="1" x14ac:dyDescent="0.25">
      <c r="B20" s="92" t="s">
        <v>35</v>
      </c>
      <c r="C20" s="21"/>
      <c r="D20" s="37">
        <f>('Industrial Production Data'!C29*0.25)+('Industrial Production Data'!D29*0.75)</f>
        <v>789385</v>
      </c>
      <c r="E20" s="37">
        <f>('Industrial Production Data'!D29*0.25)+('Industrial Production Data'!E29*0.75)</f>
        <v>840327.5</v>
      </c>
      <c r="F20" s="37">
        <f>('Industrial Production Data'!E29*0.25)+('Industrial Production Data'!F29*0.75)</f>
        <v>832232.5</v>
      </c>
      <c r="G20" s="37">
        <f>('Industrial Production Data'!F29*0.25)+('Industrial Production Data'!G29*0.75)</f>
        <v>854711.25</v>
      </c>
      <c r="H20" s="37">
        <f>('Industrial Production Data'!G29*0.25)+('Industrial Production Data'!H29*0.75)</f>
        <v>839675</v>
      </c>
      <c r="I20" s="37">
        <f>('Industrial Production Data'!H29*0.25)+('Industrial Production Data'!I29*0.75)</f>
        <v>854312.5</v>
      </c>
      <c r="J20" s="37">
        <f>('Industrial Production Data'!I29*0.25)+('Industrial Production Data'!J29*0.75)</f>
        <v>893262.5</v>
      </c>
      <c r="K20" s="37">
        <f>('Industrial Production Data'!J29*0.25)+('Industrial Production Data'!K29*0.75)</f>
        <v>911200</v>
      </c>
      <c r="L20" s="38">
        <f>('Industrial Production Data'!K29*0.25)+('Industrial Production Data'!L29*0.75)</f>
        <v>861425</v>
      </c>
    </row>
    <row r="21" spans="2:12" s="19" customFormat="1" x14ac:dyDescent="0.25">
      <c r="B21" s="92" t="s">
        <v>36</v>
      </c>
      <c r="C21" s="21"/>
      <c r="D21" s="37">
        <f>('Industrial Production Data'!C30*0.25)+('Industrial Production Data'!D30*0.75)</f>
        <v>96689</v>
      </c>
      <c r="E21" s="37">
        <f>('Industrial Production Data'!D30*0.25)+('Industrial Production Data'!E30*0.75)</f>
        <v>99043.25</v>
      </c>
      <c r="F21" s="37">
        <f>('Industrial Production Data'!E30*0.25)+('Industrial Production Data'!F30*0.75)</f>
        <v>100827</v>
      </c>
      <c r="G21" s="37">
        <f>('Industrial Production Data'!F30*0.25)+('Industrial Production Data'!G30*0.75)</f>
        <v>97870.5</v>
      </c>
      <c r="H21" s="37">
        <f>('Industrial Production Data'!G30*0.25)+('Industrial Production Data'!H30*0.75)</f>
        <v>104242</v>
      </c>
      <c r="I21" s="37">
        <f>('Industrial Production Data'!H30*0.25)+('Industrial Production Data'!I30*0.75)</f>
        <v>109440.75</v>
      </c>
      <c r="J21" s="37">
        <f>('Industrial Production Data'!I30*0.25)+('Industrial Production Data'!J30*0.75)</f>
        <v>110534.25</v>
      </c>
      <c r="K21" s="37">
        <f>('Industrial Production Data'!J30*0.25)+('Industrial Production Data'!K30*0.75)</f>
        <v>109168.75</v>
      </c>
      <c r="L21" s="38">
        <f>('Industrial Production Data'!K30*0.25)+('Industrial Production Data'!L30*0.75)</f>
        <v>111837.5</v>
      </c>
    </row>
    <row r="22" spans="2:12" s="19" customFormat="1" x14ac:dyDescent="0.25">
      <c r="B22" s="23" t="s">
        <v>37</v>
      </c>
      <c r="C22" s="24" t="s">
        <v>12</v>
      </c>
      <c r="D22" s="25">
        <f t="shared" ref="D22" si="0">SUM(D20:D21)</f>
        <v>886074</v>
      </c>
      <c r="E22" s="25">
        <f t="shared" ref="E22:L22" si="1">SUM(E20:E21)</f>
        <v>939370.75</v>
      </c>
      <c r="F22" s="25">
        <f t="shared" si="1"/>
        <v>933059.5</v>
      </c>
      <c r="G22" s="25">
        <f t="shared" si="1"/>
        <v>952581.75</v>
      </c>
      <c r="H22" s="25">
        <f t="shared" si="1"/>
        <v>943917</v>
      </c>
      <c r="I22" s="25">
        <f t="shared" si="1"/>
        <v>963753.25</v>
      </c>
      <c r="J22" s="25">
        <f t="shared" si="1"/>
        <v>1003796.75</v>
      </c>
      <c r="K22" s="25">
        <f t="shared" si="1"/>
        <v>1020368.75</v>
      </c>
      <c r="L22" s="26">
        <f t="shared" si="1"/>
        <v>973262.5</v>
      </c>
    </row>
    <row r="23" spans="2:12" s="19" customFormat="1" x14ac:dyDescent="0.25">
      <c r="B23" s="27"/>
      <c r="C23" s="28"/>
      <c r="D23" s="28"/>
      <c r="E23" s="28"/>
      <c r="F23" s="29"/>
      <c r="G23" s="29"/>
      <c r="H23" s="29"/>
      <c r="I23" s="29"/>
      <c r="J23" s="29"/>
      <c r="K23" s="29"/>
      <c r="L23" s="29"/>
    </row>
    <row r="24" spans="2:12" s="19" customFormat="1" x14ac:dyDescent="0.25">
      <c r="B24" s="30"/>
      <c r="C24" s="30"/>
      <c r="D24" s="30"/>
      <c r="E24" s="30"/>
      <c r="F24" s="31"/>
      <c r="G24" s="31"/>
      <c r="H24" s="31"/>
      <c r="I24" s="31"/>
      <c r="J24" s="31"/>
      <c r="K24" s="31"/>
      <c r="L24" s="31"/>
    </row>
    <row r="25" spans="2:12" s="19" customFormat="1" ht="18.75" x14ac:dyDescent="0.25">
      <c r="B25" s="16" t="s">
        <v>83</v>
      </c>
      <c r="C25" s="17" t="s">
        <v>84</v>
      </c>
      <c r="D25" s="17">
        <v>2005</v>
      </c>
      <c r="E25" s="17">
        <v>2006</v>
      </c>
      <c r="F25" s="17">
        <v>2007</v>
      </c>
      <c r="G25" s="17">
        <v>2008</v>
      </c>
      <c r="H25" s="17">
        <v>2009</v>
      </c>
      <c r="I25" s="17">
        <v>2010</v>
      </c>
      <c r="J25" s="17">
        <v>2011</v>
      </c>
      <c r="K25" s="17">
        <v>2012</v>
      </c>
      <c r="L25" s="18">
        <v>2013</v>
      </c>
    </row>
    <row r="26" spans="2:12" s="19" customFormat="1" x14ac:dyDescent="0.25">
      <c r="B26" s="23" t="s">
        <v>37</v>
      </c>
      <c r="C26" s="24" t="s">
        <v>12</v>
      </c>
      <c r="D26" s="84">
        <v>26.3</v>
      </c>
      <c r="E26" s="84">
        <v>26.3</v>
      </c>
      <c r="F26" s="84">
        <v>26.3</v>
      </c>
      <c r="G26" s="84">
        <v>26.3</v>
      </c>
      <c r="H26" s="84">
        <v>26.3</v>
      </c>
      <c r="I26" s="84">
        <v>26.3</v>
      </c>
      <c r="J26" s="84">
        <v>26.3</v>
      </c>
      <c r="K26" s="84">
        <v>26.3</v>
      </c>
      <c r="L26" s="93">
        <v>26.3</v>
      </c>
    </row>
    <row r="27" spans="2:12" s="19" customFormat="1" x14ac:dyDescent="0.25">
      <c r="B27" s="27"/>
      <c r="C27" s="28"/>
      <c r="D27" s="28"/>
      <c r="E27" s="28"/>
      <c r="F27" s="34"/>
      <c r="G27" s="34"/>
      <c r="H27" s="34"/>
      <c r="I27" s="34"/>
      <c r="J27" s="34"/>
      <c r="K27" s="34"/>
      <c r="L27" s="34"/>
    </row>
    <row r="28" spans="2:12" x14ac:dyDescent="0.25">
      <c r="B28" s="35"/>
      <c r="C28" s="35"/>
      <c r="D28" s="35"/>
      <c r="E28" s="35"/>
      <c r="F28" s="35"/>
      <c r="G28" s="35"/>
      <c r="H28" s="35"/>
      <c r="I28" s="35"/>
      <c r="J28" s="35"/>
      <c r="K28" s="35"/>
      <c r="L28" s="35"/>
    </row>
    <row r="29" spans="2:12" s="19" customFormat="1" ht="18.75" x14ac:dyDescent="0.25">
      <c r="B29" s="16" t="s">
        <v>85</v>
      </c>
      <c r="C29" s="17" t="s">
        <v>15</v>
      </c>
      <c r="D29" s="17">
        <v>2005</v>
      </c>
      <c r="E29" s="17">
        <v>2006</v>
      </c>
      <c r="F29" s="17">
        <v>2007</v>
      </c>
      <c r="G29" s="17">
        <v>2008</v>
      </c>
      <c r="H29" s="17">
        <v>2009</v>
      </c>
      <c r="I29" s="17">
        <v>2010</v>
      </c>
      <c r="J29" s="17">
        <v>2011</v>
      </c>
      <c r="K29" s="17">
        <v>2012</v>
      </c>
      <c r="L29" s="18">
        <v>2013</v>
      </c>
    </row>
    <row r="30" spans="2:12" s="19" customFormat="1" x14ac:dyDescent="0.25">
      <c r="B30" s="92" t="s">
        <v>35</v>
      </c>
      <c r="C30" s="36"/>
      <c r="D30" s="37">
        <f t="shared" ref="D30:E30" si="2">D20*$F$26*$C$15</f>
        <v>127056252.06</v>
      </c>
      <c r="E30" s="37">
        <f t="shared" si="2"/>
        <v>135255753.09</v>
      </c>
      <c r="F30" s="37">
        <f>F20*$F$26*$C$15</f>
        <v>133952814.27</v>
      </c>
      <c r="G30" s="37">
        <f>G20*$G$26*$C$15</f>
        <v>137570903.95500001</v>
      </c>
      <c r="H30" s="37">
        <f>H20*$H$26*$C$15</f>
        <v>135150729.30000001</v>
      </c>
      <c r="I30" s="37">
        <f>I20*$I$26*$C$15</f>
        <v>137506722.75</v>
      </c>
      <c r="J30" s="37">
        <f>J20*$J$26*$C$15</f>
        <v>143775958.94999999</v>
      </c>
      <c r="K30" s="37">
        <f>K20*$K$26*$C$15</f>
        <v>146663107.19999999</v>
      </c>
      <c r="L30" s="38">
        <f>L20*$K$26*$C$15</f>
        <v>138651522.30000001</v>
      </c>
    </row>
    <row r="31" spans="2:12" s="19" customFormat="1" x14ac:dyDescent="0.25">
      <c r="B31" s="92" t="s">
        <v>36</v>
      </c>
      <c r="C31" s="39"/>
      <c r="D31" s="37">
        <f t="shared" ref="D31:E31" si="3">D21*$F$26*$C$15</f>
        <v>15562674.684000002</v>
      </c>
      <c r="E31" s="37">
        <f t="shared" si="3"/>
        <v>15941605.347000001</v>
      </c>
      <c r="F31" s="37">
        <f>F21*$F$26*$C$15</f>
        <v>16228710.612000002</v>
      </c>
      <c r="G31" s="37">
        <f>G21*$G$26*$C$15</f>
        <v>15752844.197999999</v>
      </c>
      <c r="H31" s="37">
        <f>H21*$H$26*$C$15</f>
        <v>16778375.352000002</v>
      </c>
      <c r="I31" s="37">
        <f>I21*$I$26*$C$15</f>
        <v>17615145.357000001</v>
      </c>
      <c r="J31" s="37">
        <f>J21*$J$26*$C$15</f>
        <v>17791150.743000001</v>
      </c>
      <c r="K31" s="37">
        <f>K21*$K$26*$C$15</f>
        <v>17571365.324999999</v>
      </c>
      <c r="L31" s="38">
        <f>L21*$K$26*$C$15</f>
        <v>18000916.649999999</v>
      </c>
    </row>
    <row r="32" spans="2:12" x14ac:dyDescent="0.25">
      <c r="B32" s="40" t="s">
        <v>37</v>
      </c>
      <c r="C32" s="41" t="s">
        <v>12</v>
      </c>
      <c r="D32" s="42">
        <f t="shared" ref="D32:E32" si="4">SUM(D30:D31)</f>
        <v>142618926.74400002</v>
      </c>
      <c r="E32" s="42">
        <f t="shared" si="4"/>
        <v>151197358.43700001</v>
      </c>
      <c r="F32" s="42">
        <f t="shared" ref="F32:K32" si="5">SUM(F30:F31)</f>
        <v>150181524.882</v>
      </c>
      <c r="G32" s="42">
        <f t="shared" si="5"/>
        <v>153323748.153</v>
      </c>
      <c r="H32" s="42">
        <f t="shared" si="5"/>
        <v>151929104.65200001</v>
      </c>
      <c r="I32" s="42">
        <f t="shared" si="5"/>
        <v>155121868.10699999</v>
      </c>
      <c r="J32" s="42">
        <f t="shared" si="5"/>
        <v>161567109.69299999</v>
      </c>
      <c r="K32" s="42">
        <f t="shared" si="5"/>
        <v>164234472.52499998</v>
      </c>
      <c r="L32" s="43">
        <f t="shared" ref="L32" si="6">SUM(L30:L31)</f>
        <v>156652438.95000002</v>
      </c>
    </row>
    <row r="33" spans="2:11" x14ac:dyDescent="0.25">
      <c r="B33" s="44"/>
      <c r="C33" s="44"/>
      <c r="D33" s="44"/>
      <c r="E33" s="44"/>
      <c r="F33" s="45"/>
      <c r="G33" s="45"/>
      <c r="H33" s="45"/>
      <c r="I33" s="45"/>
      <c r="J33" s="45"/>
      <c r="K33" s="45"/>
    </row>
    <row r="34" spans="2:11" x14ac:dyDescent="0.25">
      <c r="B34" s="15"/>
      <c r="C34" s="15"/>
      <c r="D34" s="15"/>
      <c r="E34" s="15"/>
      <c r="F34" s="52"/>
      <c r="G34" s="52"/>
      <c r="H34" s="52"/>
      <c r="I34" s="52"/>
      <c r="J34" s="52"/>
      <c r="K34" s="52"/>
    </row>
    <row r="35" spans="2:11" ht="63" x14ac:dyDescent="0.25">
      <c r="B35" s="234" t="s">
        <v>196</v>
      </c>
      <c r="C35" s="18" t="s">
        <v>70</v>
      </c>
      <c r="D35" s="27"/>
      <c r="E35" s="27"/>
      <c r="F35" s="27"/>
      <c r="G35" s="27"/>
      <c r="H35" s="47"/>
      <c r="I35" s="47"/>
      <c r="J35" s="47"/>
      <c r="K35" s="47"/>
    </row>
    <row r="36" spans="2:11" x14ac:dyDescent="0.25">
      <c r="B36" s="48" t="s">
        <v>71</v>
      </c>
      <c r="C36" s="49">
        <v>0.1</v>
      </c>
      <c r="D36" s="131"/>
      <c r="E36" s="131"/>
      <c r="F36" s="135"/>
      <c r="G36" s="47"/>
      <c r="H36" s="45"/>
      <c r="I36" s="45"/>
      <c r="J36" s="45"/>
      <c r="K36" s="45"/>
    </row>
    <row r="37" spans="2:11" x14ac:dyDescent="0.25">
      <c r="B37" s="48" t="s">
        <v>72</v>
      </c>
      <c r="C37" s="49">
        <v>0</v>
      </c>
      <c r="D37" s="131"/>
      <c r="E37" s="131"/>
      <c r="F37" s="14"/>
      <c r="G37" s="47"/>
      <c r="H37" s="45"/>
      <c r="I37" s="45"/>
      <c r="J37" s="45"/>
      <c r="K37" s="45"/>
    </row>
    <row r="38" spans="2:11" x14ac:dyDescent="0.25">
      <c r="B38" s="48" t="s">
        <v>73</v>
      </c>
      <c r="C38" s="49">
        <v>0.3</v>
      </c>
      <c r="D38" s="131"/>
      <c r="E38" s="131"/>
      <c r="F38" s="14"/>
      <c r="G38" s="47"/>
      <c r="H38" s="45"/>
      <c r="I38" s="45"/>
      <c r="J38" s="45"/>
      <c r="K38" s="45"/>
    </row>
    <row r="39" spans="2:11" x14ac:dyDescent="0.25">
      <c r="B39" s="48" t="s">
        <v>74</v>
      </c>
      <c r="C39" s="49">
        <v>0.8</v>
      </c>
      <c r="D39" s="131"/>
      <c r="E39" s="131"/>
      <c r="F39" s="14"/>
      <c r="G39" s="47"/>
      <c r="H39" s="45"/>
      <c r="I39" s="45"/>
      <c r="J39" s="45"/>
      <c r="K39" s="45"/>
    </row>
    <row r="40" spans="2:11" x14ac:dyDescent="0.25">
      <c r="B40" s="48" t="s">
        <v>75</v>
      </c>
      <c r="C40" s="49">
        <v>0.8</v>
      </c>
      <c r="D40" s="131"/>
      <c r="E40" s="131"/>
      <c r="F40" s="14"/>
      <c r="G40" s="47"/>
      <c r="H40" s="45"/>
      <c r="I40" s="45"/>
      <c r="J40" s="45"/>
      <c r="K40" s="45"/>
    </row>
    <row r="41" spans="2:11" x14ac:dyDescent="0.25">
      <c r="B41" s="48" t="s">
        <v>76</v>
      </c>
      <c r="C41" s="49">
        <v>0.2</v>
      </c>
      <c r="D41" s="131"/>
      <c r="E41" s="131"/>
      <c r="F41" s="14"/>
      <c r="G41" s="47"/>
      <c r="H41" s="45"/>
      <c r="I41" s="45"/>
      <c r="J41" s="45"/>
      <c r="K41" s="45"/>
    </row>
    <row r="42" spans="2:11" x14ac:dyDescent="0.25">
      <c r="B42" s="50" t="s">
        <v>77</v>
      </c>
      <c r="C42" s="51">
        <v>0.8</v>
      </c>
      <c r="D42" s="131"/>
      <c r="E42" s="131"/>
      <c r="F42" s="14"/>
      <c r="G42" s="47"/>
      <c r="H42" s="45"/>
      <c r="I42" s="45"/>
      <c r="J42" s="45"/>
      <c r="K42" s="45"/>
    </row>
    <row r="43" spans="2:11" x14ac:dyDescent="0.25">
      <c r="B43" s="78"/>
      <c r="C43" s="79"/>
      <c r="D43" s="131"/>
      <c r="E43" s="131"/>
      <c r="F43" s="14"/>
      <c r="G43" s="47"/>
      <c r="H43" s="45"/>
      <c r="I43" s="45"/>
      <c r="J43" s="45"/>
      <c r="K43" s="45"/>
    </row>
    <row r="44" spans="2:11" ht="16.5" thickBot="1" x14ac:dyDescent="0.3">
      <c r="B44" s="78"/>
      <c r="C44" s="79"/>
      <c r="D44" s="131"/>
      <c r="E44" s="131"/>
      <c r="F44" s="14"/>
      <c r="G44" s="47"/>
      <c r="H44" s="45"/>
      <c r="I44" s="45"/>
      <c r="J44" s="45"/>
      <c r="K44" s="45"/>
    </row>
    <row r="45" spans="2:11" x14ac:dyDescent="0.25">
      <c r="B45" s="247" t="s">
        <v>78</v>
      </c>
      <c r="C45" s="248"/>
      <c r="D45" s="132"/>
      <c r="E45" s="132"/>
      <c r="F45" s="129"/>
    </row>
    <row r="46" spans="2:11" x14ac:dyDescent="0.25">
      <c r="B46" s="9" t="s">
        <v>5</v>
      </c>
      <c r="C46" s="8">
        <f>C37</f>
        <v>0</v>
      </c>
      <c r="D46" s="13"/>
      <c r="E46" s="13"/>
      <c r="F46" s="129"/>
    </row>
    <row r="47" spans="2:11" x14ac:dyDescent="0.25">
      <c r="B47" s="7" t="s">
        <v>6</v>
      </c>
      <c r="C47" s="8">
        <f>C41</f>
        <v>0.2</v>
      </c>
      <c r="D47" s="13"/>
      <c r="E47" s="13"/>
      <c r="F47" s="129"/>
    </row>
    <row r="48" spans="2:11" x14ac:dyDescent="0.25">
      <c r="B48" s="7" t="s">
        <v>2</v>
      </c>
      <c r="C48" s="8">
        <f>C40</f>
        <v>0.8</v>
      </c>
      <c r="D48" s="13"/>
      <c r="E48" s="13"/>
      <c r="F48" s="129"/>
    </row>
    <row r="49" spans="2:11" x14ac:dyDescent="0.25">
      <c r="B49" s="7" t="s">
        <v>7</v>
      </c>
      <c r="C49" s="8">
        <f>C40</f>
        <v>0.8</v>
      </c>
      <c r="D49" s="13"/>
      <c r="E49" s="13"/>
      <c r="F49" s="129"/>
    </row>
    <row r="50" spans="2:11" x14ac:dyDescent="0.25">
      <c r="B50" s="9" t="s">
        <v>60</v>
      </c>
      <c r="C50" s="8">
        <f>C37</f>
        <v>0</v>
      </c>
      <c r="D50" s="13"/>
      <c r="E50" s="13"/>
      <c r="F50" s="129"/>
    </row>
    <row r="51" spans="2:11" x14ac:dyDescent="0.25">
      <c r="B51" s="9" t="s">
        <v>8</v>
      </c>
      <c r="C51" s="8">
        <f>C40</f>
        <v>0.8</v>
      </c>
      <c r="D51" s="13"/>
      <c r="E51" s="13"/>
      <c r="F51" s="129"/>
    </row>
    <row r="52" spans="2:11" x14ac:dyDescent="0.25">
      <c r="B52" s="7" t="s">
        <v>1</v>
      </c>
      <c r="C52" s="8">
        <f>C40</f>
        <v>0.8</v>
      </c>
      <c r="D52" s="13"/>
      <c r="E52" s="13"/>
      <c r="F52" s="129"/>
    </row>
    <row r="53" spans="2:11" x14ac:dyDescent="0.25">
      <c r="B53" s="7" t="s">
        <v>13</v>
      </c>
      <c r="C53" s="8">
        <f>C40</f>
        <v>0.8</v>
      </c>
      <c r="D53" s="13"/>
      <c r="E53" s="13"/>
      <c r="F53" s="129"/>
    </row>
    <row r="54" spans="2:11" x14ac:dyDescent="0.25">
      <c r="B54" s="7" t="s">
        <v>68</v>
      </c>
      <c r="C54" s="8">
        <f>C40</f>
        <v>0.8</v>
      </c>
      <c r="D54" s="13"/>
      <c r="E54" s="13"/>
      <c r="F54" s="129"/>
    </row>
    <row r="55" spans="2:11" x14ac:dyDescent="0.25">
      <c r="B55" s="7" t="s">
        <v>9</v>
      </c>
      <c r="C55" s="8">
        <f>C40</f>
        <v>0.8</v>
      </c>
      <c r="D55" s="13"/>
      <c r="E55" s="13"/>
      <c r="F55" s="129"/>
    </row>
    <row r="56" spans="2:11" s="14" customFormat="1" x14ac:dyDescent="0.25">
      <c r="B56" s="5" t="s">
        <v>10</v>
      </c>
      <c r="C56" s="6">
        <f>C37</f>
        <v>0</v>
      </c>
      <c r="D56" s="13"/>
      <c r="E56" s="13"/>
      <c r="F56" s="129"/>
      <c r="G56" s="2"/>
      <c r="H56" s="2"/>
      <c r="I56" s="2"/>
      <c r="J56" s="2"/>
      <c r="K56" s="2"/>
    </row>
    <row r="57" spans="2:11" s="14" customFormat="1" ht="16.5" thickBot="1" x14ac:dyDescent="0.3">
      <c r="B57" s="10" t="s">
        <v>11</v>
      </c>
      <c r="C57" s="11">
        <f>C41</f>
        <v>0.2</v>
      </c>
      <c r="D57" s="13"/>
      <c r="E57" s="13"/>
      <c r="F57" s="129"/>
      <c r="G57" s="2"/>
      <c r="H57" s="2"/>
      <c r="I57" s="2"/>
      <c r="J57" s="2"/>
      <c r="K57" s="2"/>
    </row>
    <row r="58" spans="2:11" x14ac:dyDescent="0.25">
      <c r="B58" s="14"/>
      <c r="C58" s="15"/>
      <c r="D58" s="15"/>
      <c r="E58" s="15"/>
      <c r="F58" s="129"/>
    </row>
    <row r="59" spans="2:11" ht="16.5" thickBot="1" x14ac:dyDescent="0.3">
      <c r="B59" s="14"/>
      <c r="C59" s="15"/>
      <c r="D59" s="15"/>
      <c r="E59" s="15"/>
      <c r="F59" s="129"/>
    </row>
    <row r="60" spans="2:11" ht="47.25" x14ac:dyDescent="0.25">
      <c r="B60" s="243" t="s">
        <v>208</v>
      </c>
      <c r="C60" s="53" t="s">
        <v>14</v>
      </c>
      <c r="D60" s="28"/>
      <c r="E60" s="28"/>
      <c r="F60" s="129"/>
    </row>
    <row r="61" spans="2:11" ht="16.5" thickBot="1" x14ac:dyDescent="0.3">
      <c r="B61" s="10"/>
      <c r="C61" s="54">
        <v>0.25</v>
      </c>
      <c r="D61" s="74"/>
      <c r="E61" s="74"/>
      <c r="F61" s="129"/>
    </row>
    <row r="62" spans="2:11" x14ac:dyDescent="0.25">
      <c r="B62" s="12"/>
      <c r="C62" s="55"/>
      <c r="D62" s="55"/>
      <c r="E62" s="55"/>
      <c r="F62" s="129"/>
    </row>
    <row r="63" spans="2:11" ht="16.5" thickBot="1" x14ac:dyDescent="0.3">
      <c r="B63" s="14"/>
      <c r="C63" s="15"/>
      <c r="D63" s="15"/>
      <c r="E63" s="15"/>
      <c r="F63" s="129"/>
    </row>
    <row r="64" spans="2:11" ht="18.75" x14ac:dyDescent="0.35">
      <c r="B64" s="56" t="s">
        <v>86</v>
      </c>
      <c r="C64" s="57" t="s">
        <v>0</v>
      </c>
      <c r="D64" s="60"/>
      <c r="E64" s="60"/>
      <c r="F64" s="129"/>
    </row>
    <row r="65" spans="2:11" x14ac:dyDescent="0.25">
      <c r="B65" s="9" t="s">
        <v>5</v>
      </c>
      <c r="C65" s="73">
        <f t="shared" ref="C65:C76" si="7">C46*$C$61</f>
        <v>0</v>
      </c>
      <c r="D65" s="13"/>
      <c r="E65" s="13"/>
      <c r="F65" s="129"/>
    </row>
    <row r="66" spans="2:11" x14ac:dyDescent="0.25">
      <c r="B66" s="7" t="s">
        <v>6</v>
      </c>
      <c r="C66" s="8">
        <f t="shared" si="7"/>
        <v>0.05</v>
      </c>
      <c r="D66" s="13"/>
      <c r="E66" s="13"/>
      <c r="F66" s="129"/>
    </row>
    <row r="67" spans="2:11" s="14" customFormat="1" x14ac:dyDescent="0.25">
      <c r="B67" s="7" t="s">
        <v>2</v>
      </c>
      <c r="C67" s="8">
        <f t="shared" si="7"/>
        <v>0.2</v>
      </c>
      <c r="D67" s="13"/>
      <c r="E67" s="13"/>
      <c r="F67" s="129"/>
      <c r="G67" s="2"/>
      <c r="H67" s="2"/>
      <c r="I67" s="2"/>
      <c r="J67" s="2"/>
      <c r="K67" s="2"/>
    </row>
    <row r="68" spans="2:11" s="14" customFormat="1" x14ac:dyDescent="0.25">
      <c r="B68" s="7" t="s">
        <v>7</v>
      </c>
      <c r="C68" s="8">
        <f t="shared" si="7"/>
        <v>0.2</v>
      </c>
      <c r="D68" s="13"/>
      <c r="E68" s="13"/>
      <c r="F68" s="129"/>
      <c r="G68" s="2"/>
      <c r="H68" s="2"/>
      <c r="I68" s="2"/>
      <c r="J68" s="2"/>
      <c r="K68" s="2"/>
    </row>
    <row r="69" spans="2:11" x14ac:dyDescent="0.25">
      <c r="B69" s="9" t="s">
        <v>60</v>
      </c>
      <c r="C69" s="8">
        <f t="shared" si="7"/>
        <v>0</v>
      </c>
      <c r="D69" s="13"/>
      <c r="E69" s="13"/>
      <c r="F69" s="129"/>
    </row>
    <row r="70" spans="2:11" x14ac:dyDescent="0.25">
      <c r="B70" s="9" t="s">
        <v>8</v>
      </c>
      <c r="C70" s="8">
        <f t="shared" si="7"/>
        <v>0.2</v>
      </c>
      <c r="D70" s="13"/>
      <c r="E70" s="13"/>
      <c r="F70" s="129"/>
    </row>
    <row r="71" spans="2:11" x14ac:dyDescent="0.25">
      <c r="B71" s="7" t="s">
        <v>1</v>
      </c>
      <c r="C71" s="8">
        <f t="shared" si="7"/>
        <v>0.2</v>
      </c>
      <c r="D71" s="13"/>
      <c r="E71" s="13"/>
      <c r="F71" s="129"/>
    </row>
    <row r="72" spans="2:11" x14ac:dyDescent="0.25">
      <c r="B72" s="7" t="s">
        <v>13</v>
      </c>
      <c r="C72" s="8">
        <f t="shared" si="7"/>
        <v>0.2</v>
      </c>
      <c r="D72" s="13"/>
      <c r="E72" s="13"/>
      <c r="F72" s="129"/>
    </row>
    <row r="73" spans="2:11" x14ac:dyDescent="0.25">
      <c r="B73" s="7" t="s">
        <v>69</v>
      </c>
      <c r="C73" s="8">
        <f t="shared" si="7"/>
        <v>0.2</v>
      </c>
      <c r="D73" s="13"/>
      <c r="E73" s="13"/>
      <c r="F73" s="129"/>
    </row>
    <row r="74" spans="2:11" x14ac:dyDescent="0.25">
      <c r="B74" s="7" t="s">
        <v>9</v>
      </c>
      <c r="C74" s="8">
        <f t="shared" si="7"/>
        <v>0.2</v>
      </c>
      <c r="D74" s="13"/>
      <c r="E74" s="13"/>
      <c r="F74" s="129"/>
    </row>
    <row r="75" spans="2:11" x14ac:dyDescent="0.25">
      <c r="B75" s="5" t="s">
        <v>10</v>
      </c>
      <c r="C75" s="6">
        <f t="shared" si="7"/>
        <v>0</v>
      </c>
      <c r="D75" s="13"/>
      <c r="E75" s="13"/>
      <c r="F75" s="129"/>
    </row>
    <row r="76" spans="2:11" ht="16.5" thickBot="1" x14ac:dyDescent="0.3">
      <c r="B76" s="10" t="s">
        <v>11</v>
      </c>
      <c r="C76" s="11">
        <f t="shared" si="7"/>
        <v>0.05</v>
      </c>
      <c r="D76" s="13"/>
      <c r="E76" s="13"/>
      <c r="F76" s="136"/>
      <c r="G76" s="58"/>
      <c r="H76" s="58"/>
      <c r="I76" s="58"/>
    </row>
    <row r="77" spans="2:11" x14ac:dyDescent="0.25">
      <c r="B77" s="12"/>
      <c r="C77" s="55"/>
      <c r="D77" s="55"/>
      <c r="E77" s="55"/>
      <c r="F77" s="136"/>
      <c r="G77" s="58"/>
      <c r="H77" s="58"/>
      <c r="I77" s="58"/>
    </row>
    <row r="78" spans="2:11" ht="16.5" thickBot="1" x14ac:dyDescent="0.3">
      <c r="B78" s="59"/>
      <c r="C78" s="60"/>
      <c r="D78" s="60"/>
      <c r="E78" s="60"/>
      <c r="F78" s="129"/>
      <c r="H78" s="61"/>
      <c r="I78" s="61"/>
    </row>
    <row r="79" spans="2:11" ht="50.25" x14ac:dyDescent="0.25">
      <c r="B79" s="243" t="s">
        <v>206</v>
      </c>
      <c r="C79" s="53" t="s">
        <v>20</v>
      </c>
      <c r="D79" s="28"/>
      <c r="E79" s="28"/>
      <c r="F79" s="129"/>
    </row>
    <row r="80" spans="2:11" ht="16.5" thickBot="1" x14ac:dyDescent="0.3">
      <c r="B80" s="10"/>
      <c r="C80" s="54">
        <v>0.35</v>
      </c>
      <c r="D80" s="74"/>
      <c r="E80" s="74"/>
      <c r="F80" s="129"/>
    </row>
    <row r="81" spans="2:12" x14ac:dyDescent="0.25">
      <c r="B81" s="14"/>
      <c r="C81" s="15"/>
      <c r="D81" s="15"/>
      <c r="E81" s="15"/>
    </row>
    <row r="82" spans="2:12" s="19" customFormat="1" x14ac:dyDescent="0.25">
      <c r="B82" s="62" t="s">
        <v>129</v>
      </c>
      <c r="C82" s="17" t="s">
        <v>106</v>
      </c>
      <c r="D82" s="17">
        <v>2005</v>
      </c>
      <c r="E82" s="17">
        <v>2006</v>
      </c>
      <c r="F82" s="17">
        <v>2007</v>
      </c>
      <c r="G82" s="17">
        <v>2008</v>
      </c>
      <c r="H82" s="17">
        <v>2009</v>
      </c>
      <c r="I82" s="17">
        <v>2010</v>
      </c>
      <c r="J82" s="17">
        <v>2011</v>
      </c>
      <c r="K82" s="17">
        <v>2012</v>
      </c>
      <c r="L82" s="18">
        <v>2013</v>
      </c>
    </row>
    <row r="83" spans="2:12" s="19" customFormat="1" x14ac:dyDescent="0.25">
      <c r="B83" s="92" t="s">
        <v>35</v>
      </c>
      <c r="C83" s="28"/>
      <c r="D83" s="94">
        <f>((D30-$C$80)*$C$75)/10^3</f>
        <v>0</v>
      </c>
      <c r="E83" s="94">
        <f t="shared" ref="E83:L84" si="8">((E30-$C$80)*$C$75)/10^3</f>
        <v>0</v>
      </c>
      <c r="F83" s="94">
        <f t="shared" si="8"/>
        <v>0</v>
      </c>
      <c r="G83" s="94">
        <f t="shared" si="8"/>
        <v>0</v>
      </c>
      <c r="H83" s="94">
        <f t="shared" si="8"/>
        <v>0</v>
      </c>
      <c r="I83" s="94">
        <f t="shared" si="8"/>
        <v>0</v>
      </c>
      <c r="J83" s="94">
        <f t="shared" si="8"/>
        <v>0</v>
      </c>
      <c r="K83" s="94">
        <f t="shared" si="8"/>
        <v>0</v>
      </c>
      <c r="L83" s="95">
        <f t="shared" si="8"/>
        <v>0</v>
      </c>
    </row>
    <row r="84" spans="2:12" s="19" customFormat="1" x14ac:dyDescent="0.25">
      <c r="B84" s="92" t="s">
        <v>36</v>
      </c>
      <c r="C84" s="28"/>
      <c r="D84" s="94">
        <f>((D31-$C$80)*$C$75)/10^3</f>
        <v>0</v>
      </c>
      <c r="E84" s="94">
        <f t="shared" si="8"/>
        <v>0</v>
      </c>
      <c r="F84" s="94">
        <f t="shared" si="8"/>
        <v>0</v>
      </c>
      <c r="G84" s="94">
        <f t="shared" si="8"/>
        <v>0</v>
      </c>
      <c r="H84" s="94">
        <f t="shared" si="8"/>
        <v>0</v>
      </c>
      <c r="I84" s="94">
        <f t="shared" si="8"/>
        <v>0</v>
      </c>
      <c r="J84" s="94">
        <f t="shared" si="8"/>
        <v>0</v>
      </c>
      <c r="K84" s="94">
        <f t="shared" si="8"/>
        <v>0</v>
      </c>
      <c r="L84" s="95">
        <f t="shared" si="8"/>
        <v>0</v>
      </c>
    </row>
    <row r="85" spans="2:12" s="64" customFormat="1" x14ac:dyDescent="0.25">
      <c r="B85" s="40" t="s">
        <v>37</v>
      </c>
      <c r="C85" s="41" t="s">
        <v>12</v>
      </c>
      <c r="D85" s="96">
        <f t="shared" ref="D85:E85" si="9">SUM(D83:D84)</f>
        <v>0</v>
      </c>
      <c r="E85" s="96">
        <f t="shared" si="9"/>
        <v>0</v>
      </c>
      <c r="F85" s="96">
        <f t="shared" ref="F85:K85" si="10">SUM(F83:F84)</f>
        <v>0</v>
      </c>
      <c r="G85" s="96">
        <f t="shared" si="10"/>
        <v>0</v>
      </c>
      <c r="H85" s="96">
        <f t="shared" si="10"/>
        <v>0</v>
      </c>
      <c r="I85" s="96">
        <f t="shared" si="10"/>
        <v>0</v>
      </c>
      <c r="J85" s="96">
        <f t="shared" si="10"/>
        <v>0</v>
      </c>
      <c r="K85" s="96">
        <f t="shared" si="10"/>
        <v>0</v>
      </c>
      <c r="L85" s="97">
        <f t="shared" ref="L85" si="11">SUM(L83:L84)</f>
        <v>0</v>
      </c>
    </row>
    <row r="86" spans="2:12" s="64" customFormat="1" x14ac:dyDescent="0.25">
      <c r="B86" s="44"/>
      <c r="C86" s="44"/>
      <c r="D86" s="44"/>
      <c r="E86" s="44"/>
      <c r="F86" s="65"/>
      <c r="G86" s="65"/>
      <c r="H86" s="65"/>
      <c r="I86" s="65"/>
      <c r="J86" s="65"/>
      <c r="K86" s="65"/>
      <c r="L86" s="65"/>
    </row>
    <row r="87" spans="2:12" x14ac:dyDescent="0.25">
      <c r="B87" s="14"/>
      <c r="C87" s="15"/>
      <c r="D87" s="15"/>
      <c r="E87" s="15"/>
    </row>
    <row r="88" spans="2:12" s="19" customFormat="1" x14ac:dyDescent="0.25">
      <c r="B88" s="16" t="s">
        <v>64</v>
      </c>
      <c r="C88" s="17" t="s">
        <v>65</v>
      </c>
      <c r="D88" s="17">
        <v>2005</v>
      </c>
      <c r="E88" s="17">
        <v>2006</v>
      </c>
      <c r="F88" s="17">
        <v>2007</v>
      </c>
      <c r="G88" s="17">
        <v>2008</v>
      </c>
      <c r="H88" s="17">
        <v>2009</v>
      </c>
      <c r="I88" s="17">
        <v>2010</v>
      </c>
      <c r="J88" s="17">
        <v>2011</v>
      </c>
      <c r="K88" s="17">
        <v>2012</v>
      </c>
      <c r="L88" s="18">
        <v>2013</v>
      </c>
    </row>
    <row r="89" spans="2:12" s="64" customFormat="1" x14ac:dyDescent="0.25">
      <c r="B89" s="40" t="s">
        <v>37</v>
      </c>
      <c r="C89" s="24" t="s">
        <v>12</v>
      </c>
      <c r="D89" s="66">
        <v>0</v>
      </c>
      <c r="E89" s="66">
        <v>0</v>
      </c>
      <c r="F89" s="66">
        <v>0</v>
      </c>
      <c r="G89" s="66">
        <v>0</v>
      </c>
      <c r="H89" s="66">
        <v>0</v>
      </c>
      <c r="I89" s="66">
        <v>0</v>
      </c>
      <c r="J89" s="66">
        <v>0</v>
      </c>
      <c r="K89" s="66">
        <v>0</v>
      </c>
      <c r="L89" s="67">
        <v>0</v>
      </c>
    </row>
    <row r="90" spans="2:12" x14ac:dyDescent="0.25">
      <c r="B90" s="68"/>
      <c r="C90" s="69"/>
      <c r="D90" s="69"/>
      <c r="E90" s="69"/>
      <c r="F90" s="35"/>
      <c r="G90" s="35"/>
      <c r="H90" s="35"/>
      <c r="I90" s="35"/>
      <c r="J90" s="35"/>
      <c r="K90" s="35"/>
      <c r="L90" s="35"/>
    </row>
    <row r="91" spans="2:12" x14ac:dyDescent="0.25">
      <c r="B91" s="35"/>
      <c r="C91" s="35"/>
      <c r="D91" s="35"/>
      <c r="E91" s="35"/>
      <c r="F91" s="35"/>
      <c r="G91" s="35"/>
      <c r="H91" s="35"/>
      <c r="I91" s="35"/>
      <c r="J91" s="35"/>
      <c r="K91" s="35"/>
      <c r="L91" s="35"/>
    </row>
    <row r="92" spans="2:12" s="19" customFormat="1" x14ac:dyDescent="0.25">
      <c r="B92" s="16" t="s">
        <v>127</v>
      </c>
      <c r="C92" s="17" t="s">
        <v>106</v>
      </c>
      <c r="D92" s="17">
        <v>2005</v>
      </c>
      <c r="E92" s="17">
        <v>2006</v>
      </c>
      <c r="F92" s="17">
        <v>2007</v>
      </c>
      <c r="G92" s="17">
        <v>2008</v>
      </c>
      <c r="H92" s="17">
        <v>2009</v>
      </c>
      <c r="I92" s="17">
        <v>2010</v>
      </c>
      <c r="J92" s="17">
        <v>2011</v>
      </c>
      <c r="K92" s="17">
        <v>2012</v>
      </c>
      <c r="L92" s="18">
        <v>2013</v>
      </c>
    </row>
    <row r="93" spans="2:12" s="19" customFormat="1" x14ac:dyDescent="0.25">
      <c r="B93" s="92" t="s">
        <v>35</v>
      </c>
      <c r="C93" s="70"/>
      <c r="D93" s="89">
        <f t="shared" ref="D93:E93" si="12">D83*(1-$F$89)</f>
        <v>0</v>
      </c>
      <c r="E93" s="89">
        <f t="shared" si="12"/>
        <v>0</v>
      </c>
      <c r="F93" s="89">
        <f>F83*(1-$F$89)</f>
        <v>0</v>
      </c>
      <c r="G93" s="89">
        <f>G83*(1-$G$89)</f>
        <v>0</v>
      </c>
      <c r="H93" s="89">
        <f>H83*(1-$H$89)</f>
        <v>0</v>
      </c>
      <c r="I93" s="89">
        <f>I83*(1-$I$89)</f>
        <v>0</v>
      </c>
      <c r="J93" s="89">
        <f>J83*(1-$J$89)</f>
        <v>0</v>
      </c>
      <c r="K93" s="89">
        <f>K83*(1-$K$89)</f>
        <v>0</v>
      </c>
      <c r="L93" s="98">
        <f>L83*(1-$K$89)</f>
        <v>0</v>
      </c>
    </row>
    <row r="94" spans="2:12" s="19" customFormat="1" x14ac:dyDescent="0.25">
      <c r="B94" s="92" t="s">
        <v>36</v>
      </c>
      <c r="C94" s="70"/>
      <c r="D94" s="89">
        <f t="shared" ref="D94:E94" si="13">D84*(1-$F$89)</f>
        <v>0</v>
      </c>
      <c r="E94" s="89">
        <f t="shared" si="13"/>
        <v>0</v>
      </c>
      <c r="F94" s="89">
        <f>F84*(1-$F$89)</f>
        <v>0</v>
      </c>
      <c r="G94" s="89">
        <f>G84*(1-$G$89)</f>
        <v>0</v>
      </c>
      <c r="H94" s="89">
        <f>H84*(1-$H$89)</f>
        <v>0</v>
      </c>
      <c r="I94" s="89">
        <f>I84*(1-$I$89)</f>
        <v>0</v>
      </c>
      <c r="J94" s="89">
        <f>J84*(1-$J$89)</f>
        <v>0</v>
      </c>
      <c r="K94" s="89">
        <f>K84*(1-$K$89)</f>
        <v>0</v>
      </c>
      <c r="L94" s="98">
        <f>L84*(1-$K$89)</f>
        <v>0</v>
      </c>
    </row>
    <row r="95" spans="2:12" s="64" customFormat="1" x14ac:dyDescent="0.25">
      <c r="B95" s="23" t="s">
        <v>37</v>
      </c>
      <c r="C95" s="24" t="s">
        <v>12</v>
      </c>
      <c r="D95" s="99">
        <f t="shared" ref="D95:E95" si="14">SUM(D93:D94)</f>
        <v>0</v>
      </c>
      <c r="E95" s="99">
        <f t="shared" si="14"/>
        <v>0</v>
      </c>
      <c r="F95" s="99">
        <f t="shared" ref="F95:K95" si="15">SUM(F93:F94)</f>
        <v>0</v>
      </c>
      <c r="G95" s="99">
        <f t="shared" si="15"/>
        <v>0</v>
      </c>
      <c r="H95" s="99">
        <f t="shared" si="15"/>
        <v>0</v>
      </c>
      <c r="I95" s="99">
        <f t="shared" si="15"/>
        <v>0</v>
      </c>
      <c r="J95" s="99">
        <f t="shared" si="15"/>
        <v>0</v>
      </c>
      <c r="K95" s="99">
        <f t="shared" si="15"/>
        <v>0</v>
      </c>
      <c r="L95" s="100">
        <f t="shared" ref="L95" si="16">SUM(L93:L94)</f>
        <v>0</v>
      </c>
    </row>
    <row r="96" spans="2:12" x14ac:dyDescent="0.25">
      <c r="B96" s="35"/>
      <c r="C96" s="35"/>
      <c r="D96" s="35"/>
      <c r="E96" s="35"/>
      <c r="F96" s="35"/>
      <c r="G96" s="35"/>
      <c r="H96" s="35"/>
      <c r="I96" s="35"/>
      <c r="J96" s="35"/>
      <c r="K96" s="35"/>
      <c r="L96" s="35"/>
    </row>
    <row r="97" spans="2:12" x14ac:dyDescent="0.25">
      <c r="B97" s="35"/>
      <c r="C97" s="35"/>
      <c r="D97" s="35"/>
      <c r="E97" s="35"/>
      <c r="F97" s="35"/>
      <c r="G97" s="35"/>
      <c r="H97" s="35"/>
      <c r="I97" s="35"/>
      <c r="J97" s="35"/>
      <c r="K97" s="35"/>
      <c r="L97" s="35"/>
    </row>
    <row r="98" spans="2:12" s="19" customFormat="1" x14ac:dyDescent="0.25">
      <c r="B98" s="16" t="s">
        <v>139</v>
      </c>
      <c r="C98" s="17" t="s">
        <v>106</v>
      </c>
      <c r="D98" s="17">
        <v>2005</v>
      </c>
      <c r="E98" s="17">
        <v>2006</v>
      </c>
      <c r="F98" s="17">
        <v>2007</v>
      </c>
      <c r="G98" s="17">
        <v>2008</v>
      </c>
      <c r="H98" s="17">
        <v>2009</v>
      </c>
      <c r="I98" s="17">
        <v>2010</v>
      </c>
      <c r="J98" s="17">
        <v>2011</v>
      </c>
      <c r="K98" s="17">
        <v>2012</v>
      </c>
      <c r="L98" s="18">
        <v>2013</v>
      </c>
    </row>
    <row r="99" spans="2:12" s="71" customFormat="1" x14ac:dyDescent="0.25">
      <c r="B99" s="101" t="s">
        <v>35</v>
      </c>
      <c r="C99" s="28"/>
      <c r="D99" s="89">
        <f>D89*(1-$F$89)</f>
        <v>0</v>
      </c>
      <c r="E99" s="89">
        <f>E89*(1-$F$89)</f>
        <v>0</v>
      </c>
      <c r="F99" s="94">
        <f>F93*21</f>
        <v>0</v>
      </c>
      <c r="G99" s="94">
        <f t="shared" ref="F99:K100" si="17">G93*21</f>
        <v>0</v>
      </c>
      <c r="H99" s="94">
        <f t="shared" si="17"/>
        <v>0</v>
      </c>
      <c r="I99" s="94">
        <f t="shared" si="17"/>
        <v>0</v>
      </c>
      <c r="J99" s="94">
        <f t="shared" si="17"/>
        <v>0</v>
      </c>
      <c r="K99" s="94">
        <f t="shared" si="17"/>
        <v>0</v>
      </c>
      <c r="L99" s="95">
        <f t="shared" ref="L99" si="18">L93*21</f>
        <v>0</v>
      </c>
    </row>
    <row r="100" spans="2:12" s="71" customFormat="1" x14ac:dyDescent="0.25">
      <c r="B100" s="101" t="s">
        <v>36</v>
      </c>
      <c r="C100" s="28"/>
      <c r="D100" s="89">
        <f>D90*(1-$F$89)</f>
        <v>0</v>
      </c>
      <c r="E100" s="89">
        <f>E90*(1-$F$89)</f>
        <v>0</v>
      </c>
      <c r="F100" s="94">
        <f t="shared" si="17"/>
        <v>0</v>
      </c>
      <c r="G100" s="94">
        <f>G94*21</f>
        <v>0</v>
      </c>
      <c r="H100" s="94">
        <f t="shared" si="17"/>
        <v>0</v>
      </c>
      <c r="I100" s="94">
        <f t="shared" si="17"/>
        <v>0</v>
      </c>
      <c r="J100" s="94">
        <f t="shared" si="17"/>
        <v>0</v>
      </c>
      <c r="K100" s="94">
        <f t="shared" si="17"/>
        <v>0</v>
      </c>
      <c r="L100" s="95">
        <f t="shared" ref="L100" si="19">L94*21</f>
        <v>0</v>
      </c>
    </row>
    <row r="101" spans="2:12" s="64" customFormat="1" x14ac:dyDescent="0.25">
      <c r="B101" s="23" t="s">
        <v>37</v>
      </c>
      <c r="C101" s="24" t="s">
        <v>12</v>
      </c>
      <c r="D101" s="99">
        <f t="shared" ref="D101:E101" si="20">SUM(D99:D100)</f>
        <v>0</v>
      </c>
      <c r="E101" s="99">
        <f t="shared" si="20"/>
        <v>0</v>
      </c>
      <c r="F101" s="99">
        <f t="shared" ref="F101:K101" si="21">SUM(F99:F100)</f>
        <v>0</v>
      </c>
      <c r="G101" s="99">
        <f t="shared" si="21"/>
        <v>0</v>
      </c>
      <c r="H101" s="99">
        <f t="shared" si="21"/>
        <v>0</v>
      </c>
      <c r="I101" s="99">
        <f t="shared" si="21"/>
        <v>0</v>
      </c>
      <c r="J101" s="99">
        <f t="shared" si="21"/>
        <v>0</v>
      </c>
      <c r="K101" s="99">
        <f t="shared" si="21"/>
        <v>0</v>
      </c>
      <c r="L101" s="100">
        <f t="shared" ref="L101" si="22">SUM(L99:L100)</f>
        <v>0</v>
      </c>
    </row>
  </sheetData>
  <mergeCells count="1">
    <mergeCell ref="B45:C45"/>
  </mergeCells>
  <pageMargins left="0.511811024" right="0.511811024" top="0.78740157499999996" bottom="0.78740157499999996" header="0.31496062000000002" footer="0.31496062000000002"/>
  <pageSetup paperSize="9" scale="64" fitToHeight="0" orientation="landscape"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L106"/>
  <sheetViews>
    <sheetView topLeftCell="A112" zoomScale="80" zoomScaleNormal="80" workbookViewId="0">
      <selection activeCell="F82" sqref="F82"/>
    </sheetView>
  </sheetViews>
  <sheetFormatPr defaultRowHeight="15.75" x14ac:dyDescent="0.25"/>
  <cols>
    <col min="1" max="1" width="5.7109375" style="2" customWidth="1"/>
    <col min="2" max="2" width="66.42578125" style="2" customWidth="1"/>
    <col min="3" max="3" width="15.5703125" style="2" bestFit="1" customWidth="1"/>
    <col min="4" max="5" width="15.5703125" style="2" customWidth="1"/>
    <col min="6" max="12" width="13.8554687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7" t="s">
        <v>6</v>
      </c>
      <c r="C6" s="8">
        <v>3</v>
      </c>
      <c r="D6" s="13"/>
      <c r="E6" s="13"/>
    </row>
    <row r="7" spans="2:5" x14ac:dyDescent="0.25">
      <c r="B7" s="7" t="s">
        <v>2</v>
      </c>
      <c r="C7" s="8">
        <v>2.5</v>
      </c>
      <c r="D7" s="13"/>
      <c r="E7" s="13"/>
    </row>
    <row r="8" spans="2:5" x14ac:dyDescent="0.25">
      <c r="B8" s="7" t="s">
        <v>7</v>
      </c>
      <c r="C8" s="8">
        <v>9</v>
      </c>
      <c r="D8" s="13"/>
      <c r="E8" s="13"/>
    </row>
    <row r="9" spans="2:5" x14ac:dyDescent="0.25">
      <c r="B9" s="9" t="s">
        <v>60</v>
      </c>
      <c r="C9" s="8">
        <v>1</v>
      </c>
      <c r="D9" s="13"/>
      <c r="E9" s="13"/>
    </row>
    <row r="10" spans="2:5" x14ac:dyDescent="0.25">
      <c r="B10" s="9" t="s">
        <v>8</v>
      </c>
      <c r="C10" s="8">
        <v>2.2400000000000002</v>
      </c>
      <c r="D10" s="13"/>
      <c r="E10" s="13"/>
    </row>
    <row r="11" spans="2:5" x14ac:dyDescent="0.25">
      <c r="B11" s="7" t="s">
        <v>1</v>
      </c>
      <c r="C11" s="8">
        <v>2.9</v>
      </c>
      <c r="D11" s="13"/>
      <c r="E11" s="13"/>
    </row>
    <row r="12" spans="2:5" x14ac:dyDescent="0.25">
      <c r="B12" s="7" t="s">
        <v>13</v>
      </c>
      <c r="C12" s="8">
        <v>4.0999999999999996</v>
      </c>
      <c r="D12" s="13"/>
      <c r="E12" s="13"/>
    </row>
    <row r="13" spans="2:5" x14ac:dyDescent="0.25">
      <c r="B13" s="7" t="s">
        <v>69</v>
      </c>
      <c r="C13" s="8">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2" t="s">
        <v>11</v>
      </c>
      <c r="C16" s="103">
        <v>3.1</v>
      </c>
      <c r="D16" s="13"/>
      <c r="E16" s="13"/>
    </row>
    <row r="17" spans="2:12" x14ac:dyDescent="0.25">
      <c r="B17" s="12"/>
      <c r="C17" s="13"/>
      <c r="D17" s="13"/>
      <c r="E17" s="13"/>
    </row>
    <row r="18" spans="2:12" x14ac:dyDescent="0.25">
      <c r="B18" s="14"/>
      <c r="C18" s="15"/>
      <c r="D18" s="15"/>
      <c r="E18" s="15"/>
    </row>
    <row r="19" spans="2:12" s="19" customFormat="1" ht="18.75" x14ac:dyDescent="0.25">
      <c r="B19" s="16" t="s">
        <v>82</v>
      </c>
      <c r="C19" s="17" t="s">
        <v>16</v>
      </c>
      <c r="D19" s="17">
        <v>2005</v>
      </c>
      <c r="E19" s="17">
        <v>2006</v>
      </c>
      <c r="F19" s="17">
        <v>2007</v>
      </c>
      <c r="G19" s="17">
        <v>2008</v>
      </c>
      <c r="H19" s="17">
        <v>2009</v>
      </c>
      <c r="I19" s="17">
        <v>2010</v>
      </c>
      <c r="J19" s="17">
        <v>2011</v>
      </c>
      <c r="K19" s="17">
        <v>2012</v>
      </c>
      <c r="L19" s="18">
        <v>2013</v>
      </c>
    </row>
    <row r="20" spans="2:12" s="19" customFormat="1" x14ac:dyDescent="0.25">
      <c r="B20" s="20" t="s">
        <v>39</v>
      </c>
      <c r="C20" s="21"/>
      <c r="D20" s="37">
        <f>'Industrial Production Data'!C38*1000</f>
        <v>394000</v>
      </c>
      <c r="E20" s="37">
        <f>'Industrial Production Data'!D38*1000</f>
        <v>401000</v>
      </c>
      <c r="F20" s="37">
        <f>'Industrial Production Data'!E38*1000</f>
        <v>408000</v>
      </c>
      <c r="G20" s="37">
        <f>'Industrial Production Data'!F38*1000</f>
        <v>416000</v>
      </c>
      <c r="H20" s="37">
        <f>'Industrial Production Data'!G38*1000</f>
        <v>423700</v>
      </c>
      <c r="I20" s="37">
        <f>'Industrial Production Data'!H38*1000</f>
        <v>431700</v>
      </c>
      <c r="J20" s="37">
        <f>'Industrial Production Data'!I38*1000</f>
        <v>435700</v>
      </c>
      <c r="K20" s="37">
        <f>'Industrial Production Data'!J38*1000</f>
        <v>441500</v>
      </c>
      <c r="L20" s="38">
        <f>'Industrial Production Data'!K38*1000</f>
        <v>479100</v>
      </c>
    </row>
    <row r="21" spans="2:12" s="19" customFormat="1" x14ac:dyDescent="0.25">
      <c r="B21" s="20" t="s">
        <v>40</v>
      </c>
      <c r="C21" s="21"/>
      <c r="D21" s="37">
        <f>'Industrial Production Data'!C39*1000</f>
        <v>19900</v>
      </c>
      <c r="E21" s="37">
        <f>'Industrial Production Data'!D39*1000</f>
        <v>20600</v>
      </c>
      <c r="F21" s="37">
        <f>'Industrial Production Data'!E39*1000</f>
        <v>21500</v>
      </c>
      <c r="G21" s="37">
        <f>'Industrial Production Data'!F39*1000</f>
        <v>21700</v>
      </c>
      <c r="H21" s="37">
        <f>'Industrial Production Data'!G39*1000</f>
        <v>22000</v>
      </c>
      <c r="I21" s="37">
        <f>'Industrial Production Data'!H39*1000</f>
        <v>22200</v>
      </c>
      <c r="J21" s="37">
        <f>'Industrial Production Data'!I39*1000</f>
        <v>22200</v>
      </c>
      <c r="K21" s="37">
        <f>'Industrial Production Data'!J39*1000</f>
        <v>22400</v>
      </c>
      <c r="L21" s="38">
        <f>'Industrial Production Data'!K39*1000</f>
        <v>22500</v>
      </c>
    </row>
    <row r="22" spans="2:12" s="19" customFormat="1" x14ac:dyDescent="0.25">
      <c r="B22" s="20" t="s">
        <v>41</v>
      </c>
      <c r="C22" s="21"/>
      <c r="D22" s="37">
        <f>'Industrial Production Data'!C40*1000</f>
        <v>76300</v>
      </c>
      <c r="E22" s="37">
        <f>'Industrial Production Data'!D40*1000</f>
        <v>78700</v>
      </c>
      <c r="F22" s="37">
        <f>'Industrial Production Data'!E40*1000</f>
        <v>81100</v>
      </c>
      <c r="G22" s="37">
        <f>'Industrial Production Data'!F40*1000</f>
        <v>83700</v>
      </c>
      <c r="H22" s="37">
        <f>'Industrial Production Data'!G40*1000</f>
        <v>86000</v>
      </c>
      <c r="I22" s="37">
        <f>'Industrial Production Data'!H40*1000</f>
        <v>88900</v>
      </c>
      <c r="J22" s="37">
        <f>'Industrial Production Data'!I40*1000</f>
        <v>88900</v>
      </c>
      <c r="K22" s="37">
        <f>'Industrial Production Data'!J40*1000</f>
        <v>89600</v>
      </c>
      <c r="L22" s="38">
        <f>'Industrial Production Data'!K40*1000</f>
        <v>90000</v>
      </c>
    </row>
    <row r="23" spans="2:12" s="19" customFormat="1" x14ac:dyDescent="0.25">
      <c r="B23" s="23" t="s">
        <v>38</v>
      </c>
      <c r="C23" s="24" t="s">
        <v>12</v>
      </c>
      <c r="D23" s="25">
        <f>SUM(D20:D22)</f>
        <v>490200</v>
      </c>
      <c r="E23" s="25">
        <f>SUM(E20:E22)</f>
        <v>500300</v>
      </c>
      <c r="F23" s="25">
        <f>SUM(F20:F22)</f>
        <v>510600</v>
      </c>
      <c r="G23" s="25">
        <f>SUM(G20:G22)</f>
        <v>521400</v>
      </c>
      <c r="H23" s="25">
        <f t="shared" ref="H23:K23" si="0">SUM(H20:H22)</f>
        <v>531700</v>
      </c>
      <c r="I23" s="25">
        <f t="shared" si="0"/>
        <v>542800</v>
      </c>
      <c r="J23" s="25">
        <f t="shared" si="0"/>
        <v>546800</v>
      </c>
      <c r="K23" s="25">
        <f t="shared" si="0"/>
        <v>553500</v>
      </c>
      <c r="L23" s="26">
        <f t="shared" ref="L23" si="1">SUM(L20:L22)</f>
        <v>591600</v>
      </c>
    </row>
    <row r="24" spans="2:12" s="19" customFormat="1" x14ac:dyDescent="0.25">
      <c r="B24" s="27"/>
      <c r="C24" s="28"/>
      <c r="D24" s="28"/>
      <c r="E24" s="28"/>
      <c r="F24" s="29"/>
      <c r="G24" s="154"/>
      <c r="H24" s="154"/>
      <c r="I24" s="154"/>
      <c r="J24" s="154"/>
      <c r="K24" s="154"/>
      <c r="L24" s="29"/>
    </row>
    <row r="25" spans="2:12" s="19" customFormat="1" x14ac:dyDescent="0.25">
      <c r="B25" s="30"/>
      <c r="C25" s="30"/>
      <c r="D25" s="30"/>
      <c r="E25" s="30"/>
      <c r="F25" s="31"/>
      <c r="G25" s="31"/>
      <c r="H25" s="31"/>
      <c r="I25" s="31"/>
      <c r="J25" s="31"/>
      <c r="K25" s="31"/>
      <c r="L25" s="31"/>
    </row>
    <row r="26" spans="2:12" s="19" customFormat="1" ht="18.75" x14ac:dyDescent="0.25">
      <c r="B26" s="16" t="s">
        <v>83</v>
      </c>
      <c r="C26" s="17" t="s">
        <v>84</v>
      </c>
      <c r="D26" s="17">
        <v>2005</v>
      </c>
      <c r="E26" s="17">
        <v>2006</v>
      </c>
      <c r="F26" s="17">
        <v>2007</v>
      </c>
      <c r="G26" s="17">
        <v>2008</v>
      </c>
      <c r="H26" s="17">
        <v>2009</v>
      </c>
      <c r="I26" s="17">
        <v>2010</v>
      </c>
      <c r="J26" s="17">
        <v>2011</v>
      </c>
      <c r="K26" s="17">
        <v>2012</v>
      </c>
      <c r="L26" s="18">
        <v>2013</v>
      </c>
    </row>
    <row r="27" spans="2:12" s="19" customFormat="1" x14ac:dyDescent="0.25">
      <c r="B27" s="23" t="s">
        <v>38</v>
      </c>
      <c r="C27" s="24" t="s">
        <v>12</v>
      </c>
      <c r="D27" s="134">
        <v>32</v>
      </c>
      <c r="E27" s="134">
        <v>32</v>
      </c>
      <c r="F27" s="32">
        <v>32</v>
      </c>
      <c r="G27" s="32">
        <v>32</v>
      </c>
      <c r="H27" s="32">
        <v>32</v>
      </c>
      <c r="I27" s="32">
        <v>32</v>
      </c>
      <c r="J27" s="32">
        <v>32</v>
      </c>
      <c r="K27" s="32">
        <v>32</v>
      </c>
      <c r="L27" s="33">
        <v>32</v>
      </c>
    </row>
    <row r="28" spans="2:12" s="19" customFormat="1" x14ac:dyDescent="0.25">
      <c r="B28" s="27"/>
      <c r="C28" s="28"/>
      <c r="D28" s="28"/>
      <c r="E28" s="28"/>
      <c r="F28" s="34"/>
      <c r="G28" s="34"/>
      <c r="H28" s="34"/>
      <c r="I28" s="34"/>
      <c r="J28" s="34"/>
      <c r="K28" s="34"/>
      <c r="L28" s="34"/>
    </row>
    <row r="29" spans="2:12" x14ac:dyDescent="0.25">
      <c r="B29" s="35"/>
      <c r="C29" s="35"/>
      <c r="D29" s="35"/>
      <c r="E29" s="35"/>
      <c r="F29" s="35"/>
      <c r="G29" s="35"/>
      <c r="H29" s="35"/>
      <c r="I29" s="35"/>
      <c r="J29" s="35"/>
      <c r="K29" s="35"/>
      <c r="L29" s="35"/>
    </row>
    <row r="30" spans="2:12" s="19" customFormat="1" ht="18.75" x14ac:dyDescent="0.25">
      <c r="B30" s="16" t="s">
        <v>85</v>
      </c>
      <c r="C30" s="17" t="s">
        <v>15</v>
      </c>
      <c r="D30" s="17">
        <v>2005</v>
      </c>
      <c r="E30" s="17">
        <v>2006</v>
      </c>
      <c r="F30" s="17">
        <v>2007</v>
      </c>
      <c r="G30" s="17">
        <v>2008</v>
      </c>
      <c r="H30" s="17">
        <v>2009</v>
      </c>
      <c r="I30" s="17">
        <v>2010</v>
      </c>
      <c r="J30" s="17">
        <v>2011</v>
      </c>
      <c r="K30" s="17">
        <v>2012</v>
      </c>
      <c r="L30" s="18">
        <v>2013</v>
      </c>
    </row>
    <row r="31" spans="2:12" s="19" customFormat="1" x14ac:dyDescent="0.25">
      <c r="B31" s="20" t="s">
        <v>39</v>
      </c>
      <c r="C31" s="36"/>
      <c r="D31" s="37">
        <f>D20*D$27*$C$16</f>
        <v>39084800</v>
      </c>
      <c r="E31" s="37">
        <f t="shared" ref="E31:L31" si="2">E20*E$27*$C$16</f>
        <v>39779200</v>
      </c>
      <c r="F31" s="37">
        <f t="shared" si="2"/>
        <v>40473600</v>
      </c>
      <c r="G31" s="37">
        <f t="shared" si="2"/>
        <v>41267200</v>
      </c>
      <c r="H31" s="37">
        <f t="shared" si="2"/>
        <v>42031040</v>
      </c>
      <c r="I31" s="37">
        <f t="shared" si="2"/>
        <v>42824640</v>
      </c>
      <c r="J31" s="37">
        <f t="shared" si="2"/>
        <v>43221440</v>
      </c>
      <c r="K31" s="37">
        <f t="shared" si="2"/>
        <v>43796800</v>
      </c>
      <c r="L31" s="38">
        <f t="shared" si="2"/>
        <v>47526720</v>
      </c>
    </row>
    <row r="32" spans="2:12" s="19" customFormat="1" x14ac:dyDescent="0.25">
      <c r="B32" s="20" t="s">
        <v>40</v>
      </c>
      <c r="C32" s="39"/>
      <c r="D32" s="37">
        <f>D21*D$27*$C$16</f>
        <v>1974080</v>
      </c>
      <c r="E32" s="37">
        <f t="shared" ref="E32:L32" si="3">E21*E$27*$C$16</f>
        <v>2043520</v>
      </c>
      <c r="F32" s="37">
        <f t="shared" si="3"/>
        <v>2132800</v>
      </c>
      <c r="G32" s="37">
        <f t="shared" si="3"/>
        <v>2152640</v>
      </c>
      <c r="H32" s="37">
        <f t="shared" si="3"/>
        <v>2182400</v>
      </c>
      <c r="I32" s="37">
        <f t="shared" si="3"/>
        <v>2202240</v>
      </c>
      <c r="J32" s="37">
        <f t="shared" si="3"/>
        <v>2202240</v>
      </c>
      <c r="K32" s="37">
        <f t="shared" si="3"/>
        <v>2222080</v>
      </c>
      <c r="L32" s="38">
        <f t="shared" si="3"/>
        <v>2232000</v>
      </c>
    </row>
    <row r="33" spans="2:12" s="19" customFormat="1" x14ac:dyDescent="0.25">
      <c r="B33" s="20" t="s">
        <v>41</v>
      </c>
      <c r="C33" s="39"/>
      <c r="D33" s="37">
        <f>D22*D$27*$C$16</f>
        <v>7568960</v>
      </c>
      <c r="E33" s="37">
        <f t="shared" ref="E33:L33" si="4">E22*E$27*$C$16</f>
        <v>7807040</v>
      </c>
      <c r="F33" s="37">
        <f t="shared" si="4"/>
        <v>8045120</v>
      </c>
      <c r="G33" s="37">
        <f t="shared" si="4"/>
        <v>8303040</v>
      </c>
      <c r="H33" s="37">
        <f t="shared" si="4"/>
        <v>8531200</v>
      </c>
      <c r="I33" s="37">
        <f t="shared" si="4"/>
        <v>8818880</v>
      </c>
      <c r="J33" s="37">
        <f t="shared" si="4"/>
        <v>8818880</v>
      </c>
      <c r="K33" s="37">
        <f t="shared" si="4"/>
        <v>8888320</v>
      </c>
      <c r="L33" s="38">
        <f t="shared" si="4"/>
        <v>8928000</v>
      </c>
    </row>
    <row r="34" spans="2:12" x14ac:dyDescent="0.25">
      <c r="B34" s="40" t="s">
        <v>38</v>
      </c>
      <c r="C34" s="41" t="s">
        <v>12</v>
      </c>
      <c r="D34" s="42">
        <f t="shared" ref="D34:E34" si="5">SUM(D31:D33)</f>
        <v>48627840</v>
      </c>
      <c r="E34" s="42">
        <f t="shared" si="5"/>
        <v>49629760</v>
      </c>
      <c r="F34" s="42">
        <f t="shared" ref="F34:K34" si="6">SUM(F31:F33)</f>
        <v>50651520</v>
      </c>
      <c r="G34" s="42">
        <f t="shared" si="6"/>
        <v>51722880</v>
      </c>
      <c r="H34" s="42">
        <f t="shared" si="6"/>
        <v>52744640</v>
      </c>
      <c r="I34" s="42">
        <f t="shared" si="6"/>
        <v>53845760</v>
      </c>
      <c r="J34" s="42">
        <f>SUM(J31:J33)</f>
        <v>54242560</v>
      </c>
      <c r="K34" s="42">
        <f t="shared" si="6"/>
        <v>54907200</v>
      </c>
      <c r="L34" s="43">
        <f t="shared" ref="L34" si="7">SUM(L31:L33)</f>
        <v>58686720</v>
      </c>
    </row>
    <row r="35" spans="2:12" x14ac:dyDescent="0.25">
      <c r="B35" s="44"/>
      <c r="C35" s="44"/>
      <c r="D35" s="44"/>
      <c r="E35" s="44"/>
      <c r="F35" s="45"/>
      <c r="G35" s="45"/>
      <c r="H35" s="45"/>
      <c r="I35" s="45"/>
      <c r="J35" s="45"/>
      <c r="K35" s="45"/>
    </row>
    <row r="36" spans="2:12" x14ac:dyDescent="0.25">
      <c r="B36" s="15"/>
      <c r="C36" s="15"/>
      <c r="D36" s="15"/>
      <c r="E36" s="15"/>
      <c r="F36" s="52"/>
      <c r="G36" s="52"/>
      <c r="H36" s="52"/>
      <c r="I36" s="52"/>
      <c r="J36" s="52"/>
      <c r="K36" s="52"/>
    </row>
    <row r="37" spans="2:12" ht="67.5" customHeight="1" x14ac:dyDescent="0.25">
      <c r="B37" s="234" t="s">
        <v>196</v>
      </c>
      <c r="C37" s="18" t="s">
        <v>70</v>
      </c>
      <c r="D37" s="27"/>
      <c r="E37" s="27"/>
      <c r="F37" s="27"/>
      <c r="G37" s="27"/>
      <c r="H37" s="47"/>
      <c r="I37" s="47"/>
      <c r="J37" s="47"/>
      <c r="K37" s="47"/>
    </row>
    <row r="38" spans="2:12" x14ac:dyDescent="0.25">
      <c r="B38" s="48" t="s">
        <v>71</v>
      </c>
      <c r="C38" s="49">
        <v>0.1</v>
      </c>
      <c r="D38" s="131"/>
      <c r="E38" s="131"/>
      <c r="F38" s="135"/>
      <c r="G38" s="47"/>
      <c r="H38" s="45"/>
      <c r="I38" s="45"/>
      <c r="J38" s="45"/>
      <c r="K38" s="45"/>
    </row>
    <row r="39" spans="2:12" x14ac:dyDescent="0.25">
      <c r="B39" s="48" t="s">
        <v>72</v>
      </c>
      <c r="C39" s="49">
        <v>0</v>
      </c>
      <c r="D39" s="131"/>
      <c r="E39" s="131"/>
      <c r="F39" s="14"/>
      <c r="G39" s="47"/>
      <c r="H39" s="45"/>
      <c r="I39" s="45"/>
      <c r="J39" s="45"/>
      <c r="K39" s="45"/>
    </row>
    <row r="40" spans="2:12" x14ac:dyDescent="0.25">
      <c r="B40" s="48" t="s">
        <v>73</v>
      </c>
      <c r="C40" s="49">
        <v>0.3</v>
      </c>
      <c r="D40" s="131"/>
      <c r="E40" s="131"/>
      <c r="F40" s="14"/>
      <c r="G40" s="47"/>
      <c r="H40" s="45"/>
      <c r="I40" s="45"/>
      <c r="J40" s="45"/>
      <c r="K40" s="45"/>
    </row>
    <row r="41" spans="2:12" x14ac:dyDescent="0.25">
      <c r="B41" s="48" t="s">
        <v>74</v>
      </c>
      <c r="C41" s="49">
        <v>0.8</v>
      </c>
      <c r="D41" s="131"/>
      <c r="E41" s="131"/>
      <c r="F41" s="14"/>
      <c r="G41" s="47"/>
      <c r="H41" s="45"/>
      <c r="I41" s="45"/>
      <c r="J41" s="45"/>
      <c r="K41" s="45"/>
    </row>
    <row r="42" spans="2:12" x14ac:dyDescent="0.25">
      <c r="B42" s="48" t="s">
        <v>75</v>
      </c>
      <c r="C42" s="49">
        <v>0.8</v>
      </c>
      <c r="D42" s="131"/>
      <c r="E42" s="131"/>
      <c r="F42" s="14"/>
      <c r="G42" s="47"/>
      <c r="H42" s="45"/>
      <c r="I42" s="45"/>
      <c r="J42" s="45"/>
      <c r="K42" s="45"/>
    </row>
    <row r="43" spans="2:12" x14ac:dyDescent="0.25">
      <c r="B43" s="48" t="s">
        <v>76</v>
      </c>
      <c r="C43" s="49">
        <v>0.2</v>
      </c>
      <c r="D43" s="131"/>
      <c r="E43" s="131"/>
      <c r="F43" s="14"/>
      <c r="G43" s="47"/>
      <c r="H43" s="45"/>
      <c r="I43" s="45"/>
      <c r="J43" s="45"/>
      <c r="K43" s="45"/>
    </row>
    <row r="44" spans="2:12" x14ac:dyDescent="0.25">
      <c r="B44" s="50" t="s">
        <v>77</v>
      </c>
      <c r="C44" s="51">
        <v>0.8</v>
      </c>
      <c r="D44" s="131"/>
      <c r="E44" s="131"/>
      <c r="F44" s="14"/>
      <c r="G44" s="47"/>
      <c r="H44" s="45"/>
      <c r="I44" s="45"/>
      <c r="J44" s="45"/>
      <c r="K44" s="45"/>
    </row>
    <row r="45" spans="2:12" x14ac:dyDescent="0.25">
      <c r="B45" s="78"/>
      <c r="C45" s="79"/>
      <c r="D45" s="131"/>
      <c r="E45" s="131"/>
      <c r="F45" s="14"/>
      <c r="G45" s="47"/>
      <c r="H45" s="45"/>
      <c r="I45" s="45"/>
      <c r="J45" s="45"/>
      <c r="K45" s="45"/>
    </row>
    <row r="46" spans="2:12" ht="16.5" thickBot="1" x14ac:dyDescent="0.3">
      <c r="B46" s="78"/>
      <c r="C46" s="79"/>
      <c r="D46" s="131"/>
      <c r="E46" s="131"/>
      <c r="F46" s="14"/>
      <c r="G46" s="47"/>
      <c r="H46" s="45"/>
      <c r="I46" s="45"/>
      <c r="J46" s="45"/>
      <c r="K46" s="45"/>
    </row>
    <row r="47" spans="2:12" x14ac:dyDescent="0.25">
      <c r="B47" s="247" t="s">
        <v>78</v>
      </c>
      <c r="C47" s="248"/>
      <c r="D47" s="132"/>
      <c r="E47" s="132"/>
      <c r="F47" s="129"/>
    </row>
    <row r="48" spans="2:12" x14ac:dyDescent="0.25">
      <c r="B48" s="9" t="s">
        <v>5</v>
      </c>
      <c r="C48" s="8">
        <f>C39</f>
        <v>0</v>
      </c>
      <c r="D48" s="13"/>
      <c r="E48" s="13"/>
      <c r="F48" s="129"/>
    </row>
    <row r="49" spans="2:11" x14ac:dyDescent="0.25">
      <c r="B49" s="7" t="s">
        <v>6</v>
      </c>
      <c r="C49" s="8">
        <f>C43</f>
        <v>0.2</v>
      </c>
      <c r="D49" s="13"/>
      <c r="E49" s="13"/>
      <c r="F49" s="129"/>
    </row>
    <row r="50" spans="2:11" x14ac:dyDescent="0.25">
      <c r="B50" s="7" t="s">
        <v>2</v>
      </c>
      <c r="C50" s="8">
        <f>C42</f>
        <v>0.8</v>
      </c>
      <c r="D50" s="13"/>
      <c r="E50" s="13"/>
      <c r="F50" s="129"/>
    </row>
    <row r="51" spans="2:11" x14ac:dyDescent="0.25">
      <c r="B51" s="7" t="s">
        <v>7</v>
      </c>
      <c r="C51" s="8">
        <f>C42</f>
        <v>0.8</v>
      </c>
      <c r="D51" s="13"/>
      <c r="E51" s="13"/>
      <c r="F51" s="129"/>
    </row>
    <row r="52" spans="2:11" x14ac:dyDescent="0.25">
      <c r="B52" s="9" t="s">
        <v>60</v>
      </c>
      <c r="C52" s="8">
        <f>C39</f>
        <v>0</v>
      </c>
      <c r="D52" s="13"/>
      <c r="E52" s="13"/>
      <c r="F52" s="129"/>
    </row>
    <row r="53" spans="2:11" x14ac:dyDescent="0.25">
      <c r="B53" s="9" t="s">
        <v>8</v>
      </c>
      <c r="C53" s="8">
        <f>C42</f>
        <v>0.8</v>
      </c>
      <c r="D53" s="13"/>
      <c r="E53" s="13"/>
      <c r="F53" s="129"/>
    </row>
    <row r="54" spans="2:11" x14ac:dyDescent="0.25">
      <c r="B54" s="7" t="s">
        <v>1</v>
      </c>
      <c r="C54" s="8">
        <f>C42</f>
        <v>0.8</v>
      </c>
      <c r="D54" s="13"/>
      <c r="E54" s="13"/>
      <c r="F54" s="129"/>
    </row>
    <row r="55" spans="2:11" x14ac:dyDescent="0.25">
      <c r="B55" s="7" t="s">
        <v>13</v>
      </c>
      <c r="C55" s="8">
        <f>C42</f>
        <v>0.8</v>
      </c>
      <c r="D55" s="13"/>
      <c r="E55" s="13"/>
      <c r="F55" s="129"/>
    </row>
    <row r="56" spans="2:11" x14ac:dyDescent="0.25">
      <c r="B56" s="7" t="s">
        <v>68</v>
      </c>
      <c r="C56" s="8">
        <f>C42</f>
        <v>0.8</v>
      </c>
      <c r="D56" s="13"/>
      <c r="E56" s="13"/>
      <c r="F56" s="129"/>
    </row>
    <row r="57" spans="2:11" x14ac:dyDescent="0.25">
      <c r="B57" s="7" t="s">
        <v>9</v>
      </c>
      <c r="C57" s="8">
        <f>C42</f>
        <v>0.8</v>
      </c>
      <c r="D57" s="13"/>
      <c r="E57" s="13"/>
      <c r="F57" s="129"/>
    </row>
    <row r="58" spans="2:11" s="14" customFormat="1" x14ac:dyDescent="0.25">
      <c r="B58" s="7" t="s">
        <v>10</v>
      </c>
      <c r="C58" s="8">
        <f>C39</f>
        <v>0</v>
      </c>
      <c r="D58" s="13"/>
      <c r="E58" s="13"/>
      <c r="F58" s="129"/>
      <c r="G58" s="2"/>
      <c r="H58" s="2"/>
      <c r="I58" s="2"/>
      <c r="J58" s="2"/>
      <c r="K58" s="2"/>
    </row>
    <row r="59" spans="2:11" s="14" customFormat="1" ht="16.5" thickBot="1" x14ac:dyDescent="0.3">
      <c r="B59" s="102" t="s">
        <v>11</v>
      </c>
      <c r="C59" s="103">
        <f>C43</f>
        <v>0.2</v>
      </c>
      <c r="D59" s="13"/>
      <c r="E59" s="13"/>
      <c r="F59" s="129"/>
      <c r="G59" s="2"/>
      <c r="H59" s="2"/>
      <c r="I59" s="2"/>
      <c r="J59" s="2"/>
      <c r="K59" s="2"/>
    </row>
    <row r="60" spans="2:11" x14ac:dyDescent="0.25">
      <c r="B60" s="14"/>
      <c r="C60" s="15"/>
      <c r="D60" s="15"/>
      <c r="E60" s="15"/>
      <c r="F60" s="129"/>
    </row>
    <row r="61" spans="2:11" ht="16.5" thickBot="1" x14ac:dyDescent="0.3">
      <c r="B61" s="14"/>
      <c r="C61" s="15"/>
      <c r="D61" s="15"/>
      <c r="E61" s="15"/>
      <c r="F61" s="129"/>
    </row>
    <row r="62" spans="2:11" ht="50.25" customHeight="1" x14ac:dyDescent="0.25">
      <c r="B62" s="243" t="s">
        <v>208</v>
      </c>
      <c r="C62" s="245" t="s">
        <v>14</v>
      </c>
      <c r="D62" s="28"/>
      <c r="E62" s="28"/>
      <c r="F62" s="129"/>
    </row>
    <row r="63" spans="2:11" ht="16.5" thickBot="1" x14ac:dyDescent="0.3">
      <c r="B63" s="10"/>
      <c r="C63" s="54">
        <v>0.25</v>
      </c>
      <c r="D63" s="74"/>
      <c r="E63" s="74"/>
      <c r="F63" s="129"/>
    </row>
    <row r="64" spans="2:11" x14ac:dyDescent="0.25">
      <c r="B64" s="12"/>
      <c r="C64" s="55"/>
      <c r="D64" s="55"/>
      <c r="E64" s="55"/>
      <c r="F64" s="129"/>
    </row>
    <row r="65" spans="2:11" ht="16.5" thickBot="1" x14ac:dyDescent="0.3">
      <c r="B65" s="14"/>
      <c r="C65" s="15"/>
      <c r="D65" s="15"/>
      <c r="E65" s="15"/>
      <c r="F65" s="129"/>
    </row>
    <row r="66" spans="2:11" ht="33" x14ac:dyDescent="0.35">
      <c r="B66" s="56" t="s">
        <v>86</v>
      </c>
      <c r="C66" s="246" t="s">
        <v>0</v>
      </c>
      <c r="D66" s="60"/>
      <c r="E66" s="60"/>
      <c r="F66" s="129"/>
    </row>
    <row r="67" spans="2:11" x14ac:dyDescent="0.25">
      <c r="B67" s="9" t="s">
        <v>5</v>
      </c>
      <c r="C67" s="8">
        <f t="shared" ref="C67:C78" si="8">C48*$C$63</f>
        <v>0</v>
      </c>
      <c r="D67" s="13"/>
      <c r="E67" s="13"/>
      <c r="F67" s="129"/>
    </row>
    <row r="68" spans="2:11" x14ac:dyDescent="0.25">
      <c r="B68" s="7" t="s">
        <v>6</v>
      </c>
      <c r="C68" s="8">
        <f t="shared" si="8"/>
        <v>0.05</v>
      </c>
      <c r="D68" s="13"/>
      <c r="E68" s="13"/>
      <c r="F68" s="129"/>
    </row>
    <row r="69" spans="2:11" s="14" customFormat="1" x14ac:dyDescent="0.25">
      <c r="B69" s="7" t="s">
        <v>2</v>
      </c>
      <c r="C69" s="8">
        <f t="shared" si="8"/>
        <v>0.2</v>
      </c>
      <c r="D69" s="13"/>
      <c r="E69" s="13"/>
      <c r="F69" s="129"/>
      <c r="G69" s="2"/>
      <c r="H69" s="2"/>
      <c r="I69" s="2"/>
      <c r="J69" s="2"/>
      <c r="K69" s="2"/>
    </row>
    <row r="70" spans="2:11" s="14" customFormat="1" x14ac:dyDescent="0.25">
      <c r="B70" s="7" t="s">
        <v>7</v>
      </c>
      <c r="C70" s="8">
        <f t="shared" si="8"/>
        <v>0.2</v>
      </c>
      <c r="D70" s="13"/>
      <c r="E70" s="13"/>
      <c r="F70" s="129"/>
      <c r="G70" s="2"/>
      <c r="H70" s="2"/>
      <c r="I70" s="2"/>
      <c r="J70" s="2"/>
      <c r="K70" s="2"/>
    </row>
    <row r="71" spans="2:11" x14ac:dyDescent="0.25">
      <c r="B71" s="9" t="s">
        <v>60</v>
      </c>
      <c r="C71" s="8">
        <f t="shared" si="8"/>
        <v>0</v>
      </c>
      <c r="D71" s="13"/>
      <c r="E71" s="13"/>
      <c r="F71" s="129"/>
    </row>
    <row r="72" spans="2:11" x14ac:dyDescent="0.25">
      <c r="B72" s="9" t="s">
        <v>8</v>
      </c>
      <c r="C72" s="8">
        <f t="shared" si="8"/>
        <v>0.2</v>
      </c>
      <c r="D72" s="13"/>
      <c r="E72" s="13"/>
      <c r="F72" s="129"/>
    </row>
    <row r="73" spans="2:11" x14ac:dyDescent="0.25">
      <c r="B73" s="7" t="s">
        <v>1</v>
      </c>
      <c r="C73" s="8">
        <f t="shared" si="8"/>
        <v>0.2</v>
      </c>
      <c r="D73" s="13"/>
      <c r="E73" s="13"/>
      <c r="F73" s="129"/>
    </row>
    <row r="74" spans="2:11" x14ac:dyDescent="0.25">
      <c r="B74" s="7" t="s">
        <v>13</v>
      </c>
      <c r="C74" s="8">
        <f t="shared" si="8"/>
        <v>0.2</v>
      </c>
      <c r="D74" s="13"/>
      <c r="E74" s="13"/>
      <c r="F74" s="129"/>
    </row>
    <row r="75" spans="2:11" x14ac:dyDescent="0.25">
      <c r="B75" s="7" t="s">
        <v>68</v>
      </c>
      <c r="C75" s="8">
        <f t="shared" si="8"/>
        <v>0.2</v>
      </c>
      <c r="D75" s="13"/>
      <c r="E75" s="13"/>
      <c r="F75" s="129"/>
    </row>
    <row r="76" spans="2:11" x14ac:dyDescent="0.25">
      <c r="B76" s="7" t="s">
        <v>9</v>
      </c>
      <c r="C76" s="8">
        <f t="shared" si="8"/>
        <v>0.2</v>
      </c>
      <c r="D76" s="13"/>
      <c r="E76" s="13"/>
      <c r="F76" s="129"/>
    </row>
    <row r="77" spans="2:11" x14ac:dyDescent="0.25">
      <c r="B77" s="7" t="s">
        <v>10</v>
      </c>
      <c r="C77" s="8">
        <f t="shared" si="8"/>
        <v>0</v>
      </c>
      <c r="D77" s="13"/>
      <c r="E77" s="13"/>
      <c r="F77" s="129"/>
    </row>
    <row r="78" spans="2:11" ht="16.5" thickBot="1" x14ac:dyDescent="0.3">
      <c r="B78" s="102" t="s">
        <v>11</v>
      </c>
      <c r="C78" s="103">
        <f t="shared" si="8"/>
        <v>0.05</v>
      </c>
      <c r="D78" s="13"/>
      <c r="E78" s="13"/>
      <c r="F78" s="136"/>
      <c r="G78" s="58"/>
      <c r="H78" s="58"/>
      <c r="I78" s="58"/>
    </row>
    <row r="79" spans="2:11" x14ac:dyDescent="0.25">
      <c r="B79" s="12"/>
      <c r="C79" s="55"/>
      <c r="D79" s="55"/>
      <c r="E79" s="55"/>
      <c r="F79" s="136"/>
      <c r="G79" s="58"/>
      <c r="H79" s="58"/>
      <c r="I79" s="58"/>
    </row>
    <row r="80" spans="2:11" ht="16.5" thickBot="1" x14ac:dyDescent="0.3">
      <c r="B80" s="59"/>
      <c r="C80" s="60"/>
      <c r="D80" s="60"/>
      <c r="E80" s="60"/>
      <c r="F80" s="129"/>
      <c r="H80" s="61"/>
      <c r="I80" s="61"/>
    </row>
    <row r="81" spans="2:12" ht="50.25" x14ac:dyDescent="0.25">
      <c r="B81" s="243" t="s">
        <v>206</v>
      </c>
      <c r="C81" s="53" t="s">
        <v>20</v>
      </c>
      <c r="D81" s="28"/>
      <c r="E81" s="28"/>
      <c r="F81" s="129"/>
    </row>
    <row r="82" spans="2:12" ht="16.5" thickBot="1" x14ac:dyDescent="0.3">
      <c r="B82" s="10"/>
      <c r="C82" s="54">
        <v>0.35</v>
      </c>
      <c r="D82" s="74"/>
      <c r="E82" s="74"/>
      <c r="F82" s="129"/>
    </row>
    <row r="83" spans="2:12" x14ac:dyDescent="0.25">
      <c r="B83" s="14"/>
      <c r="C83" s="15"/>
      <c r="D83" s="15"/>
      <c r="E83" s="15"/>
    </row>
    <row r="84" spans="2:12" s="19" customFormat="1" x14ac:dyDescent="0.25">
      <c r="B84" s="62" t="s">
        <v>129</v>
      </c>
      <c r="C84" s="17" t="s">
        <v>106</v>
      </c>
      <c r="D84" s="17">
        <v>2005</v>
      </c>
      <c r="E84" s="17">
        <v>2006</v>
      </c>
      <c r="F84" s="17">
        <v>2007</v>
      </c>
      <c r="G84" s="17">
        <v>2008</v>
      </c>
      <c r="H84" s="17">
        <v>2009</v>
      </c>
      <c r="I84" s="17">
        <v>2010</v>
      </c>
      <c r="J84" s="17">
        <v>2011</v>
      </c>
      <c r="K84" s="17">
        <v>2012</v>
      </c>
      <c r="L84" s="18">
        <v>2013</v>
      </c>
    </row>
    <row r="85" spans="2:12" s="19" customFormat="1" x14ac:dyDescent="0.25">
      <c r="B85" s="20" t="s">
        <v>39</v>
      </c>
      <c r="C85" s="28"/>
      <c r="D85" s="94">
        <f>((D31-$C$82)*$C$78)/10^3</f>
        <v>1954.2399825</v>
      </c>
      <c r="E85" s="94">
        <f t="shared" ref="E85:L85" si="9">((E31-$C$82)*$C$78)/10^3</f>
        <v>1988.9599825</v>
      </c>
      <c r="F85" s="94">
        <f t="shared" si="9"/>
        <v>2023.6799824999998</v>
      </c>
      <c r="G85" s="94">
        <f t="shared" si="9"/>
        <v>2063.3599825000001</v>
      </c>
      <c r="H85" s="94">
        <f t="shared" si="9"/>
        <v>2101.5519825000001</v>
      </c>
      <c r="I85" s="94">
        <f t="shared" si="9"/>
        <v>2141.2319825</v>
      </c>
      <c r="J85" s="94">
        <f t="shared" si="9"/>
        <v>2161.0719825000001</v>
      </c>
      <c r="K85" s="94">
        <f t="shared" si="9"/>
        <v>2189.8399825000001</v>
      </c>
      <c r="L85" s="95">
        <f t="shared" si="9"/>
        <v>2376.3359824999998</v>
      </c>
    </row>
    <row r="86" spans="2:12" s="19" customFormat="1" x14ac:dyDescent="0.25">
      <c r="B86" s="20" t="s">
        <v>40</v>
      </c>
      <c r="C86" s="28"/>
      <c r="D86" s="94">
        <f t="shared" ref="D86:L86" si="10">((D32-$C$82)*$C$78)/10^3</f>
        <v>98.703982499999995</v>
      </c>
      <c r="E86" s="94">
        <f t="shared" si="10"/>
        <v>102.1759825</v>
      </c>
      <c r="F86" s="94">
        <f t="shared" si="10"/>
        <v>106.6399825</v>
      </c>
      <c r="G86" s="94">
        <f t="shared" si="10"/>
        <v>107.63198249999999</v>
      </c>
      <c r="H86" s="94">
        <f t="shared" si="10"/>
        <v>109.11998249999999</v>
      </c>
      <c r="I86" s="94">
        <f t="shared" si="10"/>
        <v>110.1119825</v>
      </c>
      <c r="J86" s="94">
        <f t="shared" si="10"/>
        <v>110.1119825</v>
      </c>
      <c r="K86" s="94">
        <f t="shared" si="10"/>
        <v>111.1039825</v>
      </c>
      <c r="L86" s="95">
        <f t="shared" si="10"/>
        <v>111.5999825</v>
      </c>
    </row>
    <row r="87" spans="2:12" s="19" customFormat="1" x14ac:dyDescent="0.25">
      <c r="B87" s="20" t="s">
        <v>41</v>
      </c>
      <c r="C87" s="28"/>
      <c r="D87" s="94">
        <f t="shared" ref="D87:L87" si="11">((D33-$C$82)*$C$78)/10^3</f>
        <v>378.44798250000002</v>
      </c>
      <c r="E87" s="94">
        <f t="shared" si="11"/>
        <v>390.35198250000002</v>
      </c>
      <c r="F87" s="94">
        <f t="shared" si="11"/>
        <v>402.25598250000002</v>
      </c>
      <c r="G87" s="94">
        <f t="shared" si="11"/>
        <v>415.15198250000003</v>
      </c>
      <c r="H87" s="94">
        <f t="shared" si="11"/>
        <v>426.55998250000005</v>
      </c>
      <c r="I87" s="94">
        <f t="shared" si="11"/>
        <v>440.94398250000006</v>
      </c>
      <c r="J87" s="94">
        <f t="shared" si="11"/>
        <v>440.94398250000006</v>
      </c>
      <c r="K87" s="94">
        <f t="shared" si="11"/>
        <v>444.41598250000004</v>
      </c>
      <c r="L87" s="95">
        <f t="shared" si="11"/>
        <v>446.39998250000002</v>
      </c>
    </row>
    <row r="88" spans="2:12" s="64" customFormat="1" x14ac:dyDescent="0.25">
      <c r="B88" s="40" t="s">
        <v>38</v>
      </c>
      <c r="C88" s="41" t="s">
        <v>12</v>
      </c>
      <c r="D88" s="96">
        <f t="shared" ref="D88:E88" si="12">SUM(D85:D87)</f>
        <v>2431.3919474999998</v>
      </c>
      <c r="E88" s="96">
        <f t="shared" si="12"/>
        <v>2481.4879474999998</v>
      </c>
      <c r="F88" s="96">
        <f t="shared" ref="F88:K88" si="13">SUM(F85:F87)</f>
        <v>2532.5759474999995</v>
      </c>
      <c r="G88" s="96">
        <f t="shared" si="13"/>
        <v>2586.1439475000002</v>
      </c>
      <c r="H88" s="96">
        <f t="shared" si="13"/>
        <v>2637.2319474999999</v>
      </c>
      <c r="I88" s="96">
        <f t="shared" si="13"/>
        <v>2692.2879475</v>
      </c>
      <c r="J88" s="96">
        <f t="shared" si="13"/>
        <v>2712.1279475000001</v>
      </c>
      <c r="K88" s="96">
        <f t="shared" si="13"/>
        <v>2745.3599475000001</v>
      </c>
      <c r="L88" s="97">
        <f t="shared" ref="L88" si="14">SUM(L85:L87)</f>
        <v>2934.3359474999997</v>
      </c>
    </row>
    <row r="89" spans="2:12" s="64" customFormat="1" x14ac:dyDescent="0.25">
      <c r="B89" s="44"/>
      <c r="C89" s="44"/>
      <c r="D89" s="44"/>
      <c r="E89" s="44"/>
      <c r="F89" s="65"/>
      <c r="G89" s="65"/>
      <c r="H89" s="65"/>
      <c r="I89" s="65"/>
      <c r="J89" s="65"/>
      <c r="K89" s="65"/>
      <c r="L89" s="65"/>
    </row>
    <row r="90" spans="2:12" x14ac:dyDescent="0.25">
      <c r="B90" s="14"/>
      <c r="C90" s="15"/>
      <c r="D90" s="15"/>
      <c r="E90" s="15"/>
    </row>
    <row r="91" spans="2:12" s="19" customFormat="1" x14ac:dyDescent="0.25">
      <c r="B91" s="16" t="s">
        <v>64</v>
      </c>
      <c r="C91" s="17" t="s">
        <v>65</v>
      </c>
      <c r="D91" s="17">
        <v>2005</v>
      </c>
      <c r="E91" s="17">
        <v>2006</v>
      </c>
      <c r="F91" s="17">
        <v>2007</v>
      </c>
      <c r="G91" s="17">
        <v>2008</v>
      </c>
      <c r="H91" s="17">
        <v>2009</v>
      </c>
      <c r="I91" s="17">
        <v>2010</v>
      </c>
      <c r="J91" s="17">
        <v>2011</v>
      </c>
      <c r="K91" s="17">
        <v>2012</v>
      </c>
      <c r="L91" s="18">
        <v>2013</v>
      </c>
    </row>
    <row r="92" spans="2:12" s="64" customFormat="1" x14ac:dyDescent="0.25">
      <c r="B92" s="23" t="s">
        <v>38</v>
      </c>
      <c r="C92" s="24" t="s">
        <v>12</v>
      </c>
      <c r="D92" s="90">
        <f t="shared" ref="D92:E92" si="15">((D38-$C$82)*$C$78)/10^9</f>
        <v>-1.7499999999999998E-11</v>
      </c>
      <c r="E92" s="90">
        <f t="shared" si="15"/>
        <v>-1.7499999999999998E-11</v>
      </c>
      <c r="F92" s="66">
        <v>0</v>
      </c>
      <c r="G92" s="66">
        <v>0</v>
      </c>
      <c r="H92" s="66">
        <v>0</v>
      </c>
      <c r="I92" s="66">
        <v>0</v>
      </c>
      <c r="J92" s="66">
        <v>0</v>
      </c>
      <c r="K92" s="66">
        <v>0</v>
      </c>
      <c r="L92" s="67">
        <v>0</v>
      </c>
    </row>
    <row r="93" spans="2:12" x14ac:dyDescent="0.25">
      <c r="B93" s="68"/>
      <c r="C93" s="69"/>
      <c r="D93" s="69"/>
      <c r="E93" s="69"/>
      <c r="F93" s="35"/>
      <c r="G93" s="35"/>
      <c r="H93" s="35"/>
      <c r="I93" s="35"/>
      <c r="J93" s="35"/>
      <c r="K93" s="35"/>
      <c r="L93" s="35"/>
    </row>
    <row r="94" spans="2:12" x14ac:dyDescent="0.25">
      <c r="B94" s="35"/>
      <c r="C94" s="35"/>
      <c r="D94" s="35"/>
      <c r="E94" s="35"/>
      <c r="F94" s="35"/>
      <c r="G94" s="35"/>
      <c r="H94" s="35"/>
      <c r="I94" s="35"/>
      <c r="J94" s="35"/>
      <c r="K94" s="35"/>
      <c r="L94" s="35"/>
    </row>
    <row r="95" spans="2:12" s="19" customFormat="1" x14ac:dyDescent="0.25">
      <c r="B95" s="16" t="s">
        <v>127</v>
      </c>
      <c r="C95" s="17" t="s">
        <v>106</v>
      </c>
      <c r="D95" s="17">
        <v>2005</v>
      </c>
      <c r="E95" s="17">
        <v>2006</v>
      </c>
      <c r="F95" s="17">
        <v>2007</v>
      </c>
      <c r="G95" s="17">
        <v>2008</v>
      </c>
      <c r="H95" s="17">
        <v>2009</v>
      </c>
      <c r="I95" s="17">
        <v>2010</v>
      </c>
      <c r="J95" s="17">
        <v>2011</v>
      </c>
      <c r="K95" s="17">
        <v>2012</v>
      </c>
      <c r="L95" s="18">
        <v>2013</v>
      </c>
    </row>
    <row r="96" spans="2:12" s="19" customFormat="1" x14ac:dyDescent="0.25">
      <c r="B96" s="20" t="s">
        <v>39</v>
      </c>
      <c r="C96" s="70"/>
      <c r="D96" s="89">
        <f t="shared" ref="D96:F98" si="16">D85*(1-$F$92)</f>
        <v>1954.2399825</v>
      </c>
      <c r="E96" s="89">
        <f t="shared" si="16"/>
        <v>1988.9599825</v>
      </c>
      <c r="F96" s="89">
        <f t="shared" si="16"/>
        <v>2023.6799824999998</v>
      </c>
      <c r="G96" s="89">
        <f>G85*(1-$G$92)</f>
        <v>2063.3599825000001</v>
      </c>
      <c r="H96" s="89">
        <f>H85*(1-$H$92)</f>
        <v>2101.5519825000001</v>
      </c>
      <c r="I96" s="89">
        <f>I85*(1-$I$92)</f>
        <v>2141.2319825</v>
      </c>
      <c r="J96" s="89">
        <f>J85*(1-$J$92)</f>
        <v>2161.0719825000001</v>
      </c>
      <c r="K96" s="89">
        <f t="shared" ref="K96:L98" si="17">K85*(1-$K$92)</f>
        <v>2189.8399825000001</v>
      </c>
      <c r="L96" s="98">
        <f t="shared" si="17"/>
        <v>2376.3359824999998</v>
      </c>
    </row>
    <row r="97" spans="2:12" s="19" customFormat="1" x14ac:dyDescent="0.25">
      <c r="B97" s="20" t="s">
        <v>40</v>
      </c>
      <c r="C97" s="70"/>
      <c r="D97" s="89">
        <f t="shared" si="16"/>
        <v>98.703982499999995</v>
      </c>
      <c r="E97" s="89">
        <f t="shared" si="16"/>
        <v>102.1759825</v>
      </c>
      <c r="F97" s="89">
        <f t="shared" si="16"/>
        <v>106.6399825</v>
      </c>
      <c r="G97" s="89">
        <f t="shared" ref="G97:G98" si="18">G86*(1-$G$92)</f>
        <v>107.63198249999999</v>
      </c>
      <c r="H97" s="89">
        <f t="shared" ref="H97:H98" si="19">H86*(1-$H$92)</f>
        <v>109.11998249999999</v>
      </c>
      <c r="I97" s="89">
        <f>I86*(1-$I$92)</f>
        <v>110.1119825</v>
      </c>
      <c r="J97" s="89">
        <f>J86*(1-$J$92)</f>
        <v>110.1119825</v>
      </c>
      <c r="K97" s="89">
        <f t="shared" si="17"/>
        <v>111.1039825</v>
      </c>
      <c r="L97" s="98">
        <f t="shared" si="17"/>
        <v>111.5999825</v>
      </c>
    </row>
    <row r="98" spans="2:12" s="19" customFormat="1" x14ac:dyDescent="0.25">
      <c r="B98" s="20" t="s">
        <v>41</v>
      </c>
      <c r="C98" s="70"/>
      <c r="D98" s="89">
        <f t="shared" si="16"/>
        <v>378.44798250000002</v>
      </c>
      <c r="E98" s="89">
        <f t="shared" si="16"/>
        <v>390.35198250000002</v>
      </c>
      <c r="F98" s="89">
        <f t="shared" si="16"/>
        <v>402.25598250000002</v>
      </c>
      <c r="G98" s="89">
        <f t="shared" si="18"/>
        <v>415.15198250000003</v>
      </c>
      <c r="H98" s="89">
        <f t="shared" si="19"/>
        <v>426.55998250000005</v>
      </c>
      <c r="I98" s="89">
        <f>I87*(1-$I$92)</f>
        <v>440.94398250000006</v>
      </c>
      <c r="J98" s="89">
        <f>J87*(1-$J$92)</f>
        <v>440.94398250000006</v>
      </c>
      <c r="K98" s="89">
        <f t="shared" si="17"/>
        <v>444.41598250000004</v>
      </c>
      <c r="L98" s="98">
        <f t="shared" si="17"/>
        <v>446.39998250000002</v>
      </c>
    </row>
    <row r="99" spans="2:12" s="64" customFormat="1" x14ac:dyDescent="0.25">
      <c r="B99" s="23" t="s">
        <v>38</v>
      </c>
      <c r="C99" s="24" t="s">
        <v>12</v>
      </c>
      <c r="D99" s="99">
        <f t="shared" ref="D99:E99" si="20">SUM(D96:D98)</f>
        <v>2431.3919474999998</v>
      </c>
      <c r="E99" s="99">
        <f t="shared" si="20"/>
        <v>2481.4879474999998</v>
      </c>
      <c r="F99" s="99">
        <f t="shared" ref="F99:K99" si="21">SUM(F96:F98)</f>
        <v>2532.5759474999995</v>
      </c>
      <c r="G99" s="99">
        <f t="shared" si="21"/>
        <v>2586.1439475000002</v>
      </c>
      <c r="H99" s="99">
        <f t="shared" si="21"/>
        <v>2637.2319474999999</v>
      </c>
      <c r="I99" s="99">
        <f t="shared" si="21"/>
        <v>2692.2879475</v>
      </c>
      <c r="J99" s="99">
        <f t="shared" si="21"/>
        <v>2712.1279475000001</v>
      </c>
      <c r="K99" s="99">
        <f t="shared" si="21"/>
        <v>2745.3599475000001</v>
      </c>
      <c r="L99" s="100">
        <f t="shared" ref="L99" si="22">SUM(L96:L98)</f>
        <v>2934.3359474999997</v>
      </c>
    </row>
    <row r="100" spans="2:12" x14ac:dyDescent="0.25">
      <c r="B100" s="35"/>
      <c r="C100" s="35"/>
      <c r="D100" s="35"/>
      <c r="E100" s="35"/>
      <c r="F100" s="35"/>
      <c r="G100" s="35"/>
      <c r="H100" s="35"/>
      <c r="I100" s="35"/>
      <c r="J100" s="35"/>
      <c r="K100" s="35"/>
      <c r="L100" s="35"/>
    </row>
    <row r="101" spans="2:12" x14ac:dyDescent="0.25">
      <c r="B101" s="35"/>
      <c r="C101" s="35"/>
      <c r="D101" s="35"/>
      <c r="E101" s="35"/>
      <c r="F101" s="35"/>
      <c r="G101" s="35"/>
      <c r="H101" s="35"/>
      <c r="I101" s="35"/>
      <c r="J101" s="35"/>
      <c r="K101" s="35"/>
      <c r="L101" s="35"/>
    </row>
    <row r="102" spans="2:12" s="19" customFormat="1" x14ac:dyDescent="0.25">
      <c r="B102" s="16" t="s">
        <v>140</v>
      </c>
      <c r="C102" s="17" t="s">
        <v>106</v>
      </c>
      <c r="D102" s="17">
        <v>2005</v>
      </c>
      <c r="E102" s="17">
        <v>2006</v>
      </c>
      <c r="F102" s="17">
        <v>2007</v>
      </c>
      <c r="G102" s="17">
        <v>2008</v>
      </c>
      <c r="H102" s="17">
        <v>2009</v>
      </c>
      <c r="I102" s="17">
        <v>2010</v>
      </c>
      <c r="J102" s="17">
        <v>2011</v>
      </c>
      <c r="K102" s="17">
        <v>2012</v>
      </c>
      <c r="L102" s="18">
        <v>2013</v>
      </c>
    </row>
    <row r="103" spans="2:12" s="71" customFormat="1" x14ac:dyDescent="0.25">
      <c r="B103" s="20" t="s">
        <v>39</v>
      </c>
      <c r="C103" s="28"/>
      <c r="D103" s="94">
        <f t="shared" ref="D103:E103" si="23">D96*21</f>
        <v>41039.039632499997</v>
      </c>
      <c r="E103" s="94">
        <f t="shared" si="23"/>
        <v>41768.159632499999</v>
      </c>
      <c r="F103" s="94">
        <f t="shared" ref="F103:K105" si="24">F96*21</f>
        <v>42497.279632499994</v>
      </c>
      <c r="G103" s="94">
        <f t="shared" si="24"/>
        <v>43330.559632500001</v>
      </c>
      <c r="H103" s="94">
        <f t="shared" si="24"/>
        <v>44132.5916325</v>
      </c>
      <c r="I103" s="94">
        <f t="shared" si="24"/>
        <v>44965.871632499999</v>
      </c>
      <c r="J103" s="94">
        <f t="shared" si="24"/>
        <v>45382.511632500005</v>
      </c>
      <c r="K103" s="94">
        <f t="shared" si="24"/>
        <v>45986.639632500002</v>
      </c>
      <c r="L103" s="95">
        <f t="shared" ref="L103" si="25">L96*21</f>
        <v>49903.055632499992</v>
      </c>
    </row>
    <row r="104" spans="2:12" s="71" customFormat="1" x14ac:dyDescent="0.25">
      <c r="B104" s="20" t="s">
        <v>40</v>
      </c>
      <c r="C104" s="28"/>
      <c r="D104" s="94">
        <f t="shared" ref="D104:E104" si="26">D97*21</f>
        <v>2072.7836324999998</v>
      </c>
      <c r="E104" s="94">
        <f t="shared" si="26"/>
        <v>2145.6956325000001</v>
      </c>
      <c r="F104" s="94">
        <f>F97*21</f>
        <v>2239.4396325000002</v>
      </c>
      <c r="G104" s="94">
        <f t="shared" si="24"/>
        <v>2260.2716324999997</v>
      </c>
      <c r="H104" s="94">
        <f t="shared" si="24"/>
        <v>2291.5196324999997</v>
      </c>
      <c r="I104" s="94">
        <f t="shared" si="24"/>
        <v>2312.3516325000001</v>
      </c>
      <c r="J104" s="94">
        <f t="shared" si="24"/>
        <v>2312.3516325000001</v>
      </c>
      <c r="K104" s="94">
        <f t="shared" si="24"/>
        <v>2333.1836324999999</v>
      </c>
      <c r="L104" s="95">
        <f t="shared" ref="L104" si="27">L97*21</f>
        <v>2343.5996325000001</v>
      </c>
    </row>
    <row r="105" spans="2:12" s="71" customFormat="1" x14ac:dyDescent="0.25">
      <c r="B105" s="20" t="s">
        <v>41</v>
      </c>
      <c r="C105" s="28"/>
      <c r="D105" s="94">
        <f t="shared" ref="D105:E105" si="28">D98*21</f>
        <v>7947.4076325000005</v>
      </c>
      <c r="E105" s="94">
        <f t="shared" si="28"/>
        <v>8197.3916325000009</v>
      </c>
      <c r="F105" s="94">
        <f t="shared" si="24"/>
        <v>8447.3756324999995</v>
      </c>
      <c r="G105" s="94">
        <f t="shared" si="24"/>
        <v>8718.1916325000002</v>
      </c>
      <c r="H105" s="94">
        <f t="shared" si="24"/>
        <v>8957.7596325000013</v>
      </c>
      <c r="I105" s="94">
        <f t="shared" si="24"/>
        <v>9259.8236325000016</v>
      </c>
      <c r="J105" s="94">
        <f t="shared" si="24"/>
        <v>9259.8236325000016</v>
      </c>
      <c r="K105" s="94">
        <f t="shared" si="24"/>
        <v>9332.7356325000001</v>
      </c>
      <c r="L105" s="95">
        <f t="shared" ref="L105" si="29">L98*21</f>
        <v>9374.3996325000007</v>
      </c>
    </row>
    <row r="106" spans="2:12" s="64" customFormat="1" x14ac:dyDescent="0.25">
      <c r="B106" s="23" t="s">
        <v>38</v>
      </c>
      <c r="C106" s="24" t="s">
        <v>12</v>
      </c>
      <c r="D106" s="99">
        <f t="shared" ref="D106:E106" si="30">SUM(D103:D105)</f>
        <v>51059.230897499998</v>
      </c>
      <c r="E106" s="99">
        <f t="shared" si="30"/>
        <v>52111.246897500001</v>
      </c>
      <c r="F106" s="99">
        <f>SUM(F103:F105)</f>
        <v>53184.094897499992</v>
      </c>
      <c r="G106" s="99">
        <f t="shared" ref="G106:K106" si="31">SUM(G103:G105)</f>
        <v>54309.022897499999</v>
      </c>
      <c r="H106" s="99">
        <f t="shared" si="31"/>
        <v>55381.870897500005</v>
      </c>
      <c r="I106" s="99">
        <f t="shared" si="31"/>
        <v>56538.046897500004</v>
      </c>
      <c r="J106" s="99">
        <f t="shared" si="31"/>
        <v>56954.686897500011</v>
      </c>
      <c r="K106" s="99">
        <f t="shared" si="31"/>
        <v>57652.558897499999</v>
      </c>
      <c r="L106" s="100">
        <f t="shared" ref="L106" si="32">SUM(L103:L105)</f>
        <v>61621.054897499998</v>
      </c>
    </row>
  </sheetData>
  <mergeCells count="1">
    <mergeCell ref="B47:C47"/>
  </mergeCells>
  <pageMargins left="0.511811024" right="0.511811024" top="0.78740157499999996" bottom="0.78740157499999996" header="0.31496062000000002" footer="0.31496062000000002"/>
  <pageSetup paperSize="9" scale="64" fitToHeight="0" orientation="landscape" horizontalDpi="4294967293" verticalDpi="4294967293" r:id="rId1"/>
  <ignoredErrors>
    <ignoredError sqref="F23:K2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F40"/>
  <sheetViews>
    <sheetView zoomScale="70" zoomScaleNormal="70" workbookViewId="0">
      <selection activeCell="H32" sqref="H32"/>
    </sheetView>
  </sheetViews>
  <sheetFormatPr defaultRowHeight="15.75" x14ac:dyDescent="0.25"/>
  <cols>
    <col min="1" max="1" width="32.7109375" style="149" customWidth="1"/>
    <col min="2" max="2" width="21" style="144" customWidth="1"/>
    <col min="3" max="4" width="23" style="144" customWidth="1"/>
    <col min="5" max="10" width="17.28515625" style="144" bestFit="1" customWidth="1"/>
    <col min="11" max="11" width="15.85546875" style="144" bestFit="1" customWidth="1"/>
    <col min="12" max="12" width="19.140625" style="144" bestFit="1" customWidth="1"/>
    <col min="13" max="13" width="9.140625" style="2"/>
    <col min="14" max="14" width="14.5703125" style="144" customWidth="1"/>
    <col min="15" max="15" width="9.140625" style="144"/>
    <col min="16" max="16" width="7.7109375" style="144" bestFit="1" customWidth="1"/>
    <col min="17" max="16384" width="9.140625" style="144"/>
  </cols>
  <sheetData>
    <row r="1" spans="1:240" x14ac:dyDescent="0.25">
      <c r="A1" s="250" t="s">
        <v>124</v>
      </c>
      <c r="B1" s="250"/>
      <c r="C1" s="250"/>
      <c r="D1" s="250"/>
    </row>
    <row r="3" spans="1:240" s="138" customFormat="1" ht="15.75" customHeight="1" x14ac:dyDescent="0.25">
      <c r="A3" s="251" t="s">
        <v>96</v>
      </c>
      <c r="B3" s="255" t="s">
        <v>115</v>
      </c>
      <c r="C3" s="255"/>
      <c r="D3" s="255"/>
      <c r="E3" s="255"/>
      <c r="F3" s="255"/>
      <c r="G3" s="255"/>
      <c r="H3" s="255"/>
      <c r="I3" s="255"/>
      <c r="J3" s="255"/>
      <c r="K3" s="255"/>
      <c r="L3" s="255"/>
    </row>
    <row r="4" spans="1:240" s="138" customFormat="1" x14ac:dyDescent="0.25">
      <c r="A4" s="252"/>
      <c r="B4" s="150" t="s">
        <v>97</v>
      </c>
      <c r="C4" s="150" t="s">
        <v>110</v>
      </c>
      <c r="D4" s="150" t="s">
        <v>111</v>
      </c>
      <c r="E4" s="151" t="s">
        <v>98</v>
      </c>
      <c r="F4" s="151" t="s">
        <v>99</v>
      </c>
      <c r="G4" s="151" t="s">
        <v>100</v>
      </c>
      <c r="H4" s="151" t="s">
        <v>101</v>
      </c>
      <c r="I4" s="151" t="s">
        <v>102</v>
      </c>
      <c r="J4" s="151" t="s">
        <v>103</v>
      </c>
      <c r="K4" s="151" t="s">
        <v>104</v>
      </c>
      <c r="L4" s="151" t="s">
        <v>112</v>
      </c>
      <c r="P4" s="139"/>
    </row>
    <row r="5" spans="1:240" s="140" customFormat="1" x14ac:dyDescent="0.25">
      <c r="A5" s="155" t="s">
        <v>25</v>
      </c>
      <c r="B5" s="155"/>
      <c r="C5" s="155"/>
      <c r="D5" s="155"/>
      <c r="E5" s="155"/>
      <c r="F5" s="155"/>
      <c r="G5" s="155"/>
      <c r="H5" s="155"/>
      <c r="I5" s="155"/>
      <c r="J5" s="155"/>
      <c r="K5" s="155"/>
      <c r="L5" s="156"/>
    </row>
    <row r="6" spans="1:240" x14ac:dyDescent="0.25">
      <c r="A6" s="152" t="s">
        <v>17</v>
      </c>
      <c r="B6" s="142" t="s">
        <v>105</v>
      </c>
      <c r="C6" s="142">
        <v>3228</v>
      </c>
      <c r="D6" s="142">
        <v>4695</v>
      </c>
      <c r="E6" s="142">
        <v>4993</v>
      </c>
      <c r="F6" s="142">
        <v>5314</v>
      </c>
      <c r="G6" s="142">
        <v>6207</v>
      </c>
      <c r="H6" s="142">
        <v>5884</v>
      </c>
      <c r="I6" s="142">
        <v>5684</v>
      </c>
      <c r="J6" s="142">
        <v>5371</v>
      </c>
      <c r="K6" s="142">
        <v>6870</v>
      </c>
      <c r="L6" s="142">
        <v>7950</v>
      </c>
      <c r="M6" s="12"/>
      <c r="N6" s="143"/>
      <c r="O6" s="143"/>
      <c r="P6" s="143"/>
      <c r="Q6" s="143"/>
      <c r="R6" s="143"/>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10"/>
      <c r="CJ6" s="210"/>
      <c r="CK6" s="210"/>
      <c r="CL6" s="210"/>
      <c r="CM6" s="210"/>
      <c r="CN6" s="210"/>
      <c r="CO6" s="210"/>
      <c r="CP6" s="210"/>
      <c r="CQ6" s="210"/>
      <c r="CR6" s="210"/>
      <c r="CS6" s="210"/>
      <c r="CT6" s="210"/>
      <c r="CU6" s="210"/>
      <c r="CV6" s="210"/>
      <c r="CW6" s="210"/>
      <c r="CX6" s="210"/>
      <c r="CY6" s="210"/>
      <c r="CZ6" s="210"/>
      <c r="DA6" s="210"/>
      <c r="DB6" s="210"/>
      <c r="DC6" s="210"/>
      <c r="DD6" s="210"/>
      <c r="DE6" s="210"/>
      <c r="DF6" s="210"/>
      <c r="DG6" s="210"/>
      <c r="DH6" s="210"/>
      <c r="DI6" s="210"/>
      <c r="DJ6" s="210"/>
      <c r="DK6" s="210"/>
      <c r="DL6" s="210"/>
      <c r="DM6" s="210"/>
      <c r="DN6" s="210"/>
      <c r="DO6" s="210"/>
      <c r="DP6" s="210"/>
      <c r="DQ6" s="210"/>
      <c r="DR6" s="210"/>
      <c r="DS6" s="210"/>
      <c r="DT6" s="210"/>
      <c r="DU6" s="210"/>
      <c r="DV6" s="210"/>
      <c r="DW6" s="210"/>
      <c r="DX6" s="210"/>
      <c r="DY6" s="210"/>
      <c r="DZ6" s="210"/>
      <c r="EA6" s="210"/>
      <c r="EB6" s="210"/>
      <c r="EC6" s="210"/>
      <c r="ED6" s="210"/>
      <c r="EE6" s="210"/>
      <c r="EF6" s="210"/>
      <c r="EG6" s="210"/>
      <c r="EH6" s="210"/>
      <c r="EI6" s="210"/>
      <c r="EJ6" s="210"/>
      <c r="EK6" s="210"/>
      <c r="EL6" s="210"/>
      <c r="EM6" s="210"/>
      <c r="EN6" s="210"/>
      <c r="EO6" s="210"/>
      <c r="EP6" s="210"/>
      <c r="EQ6" s="210"/>
      <c r="ER6" s="210"/>
      <c r="ES6" s="210"/>
      <c r="ET6" s="210"/>
      <c r="EU6" s="210"/>
      <c r="EV6" s="210"/>
      <c r="EW6" s="210"/>
      <c r="EX6" s="210"/>
      <c r="EY6" s="210"/>
      <c r="EZ6" s="210"/>
      <c r="FA6" s="210"/>
      <c r="FB6" s="210"/>
      <c r="FC6" s="210"/>
      <c r="FD6" s="210"/>
      <c r="FE6" s="210"/>
      <c r="FF6" s="210"/>
      <c r="FG6" s="210"/>
      <c r="FH6" s="210"/>
      <c r="FI6" s="210"/>
      <c r="FJ6" s="210"/>
      <c r="FK6" s="210"/>
      <c r="FL6" s="210"/>
      <c r="FM6" s="210"/>
      <c r="FN6" s="210"/>
      <c r="FO6" s="210"/>
      <c r="FP6" s="210"/>
      <c r="FQ6" s="210"/>
      <c r="FR6" s="210"/>
      <c r="FS6" s="210"/>
      <c r="FT6" s="210"/>
      <c r="FU6" s="210"/>
      <c r="FV6" s="210"/>
      <c r="FW6" s="210"/>
      <c r="FX6" s="210"/>
      <c r="FY6" s="210"/>
      <c r="FZ6" s="210"/>
      <c r="GA6" s="210"/>
      <c r="GB6" s="210"/>
      <c r="GC6" s="210"/>
      <c r="GD6" s="210"/>
      <c r="GE6" s="210"/>
      <c r="GF6" s="210"/>
      <c r="GG6" s="210"/>
      <c r="GH6" s="210"/>
      <c r="GI6" s="210"/>
      <c r="GJ6" s="210"/>
      <c r="GK6" s="210"/>
      <c r="GL6" s="210"/>
      <c r="GM6" s="210"/>
      <c r="GN6" s="210"/>
      <c r="GO6" s="210"/>
      <c r="GP6" s="210"/>
      <c r="GQ6" s="210"/>
      <c r="GR6" s="210"/>
      <c r="GS6" s="210"/>
      <c r="GT6" s="210"/>
      <c r="GU6" s="210"/>
      <c r="GV6" s="210"/>
      <c r="GW6" s="210"/>
      <c r="GX6" s="210"/>
      <c r="GY6" s="210"/>
      <c r="GZ6" s="210"/>
      <c r="HA6" s="210"/>
      <c r="HB6" s="210"/>
      <c r="HC6" s="210"/>
      <c r="HD6" s="210"/>
      <c r="HE6" s="210"/>
      <c r="HF6" s="210"/>
      <c r="HG6" s="210"/>
      <c r="HH6" s="210"/>
      <c r="HI6" s="210"/>
      <c r="HJ6" s="210"/>
      <c r="HK6" s="210"/>
      <c r="HL6" s="210"/>
      <c r="HM6" s="210"/>
      <c r="HN6" s="210"/>
      <c r="HO6" s="210"/>
      <c r="HP6" s="210"/>
      <c r="HQ6" s="210"/>
      <c r="HR6" s="210"/>
      <c r="HS6" s="210"/>
      <c r="HT6" s="210"/>
      <c r="HU6" s="210"/>
      <c r="HV6" s="210"/>
      <c r="HW6" s="210"/>
      <c r="HX6" s="210"/>
      <c r="HY6" s="210"/>
      <c r="HZ6" s="210"/>
      <c r="IA6" s="210"/>
      <c r="IB6" s="210"/>
      <c r="IC6" s="210"/>
      <c r="ID6" s="210"/>
      <c r="IE6" s="210"/>
      <c r="IF6" s="210"/>
    </row>
    <row r="7" spans="1:240" x14ac:dyDescent="0.25">
      <c r="A7" s="152" t="s">
        <v>18</v>
      </c>
      <c r="B7" s="142" t="s">
        <v>105</v>
      </c>
      <c r="C7" s="142">
        <v>10300</v>
      </c>
      <c r="D7" s="142">
        <v>12650</v>
      </c>
      <c r="E7" s="142">
        <v>18340</v>
      </c>
      <c r="F7" s="142">
        <v>20376</v>
      </c>
      <c r="G7" s="142">
        <v>21091</v>
      </c>
      <c r="H7" s="142">
        <v>24326</v>
      </c>
      <c r="I7" s="142">
        <v>25341</v>
      </c>
      <c r="J7" s="142">
        <v>24971</v>
      </c>
      <c r="K7" s="142">
        <v>23006</v>
      </c>
      <c r="L7" s="142">
        <v>22872</v>
      </c>
      <c r="M7" s="12"/>
      <c r="N7" s="143"/>
      <c r="O7" s="143"/>
      <c r="P7" s="143"/>
      <c r="Q7" s="143"/>
      <c r="R7" s="143"/>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0"/>
      <c r="DQ7" s="210"/>
      <c r="DR7" s="210"/>
      <c r="DS7" s="210"/>
      <c r="DT7" s="210"/>
      <c r="DU7" s="210"/>
      <c r="DV7" s="210"/>
      <c r="DW7" s="210"/>
      <c r="DX7" s="210"/>
      <c r="DY7" s="210"/>
      <c r="DZ7" s="210"/>
      <c r="EA7" s="210"/>
      <c r="EB7" s="210"/>
      <c r="EC7" s="210"/>
      <c r="ED7" s="210"/>
      <c r="EE7" s="210"/>
      <c r="EF7" s="210"/>
      <c r="EG7" s="210"/>
      <c r="EH7" s="210"/>
      <c r="EI7" s="210"/>
      <c r="EJ7" s="210"/>
      <c r="EK7" s="210"/>
      <c r="EL7" s="210"/>
      <c r="EM7" s="210"/>
      <c r="EN7" s="210"/>
      <c r="EO7" s="210"/>
      <c r="EP7" s="210"/>
      <c r="EQ7" s="210"/>
      <c r="ER7" s="210"/>
      <c r="ES7" s="210"/>
      <c r="ET7" s="210"/>
      <c r="EU7" s="210"/>
      <c r="EV7" s="210"/>
      <c r="EW7" s="210"/>
      <c r="EX7" s="210"/>
      <c r="EY7" s="210"/>
      <c r="EZ7" s="210"/>
      <c r="FA7" s="210"/>
      <c r="FB7" s="210"/>
      <c r="FC7" s="210"/>
      <c r="FD7" s="210"/>
      <c r="FE7" s="210"/>
      <c r="FF7" s="210"/>
      <c r="FG7" s="210"/>
      <c r="FH7" s="210"/>
      <c r="FI7" s="210"/>
      <c r="FJ7" s="210"/>
      <c r="FK7" s="210"/>
      <c r="FL7" s="210"/>
      <c r="FM7" s="210"/>
      <c r="FN7" s="210"/>
      <c r="FO7" s="210"/>
      <c r="FP7" s="210"/>
      <c r="FQ7" s="210"/>
      <c r="FR7" s="210"/>
      <c r="FS7" s="210"/>
      <c r="FT7" s="210"/>
      <c r="FU7" s="210"/>
      <c r="FV7" s="210"/>
      <c r="FW7" s="210"/>
      <c r="FX7" s="210"/>
      <c r="FY7" s="210"/>
      <c r="FZ7" s="210"/>
      <c r="GA7" s="210"/>
      <c r="GB7" s="210"/>
      <c r="GC7" s="210"/>
      <c r="GD7" s="210"/>
      <c r="GE7" s="210"/>
      <c r="GF7" s="210"/>
      <c r="GG7" s="210"/>
      <c r="GH7" s="210"/>
      <c r="GI7" s="210"/>
      <c r="GJ7" s="210"/>
      <c r="GK7" s="210"/>
      <c r="GL7" s="210"/>
      <c r="GM7" s="210"/>
      <c r="GN7" s="210"/>
      <c r="GO7" s="210"/>
      <c r="GP7" s="210"/>
      <c r="GQ7" s="210"/>
      <c r="GR7" s="210"/>
      <c r="GS7" s="210"/>
      <c r="GT7" s="210"/>
      <c r="GU7" s="210"/>
      <c r="GV7" s="210"/>
      <c r="GW7" s="210"/>
      <c r="GX7" s="210"/>
      <c r="GY7" s="210"/>
      <c r="GZ7" s="210"/>
      <c r="HA7" s="210"/>
      <c r="HB7" s="210"/>
      <c r="HC7" s="210"/>
      <c r="HD7" s="210"/>
      <c r="HE7" s="210"/>
      <c r="HF7" s="210"/>
      <c r="HG7" s="210"/>
      <c r="HH7" s="210"/>
      <c r="HI7" s="210"/>
      <c r="HJ7" s="210"/>
      <c r="HK7" s="210"/>
      <c r="HL7" s="210"/>
      <c r="HM7" s="210"/>
      <c r="HN7" s="210"/>
      <c r="HO7" s="210"/>
      <c r="HP7" s="210"/>
      <c r="HQ7" s="210"/>
      <c r="HR7" s="210"/>
      <c r="HS7" s="210"/>
      <c r="HT7" s="210"/>
      <c r="HU7" s="210"/>
      <c r="HV7" s="210"/>
      <c r="HW7" s="210"/>
      <c r="HX7" s="210"/>
      <c r="HY7" s="210"/>
      <c r="HZ7" s="210"/>
      <c r="IA7" s="210"/>
      <c r="IB7" s="210"/>
      <c r="IC7" s="210"/>
      <c r="ID7" s="210"/>
      <c r="IE7" s="210"/>
      <c r="IF7" s="210"/>
    </row>
    <row r="8" spans="1:240" x14ac:dyDescent="0.25">
      <c r="A8" s="159" t="s">
        <v>19</v>
      </c>
      <c r="B8" s="142" t="s">
        <v>105</v>
      </c>
      <c r="C8" s="142">
        <v>43513</v>
      </c>
      <c r="D8" s="142">
        <v>46566</v>
      </c>
      <c r="E8" s="142">
        <v>52529</v>
      </c>
      <c r="F8" s="142">
        <v>56075</v>
      </c>
      <c r="G8" s="142">
        <v>57164</v>
      </c>
      <c r="H8" s="142">
        <v>60624</v>
      </c>
      <c r="I8" s="142">
        <v>68621</v>
      </c>
      <c r="J8" s="142">
        <v>75696</v>
      </c>
      <c r="K8" s="142">
        <v>81680</v>
      </c>
      <c r="L8" s="142">
        <v>87675</v>
      </c>
      <c r="M8" s="12"/>
      <c r="N8" s="143"/>
      <c r="O8" s="143"/>
      <c r="P8" s="143"/>
      <c r="Q8" s="143"/>
      <c r="R8" s="143"/>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c r="DS8" s="210"/>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0"/>
      <c r="FI8" s="210"/>
      <c r="FJ8" s="210"/>
      <c r="FK8" s="210"/>
      <c r="FL8" s="210"/>
      <c r="FM8" s="210"/>
      <c r="FN8" s="210"/>
      <c r="FO8" s="210"/>
      <c r="FP8" s="210"/>
      <c r="FQ8" s="210"/>
      <c r="FR8" s="210"/>
      <c r="FS8" s="210"/>
      <c r="FT8" s="210"/>
      <c r="FU8" s="210"/>
      <c r="FV8" s="210"/>
      <c r="FW8" s="210"/>
      <c r="FX8" s="210"/>
      <c r="FY8" s="210"/>
      <c r="FZ8" s="210"/>
      <c r="GA8" s="210"/>
      <c r="GB8" s="210"/>
      <c r="GC8" s="210"/>
      <c r="GD8" s="210"/>
      <c r="GE8" s="210"/>
      <c r="GF8" s="210"/>
      <c r="GG8" s="210"/>
      <c r="GH8" s="210"/>
      <c r="GI8" s="210"/>
      <c r="GJ8" s="210"/>
      <c r="GK8" s="210"/>
      <c r="GL8" s="210"/>
      <c r="GM8" s="210"/>
      <c r="GN8" s="210"/>
      <c r="GO8" s="210"/>
      <c r="GP8" s="210"/>
      <c r="GQ8" s="210"/>
      <c r="GR8" s="210"/>
      <c r="GS8" s="210"/>
      <c r="GT8" s="210"/>
      <c r="GU8" s="210"/>
      <c r="GV8" s="210"/>
      <c r="GW8" s="210"/>
      <c r="GX8" s="210"/>
      <c r="GY8" s="210"/>
      <c r="GZ8" s="210"/>
      <c r="HA8" s="210"/>
      <c r="HB8" s="210"/>
      <c r="HC8" s="210"/>
      <c r="HD8" s="210"/>
      <c r="HE8" s="210"/>
      <c r="HF8" s="210"/>
      <c r="HG8" s="210"/>
      <c r="HH8" s="210"/>
      <c r="HI8" s="210"/>
      <c r="HJ8" s="210"/>
      <c r="HK8" s="210"/>
      <c r="HL8" s="210"/>
      <c r="HM8" s="210"/>
      <c r="HN8" s="210"/>
      <c r="HO8" s="210"/>
      <c r="HP8" s="210"/>
      <c r="HQ8" s="210"/>
      <c r="HR8" s="210"/>
      <c r="HS8" s="210"/>
      <c r="HT8" s="210"/>
      <c r="HU8" s="210"/>
      <c r="HV8" s="210"/>
      <c r="HW8" s="210"/>
      <c r="HX8" s="210"/>
      <c r="HY8" s="210"/>
      <c r="HZ8" s="210"/>
      <c r="IA8" s="210"/>
      <c r="IB8" s="210"/>
      <c r="IC8" s="210"/>
      <c r="ID8" s="210"/>
      <c r="IE8" s="210"/>
      <c r="IF8" s="210"/>
    </row>
    <row r="9" spans="1:240" x14ac:dyDescent="0.25">
      <c r="A9" s="155" t="s">
        <v>24</v>
      </c>
      <c r="B9" s="155"/>
      <c r="C9" s="155"/>
      <c r="D9" s="155"/>
      <c r="E9" s="155"/>
      <c r="F9" s="155"/>
      <c r="G9" s="155"/>
      <c r="H9" s="155"/>
      <c r="I9" s="155"/>
      <c r="J9" s="155"/>
      <c r="K9" s="155"/>
      <c r="L9" s="157"/>
    </row>
    <row r="10" spans="1:240" x14ac:dyDescent="0.25">
      <c r="A10" s="152" t="s">
        <v>21</v>
      </c>
      <c r="B10" s="142" t="s">
        <v>105</v>
      </c>
      <c r="C10" s="142">
        <v>11304.9</v>
      </c>
      <c r="D10" s="142">
        <v>11332.9</v>
      </c>
      <c r="E10" s="142">
        <v>11524.9</v>
      </c>
      <c r="F10" s="142">
        <v>10902.8</v>
      </c>
      <c r="G10" s="142">
        <v>10900.2</v>
      </c>
      <c r="H10" s="142">
        <v>11924</v>
      </c>
      <c r="I10" s="142">
        <v>12178.6</v>
      </c>
      <c r="J10" s="142">
        <v>12288.3</v>
      </c>
      <c r="K10" s="142">
        <v>12237.3</v>
      </c>
      <c r="L10" s="142">
        <v>12408.6</v>
      </c>
    </row>
    <row r="11" spans="1:240" x14ac:dyDescent="0.25">
      <c r="A11" s="152" t="s">
        <v>22</v>
      </c>
      <c r="B11" s="142" t="s">
        <v>105</v>
      </c>
      <c r="C11" s="142">
        <v>4038.4</v>
      </c>
      <c r="D11" s="142">
        <v>4202.6000000000004</v>
      </c>
      <c r="E11" s="142">
        <v>4440</v>
      </c>
      <c r="F11" s="142">
        <v>3714.3</v>
      </c>
      <c r="G11" s="142">
        <v>3417.3</v>
      </c>
      <c r="H11" s="142">
        <v>4374.3</v>
      </c>
      <c r="I11" s="142">
        <v>4371.2</v>
      </c>
      <c r="J11" s="142">
        <v>4363.7</v>
      </c>
      <c r="K11" s="142">
        <v>3826</v>
      </c>
      <c r="L11" s="142">
        <v>3972</v>
      </c>
    </row>
    <row r="12" spans="1:240" x14ac:dyDescent="0.25">
      <c r="A12" s="158" t="s">
        <v>23</v>
      </c>
      <c r="B12" s="158"/>
      <c r="C12" s="158"/>
      <c r="D12" s="158"/>
      <c r="E12" s="158"/>
      <c r="F12" s="158"/>
      <c r="G12" s="158"/>
      <c r="H12" s="158"/>
      <c r="I12" s="158"/>
      <c r="J12" s="158"/>
      <c r="K12" s="158"/>
      <c r="L12" s="158"/>
    </row>
    <row r="13" spans="1:240" x14ac:dyDescent="0.25">
      <c r="A13" s="152" t="s">
        <v>2</v>
      </c>
      <c r="B13" s="142" t="s">
        <v>106</v>
      </c>
      <c r="C13" s="142">
        <f>126.9*10^5</f>
        <v>12690000</v>
      </c>
      <c r="D13" s="142">
        <f>192.67*10^5</f>
        <v>19267000</v>
      </c>
      <c r="E13" s="142">
        <f>283.67*10^5</f>
        <v>28367000</v>
      </c>
      <c r="F13" s="142">
        <f>263.57*10^5</f>
        <v>26357000</v>
      </c>
      <c r="G13" s="142">
        <f>145.39*10^5</f>
        <v>14538999.999999998</v>
      </c>
      <c r="H13" s="142">
        <f>189.12*10^5</f>
        <v>18912000</v>
      </c>
      <c r="I13" s="142">
        <f>243.94*10^5</f>
        <v>24394000</v>
      </c>
      <c r="J13" s="142">
        <f>263.43*10^5</f>
        <v>26343000</v>
      </c>
      <c r="K13" s="142">
        <f>251.41*10^5</f>
        <v>25141000</v>
      </c>
      <c r="L13" s="142">
        <f>243.73*10^5</f>
        <v>24373000</v>
      </c>
      <c r="M13" s="249"/>
      <c r="N13" s="249"/>
      <c r="O13" s="249"/>
      <c r="P13" s="249"/>
      <c r="Q13" s="249"/>
      <c r="R13" s="249"/>
      <c r="S13" s="249"/>
    </row>
    <row r="14" spans="1:240" x14ac:dyDescent="0.25">
      <c r="A14" s="158" t="s">
        <v>26</v>
      </c>
      <c r="B14" s="158"/>
      <c r="C14" s="158"/>
      <c r="D14" s="158"/>
      <c r="E14" s="158"/>
      <c r="F14" s="158"/>
      <c r="G14" s="158"/>
      <c r="H14" s="158"/>
      <c r="I14" s="158"/>
      <c r="J14" s="158"/>
      <c r="K14" s="158"/>
      <c r="L14" s="157"/>
    </row>
    <row r="15" spans="1:240" x14ac:dyDescent="0.25">
      <c r="A15" s="152" t="s">
        <v>7</v>
      </c>
      <c r="B15" s="142" t="s">
        <v>106</v>
      </c>
      <c r="C15" s="142">
        <v>275500</v>
      </c>
      <c r="D15" s="142">
        <v>274000</v>
      </c>
      <c r="E15" s="142">
        <v>288000</v>
      </c>
      <c r="F15" s="142">
        <v>262000</v>
      </c>
      <c r="G15" s="142">
        <v>262300</v>
      </c>
      <c r="H15" s="142">
        <v>289600</v>
      </c>
      <c r="I15" s="142">
        <v>302000</v>
      </c>
      <c r="J15" s="142">
        <v>314000</v>
      </c>
      <c r="K15" s="142">
        <v>318200</v>
      </c>
      <c r="L15" s="142">
        <v>304500</v>
      </c>
      <c r="M15" s="145"/>
    </row>
    <row r="16" spans="1:240" x14ac:dyDescent="0.25">
      <c r="A16" s="158" t="s">
        <v>116</v>
      </c>
      <c r="B16" s="158"/>
      <c r="C16" s="158"/>
      <c r="D16" s="158"/>
      <c r="E16" s="158"/>
      <c r="F16" s="158"/>
      <c r="G16" s="158"/>
      <c r="H16" s="158"/>
      <c r="I16" s="158"/>
      <c r="J16" s="158"/>
      <c r="K16" s="158"/>
      <c r="L16" s="157"/>
    </row>
    <row r="17" spans="1:15" ht="31.5" x14ac:dyDescent="0.25">
      <c r="A17" s="152" t="s">
        <v>107</v>
      </c>
      <c r="B17" s="142" t="s">
        <v>105</v>
      </c>
      <c r="C17" s="142">
        <v>122749</v>
      </c>
      <c r="D17" s="142">
        <v>124080</v>
      </c>
      <c r="E17" s="142">
        <v>140070</v>
      </c>
      <c r="F17" s="142">
        <v>149893.48000000001</v>
      </c>
      <c r="G17" s="142">
        <v>157436.443</v>
      </c>
      <c r="H17" s="142">
        <v>185000</v>
      </c>
      <c r="I17" s="142">
        <v>195786.22599895851</v>
      </c>
      <c r="J17" s="142">
        <v>203993.75051136286</v>
      </c>
      <c r="K17" s="142">
        <v>217821.01837008388</v>
      </c>
      <c r="L17" s="142">
        <v>220311.9065146255</v>
      </c>
    </row>
    <row r="18" spans="1:15" x14ac:dyDescent="0.25">
      <c r="A18" s="158" t="s">
        <v>117</v>
      </c>
      <c r="B18" s="158"/>
      <c r="C18" s="158"/>
      <c r="D18" s="158"/>
      <c r="E18" s="158"/>
      <c r="F18" s="158"/>
      <c r="G18" s="158"/>
      <c r="H18" s="158"/>
      <c r="I18" s="158"/>
      <c r="J18" s="158"/>
      <c r="K18" s="158"/>
      <c r="L18" s="157"/>
    </row>
    <row r="19" spans="1:15" x14ac:dyDescent="0.25">
      <c r="A19" s="152" t="s">
        <v>118</v>
      </c>
      <c r="B19" s="142" t="s">
        <v>108</v>
      </c>
      <c r="C19" s="142">
        <v>92.5</v>
      </c>
      <c r="D19" s="142">
        <v>97.1</v>
      </c>
      <c r="E19" s="142">
        <v>102.6</v>
      </c>
      <c r="F19" s="142">
        <v>107.9</v>
      </c>
      <c r="G19" s="142">
        <v>112.2</v>
      </c>
      <c r="H19" s="142">
        <v>116.4</v>
      </c>
      <c r="I19" s="142">
        <v>121.8</v>
      </c>
      <c r="J19" s="142">
        <v>127.9</v>
      </c>
      <c r="K19" s="142">
        <v>132.4</v>
      </c>
      <c r="L19" s="142">
        <v>137.69999999999999</v>
      </c>
    </row>
    <row r="20" spans="1:15" x14ac:dyDescent="0.25">
      <c r="A20" s="158" t="s">
        <v>29</v>
      </c>
      <c r="B20" s="158"/>
      <c r="C20" s="158"/>
      <c r="D20" s="158"/>
      <c r="E20" s="158"/>
      <c r="F20" s="158"/>
      <c r="G20" s="158"/>
      <c r="H20" s="158"/>
      <c r="I20" s="158"/>
      <c r="J20" s="158"/>
      <c r="K20" s="158"/>
      <c r="L20" s="157"/>
    </row>
    <row r="21" spans="1:15" s="146" customFormat="1" x14ac:dyDescent="0.25">
      <c r="A21" s="152" t="s">
        <v>1</v>
      </c>
      <c r="B21" s="142" t="s">
        <v>195</v>
      </c>
      <c r="C21" s="142">
        <v>270492</v>
      </c>
      <c r="D21" s="142">
        <v>295515</v>
      </c>
      <c r="E21" s="142">
        <v>356724</v>
      </c>
      <c r="F21" s="142">
        <v>407665</v>
      </c>
      <c r="G21" s="142">
        <v>452071</v>
      </c>
      <c r="H21" s="142">
        <v>528347</v>
      </c>
      <c r="I21" s="142">
        <v>703433</v>
      </c>
      <c r="J21" s="142">
        <v>962771.25</v>
      </c>
      <c r="K21" s="142">
        <f>J21*(1+(J21/C21)^(1/7)-1)</f>
        <v>1154223.914974614</v>
      </c>
      <c r="L21" s="142">
        <f>K21*(1+(J21/D21)^(1/7)-1)</f>
        <v>1366368.1282244695</v>
      </c>
    </row>
    <row r="22" spans="1:15" s="146" customFormat="1" x14ac:dyDescent="0.25">
      <c r="A22" s="158" t="s">
        <v>30</v>
      </c>
      <c r="B22" s="158"/>
      <c r="C22" s="158"/>
      <c r="D22" s="158"/>
      <c r="E22" s="158"/>
      <c r="F22" s="158"/>
      <c r="G22" s="158"/>
      <c r="H22" s="158"/>
      <c r="I22" s="158"/>
      <c r="J22" s="158"/>
      <c r="K22" s="158"/>
      <c r="L22" s="157"/>
    </row>
    <row r="23" spans="1:15" x14ac:dyDescent="0.25">
      <c r="A23" s="152" t="s">
        <v>109</v>
      </c>
      <c r="B23" s="142" t="s">
        <v>108</v>
      </c>
      <c r="C23" s="148">
        <v>2.1</v>
      </c>
      <c r="D23" s="148">
        <v>2.2999999999999998</v>
      </c>
      <c r="E23" s="148">
        <v>2.2999999999999998</v>
      </c>
      <c r="F23" s="148">
        <v>4.0090000000000003</v>
      </c>
      <c r="G23" s="148">
        <v>4.28</v>
      </c>
      <c r="H23" s="148">
        <v>4.5655700000000001</v>
      </c>
      <c r="I23" s="148">
        <v>4.86897</v>
      </c>
      <c r="J23" s="148">
        <v>5.5142499999999997</v>
      </c>
      <c r="K23" s="148">
        <v>5.9481700000000002</v>
      </c>
      <c r="L23" s="148">
        <v>6.2354799999999999</v>
      </c>
    </row>
    <row r="24" spans="1:15" x14ac:dyDescent="0.25">
      <c r="A24" s="158" t="s">
        <v>119</v>
      </c>
      <c r="B24" s="158"/>
      <c r="C24" s="158"/>
      <c r="D24" s="158"/>
      <c r="E24" s="158"/>
      <c r="F24" s="158"/>
      <c r="G24" s="158"/>
      <c r="H24" s="158"/>
      <c r="I24" s="158"/>
      <c r="J24" s="158"/>
      <c r="K24" s="158"/>
      <c r="L24" s="157"/>
    </row>
    <row r="25" spans="1:15" s="146" customFormat="1" x14ac:dyDescent="0.25">
      <c r="A25" s="152" t="s">
        <v>194</v>
      </c>
      <c r="B25" s="142" t="s">
        <v>195</v>
      </c>
      <c r="C25" s="142">
        <v>978450</v>
      </c>
      <c r="D25" s="142">
        <v>819150</v>
      </c>
      <c r="E25" s="142">
        <v>718750</v>
      </c>
      <c r="F25" s="142">
        <v>749800</v>
      </c>
      <c r="G25" s="142">
        <v>786650.00000000012</v>
      </c>
      <c r="H25" s="142">
        <v>813500</v>
      </c>
      <c r="I25" s="142">
        <v>688125</v>
      </c>
      <c r="J25" s="142">
        <f>I25*(1+5%)</f>
        <v>722531.25</v>
      </c>
      <c r="K25" s="142">
        <f t="shared" ref="K25:L25" si="0">J25*(1+5%)</f>
        <v>758657.8125</v>
      </c>
      <c r="L25" s="142">
        <f t="shared" si="0"/>
        <v>796590.703125</v>
      </c>
    </row>
    <row r="26" spans="1:15" s="146" customFormat="1" x14ac:dyDescent="0.25">
      <c r="A26" s="158" t="s">
        <v>121</v>
      </c>
      <c r="B26" s="158"/>
      <c r="C26" s="158"/>
      <c r="D26" s="158"/>
      <c r="E26" s="158"/>
      <c r="F26" s="158"/>
      <c r="G26" s="158"/>
      <c r="H26" s="158"/>
      <c r="I26" s="158"/>
      <c r="J26" s="158"/>
      <c r="K26" s="158"/>
      <c r="L26" s="157"/>
      <c r="O26" s="147"/>
    </row>
    <row r="27" spans="1:15" x14ac:dyDescent="0.25">
      <c r="A27" s="152" t="s">
        <v>113</v>
      </c>
      <c r="B27" s="142" t="s">
        <v>108</v>
      </c>
      <c r="C27" s="142" t="s">
        <v>120</v>
      </c>
      <c r="D27" s="142">
        <v>6.8</v>
      </c>
      <c r="E27" s="148">
        <v>7.16</v>
      </c>
      <c r="F27" s="148">
        <v>7.33</v>
      </c>
      <c r="G27" s="148">
        <v>7.64</v>
      </c>
      <c r="H27" s="148">
        <v>8.02</v>
      </c>
      <c r="I27" s="148">
        <v>10.1</v>
      </c>
      <c r="J27" s="148">
        <v>10.9</v>
      </c>
      <c r="K27" s="148">
        <v>11.8</v>
      </c>
      <c r="L27" s="148">
        <v>14.49</v>
      </c>
    </row>
    <row r="28" spans="1:15" x14ac:dyDescent="0.25">
      <c r="A28" s="158" t="s">
        <v>37</v>
      </c>
      <c r="B28" s="158"/>
      <c r="C28" s="158"/>
      <c r="D28" s="158"/>
      <c r="E28" s="158"/>
      <c r="F28" s="158"/>
      <c r="G28" s="158"/>
      <c r="H28" s="158"/>
      <c r="I28" s="158"/>
      <c r="J28" s="158"/>
      <c r="K28" s="158"/>
      <c r="L28" s="157"/>
    </row>
    <row r="29" spans="1:15" x14ac:dyDescent="0.25">
      <c r="A29" s="152" t="s">
        <v>35</v>
      </c>
      <c r="B29" s="142" t="s">
        <v>106</v>
      </c>
      <c r="C29" s="142">
        <v>749665</v>
      </c>
      <c r="D29" s="142">
        <v>802625</v>
      </c>
      <c r="E29" s="142">
        <v>852895</v>
      </c>
      <c r="F29" s="142">
        <v>825345</v>
      </c>
      <c r="G29" s="142">
        <v>864500</v>
      </c>
      <c r="H29" s="142">
        <v>831400</v>
      </c>
      <c r="I29" s="142">
        <v>861950</v>
      </c>
      <c r="J29" s="142">
        <v>903700</v>
      </c>
      <c r="K29" s="142">
        <v>913700</v>
      </c>
      <c r="L29" s="142">
        <v>844000</v>
      </c>
    </row>
    <row r="30" spans="1:15" x14ac:dyDescent="0.25">
      <c r="A30" s="152" t="s">
        <v>36</v>
      </c>
      <c r="B30" s="142" t="s">
        <v>106</v>
      </c>
      <c r="C30" s="142">
        <v>93854</v>
      </c>
      <c r="D30" s="142">
        <v>97634</v>
      </c>
      <c r="E30" s="142">
        <v>99513</v>
      </c>
      <c r="F30" s="142">
        <v>101265</v>
      </c>
      <c r="G30" s="142">
        <v>96739</v>
      </c>
      <c r="H30" s="142">
        <v>106743</v>
      </c>
      <c r="I30" s="142">
        <v>110340</v>
      </c>
      <c r="J30" s="142">
        <v>110599</v>
      </c>
      <c r="K30" s="142">
        <v>108692</v>
      </c>
      <c r="L30" s="142">
        <v>112886</v>
      </c>
    </row>
    <row r="31" spans="1:15" x14ac:dyDescent="0.25">
      <c r="A31" s="160"/>
      <c r="B31" s="143"/>
      <c r="C31" s="143"/>
      <c r="D31" s="143"/>
      <c r="E31" s="143"/>
      <c r="F31" s="143"/>
      <c r="G31" s="143"/>
      <c r="H31" s="143"/>
      <c r="I31" s="143"/>
      <c r="J31" s="143"/>
      <c r="K31" s="143"/>
      <c r="L31" s="143"/>
    </row>
    <row r="32" spans="1:15" x14ac:dyDescent="0.25">
      <c r="A32" s="144"/>
    </row>
    <row r="33" spans="1:12" x14ac:dyDescent="0.25">
      <c r="A33" s="250" t="s">
        <v>125</v>
      </c>
      <c r="B33" s="250"/>
      <c r="C33" s="250"/>
      <c r="D33" s="250"/>
    </row>
    <row r="35" spans="1:12" x14ac:dyDescent="0.25">
      <c r="A35" s="251" t="s">
        <v>96</v>
      </c>
      <c r="B35" s="253" t="s">
        <v>115</v>
      </c>
      <c r="C35" s="254"/>
      <c r="D35" s="254"/>
      <c r="E35" s="254"/>
      <c r="F35" s="254"/>
      <c r="G35" s="254"/>
      <c r="H35" s="254"/>
      <c r="I35" s="254"/>
      <c r="J35" s="254"/>
      <c r="K35" s="254"/>
      <c r="L35" s="162"/>
    </row>
    <row r="36" spans="1:12" x14ac:dyDescent="0.25">
      <c r="A36" s="252"/>
      <c r="B36" s="150" t="s">
        <v>97</v>
      </c>
      <c r="C36" s="161">
        <v>2005</v>
      </c>
      <c r="D36" s="161">
        <v>2006</v>
      </c>
      <c r="E36" s="161">
        <v>2007</v>
      </c>
      <c r="F36" s="161">
        <v>2008</v>
      </c>
      <c r="G36" s="161">
        <v>2009</v>
      </c>
      <c r="H36" s="161">
        <v>2010</v>
      </c>
      <c r="I36" s="161">
        <v>2011</v>
      </c>
      <c r="J36" s="161">
        <v>2012</v>
      </c>
      <c r="K36" s="161">
        <v>2013</v>
      </c>
    </row>
    <row r="37" spans="1:12" x14ac:dyDescent="0.25">
      <c r="A37" s="158" t="s">
        <v>38</v>
      </c>
      <c r="B37" s="158"/>
      <c r="C37" s="158"/>
      <c r="D37" s="158"/>
      <c r="E37" s="158"/>
      <c r="F37" s="158"/>
      <c r="G37" s="158"/>
      <c r="H37" s="158"/>
      <c r="I37" s="158"/>
      <c r="J37" s="158"/>
      <c r="K37" s="157"/>
    </row>
    <row r="38" spans="1:12" x14ac:dyDescent="0.25">
      <c r="A38" s="141" t="s">
        <v>122</v>
      </c>
      <c r="B38" s="142" t="s">
        <v>105</v>
      </c>
      <c r="C38" s="142">
        <v>394</v>
      </c>
      <c r="D38" s="141">
        <v>401</v>
      </c>
      <c r="E38" s="142">
        <v>408</v>
      </c>
      <c r="F38" s="142">
        <v>416</v>
      </c>
      <c r="G38" s="142">
        <v>423.7</v>
      </c>
      <c r="H38" s="142">
        <v>431.7</v>
      </c>
      <c r="I38" s="142">
        <v>435.7</v>
      </c>
      <c r="J38" s="142">
        <v>441.5</v>
      </c>
      <c r="K38" s="142">
        <v>479.1</v>
      </c>
    </row>
    <row r="39" spans="1:12" x14ac:dyDescent="0.25">
      <c r="A39" s="141" t="s">
        <v>40</v>
      </c>
      <c r="B39" s="142" t="s">
        <v>105</v>
      </c>
      <c r="C39" s="142">
        <v>19.899999999999999</v>
      </c>
      <c r="D39" s="141">
        <v>20.6</v>
      </c>
      <c r="E39" s="142">
        <v>21.5</v>
      </c>
      <c r="F39" s="142">
        <v>21.7</v>
      </c>
      <c r="G39" s="142">
        <v>22</v>
      </c>
      <c r="H39" s="142">
        <v>22.2</v>
      </c>
      <c r="I39" s="142">
        <v>22.2</v>
      </c>
      <c r="J39" s="142">
        <v>22.4</v>
      </c>
      <c r="K39" s="142">
        <v>22.5</v>
      </c>
    </row>
    <row r="40" spans="1:12" x14ac:dyDescent="0.25">
      <c r="A40" s="141" t="s">
        <v>123</v>
      </c>
      <c r="B40" s="142" t="s">
        <v>105</v>
      </c>
      <c r="C40" s="142">
        <v>76.3</v>
      </c>
      <c r="D40" s="141">
        <v>78.7</v>
      </c>
      <c r="E40" s="142">
        <v>81.099999999999994</v>
      </c>
      <c r="F40" s="142">
        <v>83.7</v>
      </c>
      <c r="G40" s="142">
        <v>86</v>
      </c>
      <c r="H40" s="142">
        <v>88.9</v>
      </c>
      <c r="I40" s="142">
        <v>88.9</v>
      </c>
      <c r="J40" s="142">
        <v>89.6</v>
      </c>
      <c r="K40" s="142">
        <v>90</v>
      </c>
    </row>
  </sheetData>
  <mergeCells count="7">
    <mergeCell ref="M13:S13"/>
    <mergeCell ref="A1:D1"/>
    <mergeCell ref="A33:D33"/>
    <mergeCell ref="A35:A36"/>
    <mergeCell ref="B35:K35"/>
    <mergeCell ref="A3:A4"/>
    <mergeCell ref="B3:L3"/>
  </mergeCells>
  <pageMargins left="0.7" right="0.7" top="0.75" bottom="0.75" header="0.3" footer="0.3"/>
  <pageSetup paperSize="9" scale="50"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L36"/>
  <sheetViews>
    <sheetView topLeftCell="A55" workbookViewId="0">
      <selection activeCell="F8" sqref="F8:H9"/>
    </sheetView>
  </sheetViews>
  <sheetFormatPr defaultRowHeight="15.75" x14ac:dyDescent="0.25"/>
  <cols>
    <col min="1" max="1" width="7.85546875" style="2" customWidth="1"/>
    <col min="2" max="2" width="10" style="2" customWidth="1"/>
    <col min="3" max="3" width="9.85546875" style="2" customWidth="1"/>
    <col min="4" max="4" width="10.140625" style="2" customWidth="1"/>
    <col min="5" max="5" width="9.140625" style="2"/>
    <col min="6" max="6" width="10.42578125" style="2" customWidth="1"/>
    <col min="7" max="9" width="9.140625" style="2"/>
    <col min="10" max="10" width="10.42578125" style="2" customWidth="1"/>
    <col min="11" max="11" width="10" style="2" customWidth="1"/>
    <col min="12" max="12" width="12" style="2" customWidth="1"/>
    <col min="13" max="256" width="9.140625" style="2"/>
    <col min="257" max="257" width="7.85546875" style="2" customWidth="1"/>
    <col min="258" max="258" width="10" style="2" customWidth="1"/>
    <col min="259" max="266" width="9.140625" style="2"/>
    <col min="267" max="267" width="10" style="2" customWidth="1"/>
    <col min="268" max="512" width="9.140625" style="2"/>
    <col min="513" max="513" width="7.85546875" style="2" customWidth="1"/>
    <col min="514" max="514" width="10" style="2" customWidth="1"/>
    <col min="515" max="522" width="9.140625" style="2"/>
    <col min="523" max="523" width="10" style="2" customWidth="1"/>
    <col min="524" max="768" width="9.140625" style="2"/>
    <col min="769" max="769" width="7.85546875" style="2" customWidth="1"/>
    <col min="770" max="770" width="10" style="2" customWidth="1"/>
    <col min="771" max="778" width="9.140625" style="2"/>
    <col min="779" max="779" width="10" style="2" customWidth="1"/>
    <col min="780" max="1024" width="9.140625" style="2"/>
    <col min="1025" max="1025" width="7.85546875" style="2" customWidth="1"/>
    <col min="1026" max="1026" width="10" style="2" customWidth="1"/>
    <col min="1027" max="1034" width="9.140625" style="2"/>
    <col min="1035" max="1035" width="10" style="2" customWidth="1"/>
    <col min="1036" max="1280" width="9.140625" style="2"/>
    <col min="1281" max="1281" width="7.85546875" style="2" customWidth="1"/>
    <col min="1282" max="1282" width="10" style="2" customWidth="1"/>
    <col min="1283" max="1290" width="9.140625" style="2"/>
    <col min="1291" max="1291" width="10" style="2" customWidth="1"/>
    <col min="1292" max="1536" width="9.140625" style="2"/>
    <col min="1537" max="1537" width="7.85546875" style="2" customWidth="1"/>
    <col min="1538" max="1538" width="10" style="2" customWidth="1"/>
    <col min="1539" max="1546" width="9.140625" style="2"/>
    <col min="1547" max="1547" width="10" style="2" customWidth="1"/>
    <col min="1548" max="1792" width="9.140625" style="2"/>
    <col min="1793" max="1793" width="7.85546875" style="2" customWidth="1"/>
    <col min="1794" max="1794" width="10" style="2" customWidth="1"/>
    <col min="1795" max="1802" width="9.140625" style="2"/>
    <col min="1803" max="1803" width="10" style="2" customWidth="1"/>
    <col min="1804" max="2048" width="9.140625" style="2"/>
    <col min="2049" max="2049" width="7.85546875" style="2" customWidth="1"/>
    <col min="2050" max="2050" width="10" style="2" customWidth="1"/>
    <col min="2051" max="2058" width="9.140625" style="2"/>
    <col min="2059" max="2059" width="10" style="2" customWidth="1"/>
    <col min="2060" max="2304" width="9.140625" style="2"/>
    <col min="2305" max="2305" width="7.85546875" style="2" customWidth="1"/>
    <col min="2306" max="2306" width="10" style="2" customWidth="1"/>
    <col min="2307" max="2314" width="9.140625" style="2"/>
    <col min="2315" max="2315" width="10" style="2" customWidth="1"/>
    <col min="2316" max="2560" width="9.140625" style="2"/>
    <col min="2561" max="2561" width="7.85546875" style="2" customWidth="1"/>
    <col min="2562" max="2562" width="10" style="2" customWidth="1"/>
    <col min="2563" max="2570" width="9.140625" style="2"/>
    <col min="2571" max="2571" width="10" style="2" customWidth="1"/>
    <col min="2572" max="2816" width="9.140625" style="2"/>
    <col min="2817" max="2817" width="7.85546875" style="2" customWidth="1"/>
    <col min="2818" max="2818" width="10" style="2" customWidth="1"/>
    <col min="2819" max="2826" width="9.140625" style="2"/>
    <col min="2827" max="2827" width="10" style="2" customWidth="1"/>
    <col min="2828" max="3072" width="9.140625" style="2"/>
    <col min="3073" max="3073" width="7.85546875" style="2" customWidth="1"/>
    <col min="3074" max="3074" width="10" style="2" customWidth="1"/>
    <col min="3075" max="3082" width="9.140625" style="2"/>
    <col min="3083" max="3083" width="10" style="2" customWidth="1"/>
    <col min="3084" max="3328" width="9.140625" style="2"/>
    <col min="3329" max="3329" width="7.85546875" style="2" customWidth="1"/>
    <col min="3330" max="3330" width="10" style="2" customWidth="1"/>
    <col min="3331" max="3338" width="9.140625" style="2"/>
    <col min="3339" max="3339" width="10" style="2" customWidth="1"/>
    <col min="3340" max="3584" width="9.140625" style="2"/>
    <col min="3585" max="3585" width="7.85546875" style="2" customWidth="1"/>
    <col min="3586" max="3586" width="10" style="2" customWidth="1"/>
    <col min="3587" max="3594" width="9.140625" style="2"/>
    <col min="3595" max="3595" width="10" style="2" customWidth="1"/>
    <col min="3596" max="3840" width="9.140625" style="2"/>
    <col min="3841" max="3841" width="7.85546875" style="2" customWidth="1"/>
    <col min="3842" max="3842" width="10" style="2" customWidth="1"/>
    <col min="3843" max="3850" width="9.140625" style="2"/>
    <col min="3851" max="3851" width="10" style="2" customWidth="1"/>
    <col min="3852" max="4096" width="9.140625" style="2"/>
    <col min="4097" max="4097" width="7.85546875" style="2" customWidth="1"/>
    <col min="4098" max="4098" width="10" style="2" customWidth="1"/>
    <col min="4099" max="4106" width="9.140625" style="2"/>
    <col min="4107" max="4107" width="10" style="2" customWidth="1"/>
    <col min="4108" max="4352" width="9.140625" style="2"/>
    <col min="4353" max="4353" width="7.85546875" style="2" customWidth="1"/>
    <col min="4354" max="4354" width="10" style="2" customWidth="1"/>
    <col min="4355" max="4362" width="9.140625" style="2"/>
    <col min="4363" max="4363" width="10" style="2" customWidth="1"/>
    <col min="4364" max="4608" width="9.140625" style="2"/>
    <col min="4609" max="4609" width="7.85546875" style="2" customWidth="1"/>
    <col min="4610" max="4610" width="10" style="2" customWidth="1"/>
    <col min="4611" max="4618" width="9.140625" style="2"/>
    <col min="4619" max="4619" width="10" style="2" customWidth="1"/>
    <col min="4620" max="4864" width="9.140625" style="2"/>
    <col min="4865" max="4865" width="7.85546875" style="2" customWidth="1"/>
    <col min="4866" max="4866" width="10" style="2" customWidth="1"/>
    <col min="4867" max="4874" width="9.140625" style="2"/>
    <col min="4875" max="4875" width="10" style="2" customWidth="1"/>
    <col min="4876" max="5120" width="9.140625" style="2"/>
    <col min="5121" max="5121" width="7.85546875" style="2" customWidth="1"/>
    <col min="5122" max="5122" width="10" style="2" customWidth="1"/>
    <col min="5123" max="5130" width="9.140625" style="2"/>
    <col min="5131" max="5131" width="10" style="2" customWidth="1"/>
    <col min="5132" max="5376" width="9.140625" style="2"/>
    <col min="5377" max="5377" width="7.85546875" style="2" customWidth="1"/>
    <col min="5378" max="5378" width="10" style="2" customWidth="1"/>
    <col min="5379" max="5386" width="9.140625" style="2"/>
    <col min="5387" max="5387" width="10" style="2" customWidth="1"/>
    <col min="5388" max="5632" width="9.140625" style="2"/>
    <col min="5633" max="5633" width="7.85546875" style="2" customWidth="1"/>
    <col min="5634" max="5634" width="10" style="2" customWidth="1"/>
    <col min="5635" max="5642" width="9.140625" style="2"/>
    <col min="5643" max="5643" width="10" style="2" customWidth="1"/>
    <col min="5644" max="5888" width="9.140625" style="2"/>
    <col min="5889" max="5889" width="7.85546875" style="2" customWidth="1"/>
    <col min="5890" max="5890" width="10" style="2" customWidth="1"/>
    <col min="5891" max="5898" width="9.140625" style="2"/>
    <col min="5899" max="5899" width="10" style="2" customWidth="1"/>
    <col min="5900" max="6144" width="9.140625" style="2"/>
    <col min="6145" max="6145" width="7.85546875" style="2" customWidth="1"/>
    <col min="6146" max="6146" width="10" style="2" customWidth="1"/>
    <col min="6147" max="6154" width="9.140625" style="2"/>
    <col min="6155" max="6155" width="10" style="2" customWidth="1"/>
    <col min="6156" max="6400" width="9.140625" style="2"/>
    <col min="6401" max="6401" width="7.85546875" style="2" customWidth="1"/>
    <col min="6402" max="6402" width="10" style="2" customWidth="1"/>
    <col min="6403" max="6410" width="9.140625" style="2"/>
    <col min="6411" max="6411" width="10" style="2" customWidth="1"/>
    <col min="6412" max="6656" width="9.140625" style="2"/>
    <col min="6657" max="6657" width="7.85546875" style="2" customWidth="1"/>
    <col min="6658" max="6658" width="10" style="2" customWidth="1"/>
    <col min="6659" max="6666" width="9.140625" style="2"/>
    <col min="6667" max="6667" width="10" style="2" customWidth="1"/>
    <col min="6668" max="6912" width="9.140625" style="2"/>
    <col min="6913" max="6913" width="7.85546875" style="2" customWidth="1"/>
    <col min="6914" max="6914" width="10" style="2" customWidth="1"/>
    <col min="6915" max="6922" width="9.140625" style="2"/>
    <col min="6923" max="6923" width="10" style="2" customWidth="1"/>
    <col min="6924" max="7168" width="9.140625" style="2"/>
    <col min="7169" max="7169" width="7.85546875" style="2" customWidth="1"/>
    <col min="7170" max="7170" width="10" style="2" customWidth="1"/>
    <col min="7171" max="7178" width="9.140625" style="2"/>
    <col min="7179" max="7179" width="10" style="2" customWidth="1"/>
    <col min="7180" max="7424" width="9.140625" style="2"/>
    <col min="7425" max="7425" width="7.85546875" style="2" customWidth="1"/>
    <col min="7426" max="7426" width="10" style="2" customWidth="1"/>
    <col min="7427" max="7434" width="9.140625" style="2"/>
    <col min="7435" max="7435" width="10" style="2" customWidth="1"/>
    <col min="7436" max="7680" width="9.140625" style="2"/>
    <col min="7681" max="7681" width="7.85546875" style="2" customWidth="1"/>
    <col min="7682" max="7682" width="10" style="2" customWidth="1"/>
    <col min="7683" max="7690" width="9.140625" style="2"/>
    <col min="7691" max="7691" width="10" style="2" customWidth="1"/>
    <col min="7692" max="7936" width="9.140625" style="2"/>
    <col min="7937" max="7937" width="7.85546875" style="2" customWidth="1"/>
    <col min="7938" max="7938" width="10" style="2" customWidth="1"/>
    <col min="7939" max="7946" width="9.140625" style="2"/>
    <col min="7947" max="7947" width="10" style="2" customWidth="1"/>
    <col min="7948" max="8192" width="9.140625" style="2"/>
    <col min="8193" max="8193" width="7.85546875" style="2" customWidth="1"/>
    <col min="8194" max="8194" width="10" style="2" customWidth="1"/>
    <col min="8195" max="8202" width="9.140625" style="2"/>
    <col min="8203" max="8203" width="10" style="2" customWidth="1"/>
    <col min="8204" max="8448" width="9.140625" style="2"/>
    <col min="8449" max="8449" width="7.85546875" style="2" customWidth="1"/>
    <col min="8450" max="8450" width="10" style="2" customWidth="1"/>
    <col min="8451" max="8458" width="9.140625" style="2"/>
    <col min="8459" max="8459" width="10" style="2" customWidth="1"/>
    <col min="8460" max="8704" width="9.140625" style="2"/>
    <col min="8705" max="8705" width="7.85546875" style="2" customWidth="1"/>
    <col min="8706" max="8706" width="10" style="2" customWidth="1"/>
    <col min="8707" max="8714" width="9.140625" style="2"/>
    <col min="8715" max="8715" width="10" style="2" customWidth="1"/>
    <col min="8716" max="8960" width="9.140625" style="2"/>
    <col min="8961" max="8961" width="7.85546875" style="2" customWidth="1"/>
    <col min="8962" max="8962" width="10" style="2" customWidth="1"/>
    <col min="8963" max="8970" width="9.140625" style="2"/>
    <col min="8971" max="8971" width="10" style="2" customWidth="1"/>
    <col min="8972" max="9216" width="9.140625" style="2"/>
    <col min="9217" max="9217" width="7.85546875" style="2" customWidth="1"/>
    <col min="9218" max="9218" width="10" style="2" customWidth="1"/>
    <col min="9219" max="9226" width="9.140625" style="2"/>
    <col min="9227" max="9227" width="10" style="2" customWidth="1"/>
    <col min="9228" max="9472" width="9.140625" style="2"/>
    <col min="9473" max="9473" width="7.85546875" style="2" customWidth="1"/>
    <col min="9474" max="9474" width="10" style="2" customWidth="1"/>
    <col min="9475" max="9482" width="9.140625" style="2"/>
    <col min="9483" max="9483" width="10" style="2" customWidth="1"/>
    <col min="9484" max="9728" width="9.140625" style="2"/>
    <col min="9729" max="9729" width="7.85546875" style="2" customWidth="1"/>
    <col min="9730" max="9730" width="10" style="2" customWidth="1"/>
    <col min="9731" max="9738" width="9.140625" style="2"/>
    <col min="9739" max="9739" width="10" style="2" customWidth="1"/>
    <col min="9740" max="9984" width="9.140625" style="2"/>
    <col min="9985" max="9985" width="7.85546875" style="2" customWidth="1"/>
    <col min="9986" max="9986" width="10" style="2" customWidth="1"/>
    <col min="9987" max="9994" width="9.140625" style="2"/>
    <col min="9995" max="9995" width="10" style="2" customWidth="1"/>
    <col min="9996" max="10240" width="9.140625" style="2"/>
    <col min="10241" max="10241" width="7.85546875" style="2" customWidth="1"/>
    <col min="10242" max="10242" width="10" style="2" customWidth="1"/>
    <col min="10243" max="10250" width="9.140625" style="2"/>
    <col min="10251" max="10251" width="10" style="2" customWidth="1"/>
    <col min="10252" max="10496" width="9.140625" style="2"/>
    <col min="10497" max="10497" width="7.85546875" style="2" customWidth="1"/>
    <col min="10498" max="10498" width="10" style="2" customWidth="1"/>
    <col min="10499" max="10506" width="9.140625" style="2"/>
    <col min="10507" max="10507" width="10" style="2" customWidth="1"/>
    <col min="10508" max="10752" width="9.140625" style="2"/>
    <col min="10753" max="10753" width="7.85546875" style="2" customWidth="1"/>
    <col min="10754" max="10754" width="10" style="2" customWidth="1"/>
    <col min="10755" max="10762" width="9.140625" style="2"/>
    <col min="10763" max="10763" width="10" style="2" customWidth="1"/>
    <col min="10764" max="11008" width="9.140625" style="2"/>
    <col min="11009" max="11009" width="7.85546875" style="2" customWidth="1"/>
    <col min="11010" max="11010" width="10" style="2" customWidth="1"/>
    <col min="11011" max="11018" width="9.140625" style="2"/>
    <col min="11019" max="11019" width="10" style="2" customWidth="1"/>
    <col min="11020" max="11264" width="9.140625" style="2"/>
    <col min="11265" max="11265" width="7.85546875" style="2" customWidth="1"/>
    <col min="11266" max="11266" width="10" style="2" customWidth="1"/>
    <col min="11267" max="11274" width="9.140625" style="2"/>
    <col min="11275" max="11275" width="10" style="2" customWidth="1"/>
    <col min="11276" max="11520" width="9.140625" style="2"/>
    <col min="11521" max="11521" width="7.85546875" style="2" customWidth="1"/>
    <col min="11522" max="11522" width="10" style="2" customWidth="1"/>
    <col min="11523" max="11530" width="9.140625" style="2"/>
    <col min="11531" max="11531" width="10" style="2" customWidth="1"/>
    <col min="11532" max="11776" width="9.140625" style="2"/>
    <col min="11777" max="11777" width="7.85546875" style="2" customWidth="1"/>
    <col min="11778" max="11778" width="10" style="2" customWidth="1"/>
    <col min="11779" max="11786" width="9.140625" style="2"/>
    <col min="11787" max="11787" width="10" style="2" customWidth="1"/>
    <col min="11788" max="12032" width="9.140625" style="2"/>
    <col min="12033" max="12033" width="7.85546875" style="2" customWidth="1"/>
    <col min="12034" max="12034" width="10" style="2" customWidth="1"/>
    <col min="12035" max="12042" width="9.140625" style="2"/>
    <col min="12043" max="12043" width="10" style="2" customWidth="1"/>
    <col min="12044" max="12288" width="9.140625" style="2"/>
    <col min="12289" max="12289" width="7.85546875" style="2" customWidth="1"/>
    <col min="12290" max="12290" width="10" style="2" customWidth="1"/>
    <col min="12291" max="12298" width="9.140625" style="2"/>
    <col min="12299" max="12299" width="10" style="2" customWidth="1"/>
    <col min="12300" max="12544" width="9.140625" style="2"/>
    <col min="12545" max="12545" width="7.85546875" style="2" customWidth="1"/>
    <col min="12546" max="12546" width="10" style="2" customWidth="1"/>
    <col min="12547" max="12554" width="9.140625" style="2"/>
    <col min="12555" max="12555" width="10" style="2" customWidth="1"/>
    <col min="12556" max="12800" width="9.140625" style="2"/>
    <col min="12801" max="12801" width="7.85546875" style="2" customWidth="1"/>
    <col min="12802" max="12802" width="10" style="2" customWidth="1"/>
    <col min="12803" max="12810" width="9.140625" style="2"/>
    <col min="12811" max="12811" width="10" style="2" customWidth="1"/>
    <col min="12812" max="13056" width="9.140625" style="2"/>
    <col min="13057" max="13057" width="7.85546875" style="2" customWidth="1"/>
    <col min="13058" max="13058" width="10" style="2" customWidth="1"/>
    <col min="13059" max="13066" width="9.140625" style="2"/>
    <col min="13067" max="13067" width="10" style="2" customWidth="1"/>
    <col min="13068" max="13312" width="9.140625" style="2"/>
    <col min="13313" max="13313" width="7.85546875" style="2" customWidth="1"/>
    <col min="13314" max="13314" width="10" style="2" customWidth="1"/>
    <col min="13315" max="13322" width="9.140625" style="2"/>
    <col min="13323" max="13323" width="10" style="2" customWidth="1"/>
    <col min="13324" max="13568" width="9.140625" style="2"/>
    <col min="13569" max="13569" width="7.85546875" style="2" customWidth="1"/>
    <col min="13570" max="13570" width="10" style="2" customWidth="1"/>
    <col min="13571" max="13578" width="9.140625" style="2"/>
    <col min="13579" max="13579" width="10" style="2" customWidth="1"/>
    <col min="13580" max="13824" width="9.140625" style="2"/>
    <col min="13825" max="13825" width="7.85546875" style="2" customWidth="1"/>
    <col min="13826" max="13826" width="10" style="2" customWidth="1"/>
    <col min="13827" max="13834" width="9.140625" style="2"/>
    <col min="13835" max="13835" width="10" style="2" customWidth="1"/>
    <col min="13836" max="14080" width="9.140625" style="2"/>
    <col min="14081" max="14081" width="7.85546875" style="2" customWidth="1"/>
    <col min="14082" max="14082" width="10" style="2" customWidth="1"/>
    <col min="14083" max="14090" width="9.140625" style="2"/>
    <col min="14091" max="14091" width="10" style="2" customWidth="1"/>
    <col min="14092" max="14336" width="9.140625" style="2"/>
    <col min="14337" max="14337" width="7.85546875" style="2" customWidth="1"/>
    <col min="14338" max="14338" width="10" style="2" customWidth="1"/>
    <col min="14339" max="14346" width="9.140625" style="2"/>
    <col min="14347" max="14347" width="10" style="2" customWidth="1"/>
    <col min="14348" max="14592" width="9.140625" style="2"/>
    <col min="14593" max="14593" width="7.85546875" style="2" customWidth="1"/>
    <col min="14594" max="14594" width="10" style="2" customWidth="1"/>
    <col min="14595" max="14602" width="9.140625" style="2"/>
    <col min="14603" max="14603" width="10" style="2" customWidth="1"/>
    <col min="14604" max="14848" width="9.140625" style="2"/>
    <col min="14849" max="14849" width="7.85546875" style="2" customWidth="1"/>
    <col min="14850" max="14850" width="10" style="2" customWidth="1"/>
    <col min="14851" max="14858" width="9.140625" style="2"/>
    <col min="14859" max="14859" width="10" style="2" customWidth="1"/>
    <col min="14860" max="15104" width="9.140625" style="2"/>
    <col min="15105" max="15105" width="7.85546875" style="2" customWidth="1"/>
    <col min="15106" max="15106" width="10" style="2" customWidth="1"/>
    <col min="15107" max="15114" width="9.140625" style="2"/>
    <col min="15115" max="15115" width="10" style="2" customWidth="1"/>
    <col min="15116" max="15360" width="9.140625" style="2"/>
    <col min="15361" max="15361" width="7.85546875" style="2" customWidth="1"/>
    <col min="15362" max="15362" width="10" style="2" customWidth="1"/>
    <col min="15363" max="15370" width="9.140625" style="2"/>
    <col min="15371" max="15371" width="10" style="2" customWidth="1"/>
    <col min="15372" max="15616" width="9.140625" style="2"/>
    <col min="15617" max="15617" width="7.85546875" style="2" customWidth="1"/>
    <col min="15618" max="15618" width="10" style="2" customWidth="1"/>
    <col min="15619" max="15626" width="9.140625" style="2"/>
    <col min="15627" max="15627" width="10" style="2" customWidth="1"/>
    <col min="15628" max="15872" width="9.140625" style="2"/>
    <col min="15873" max="15873" width="7.85546875" style="2" customWidth="1"/>
    <col min="15874" max="15874" width="10" style="2" customWidth="1"/>
    <col min="15875" max="15882" width="9.140625" style="2"/>
    <col min="15883" max="15883" width="10" style="2" customWidth="1"/>
    <col min="15884" max="16128" width="9.140625" style="2"/>
    <col min="16129" max="16129" width="7.85546875" style="2" customWidth="1"/>
    <col min="16130" max="16130" width="10" style="2" customWidth="1"/>
    <col min="16131" max="16138" width="9.140625" style="2"/>
    <col min="16139" max="16139" width="10" style="2" customWidth="1"/>
    <col min="16140" max="16384" width="9.140625" style="2"/>
  </cols>
  <sheetData>
    <row r="1" spans="2:12" x14ac:dyDescent="0.25">
      <c r="D1" s="256" t="s">
        <v>192</v>
      </c>
      <c r="E1" s="256"/>
      <c r="F1" s="256"/>
      <c r="G1" s="256"/>
      <c r="H1" s="256"/>
      <c r="I1" s="256"/>
      <c r="J1" s="256"/>
    </row>
    <row r="3" spans="2:12" x14ac:dyDescent="0.25">
      <c r="F3" s="257" t="s">
        <v>42</v>
      </c>
      <c r="G3" s="258"/>
      <c r="H3" s="259"/>
    </row>
    <row r="4" spans="2:12" x14ac:dyDescent="0.25">
      <c r="F4" s="260"/>
      <c r="G4" s="261"/>
      <c r="H4" s="262"/>
    </row>
    <row r="8" spans="2:12" x14ac:dyDescent="0.25">
      <c r="F8" s="257" t="s">
        <v>193</v>
      </c>
      <c r="G8" s="258"/>
      <c r="H8" s="259"/>
      <c r="I8" s="227"/>
      <c r="J8" s="12"/>
      <c r="K8" s="12"/>
    </row>
    <row r="9" spans="2:12" x14ac:dyDescent="0.25">
      <c r="F9" s="260"/>
      <c r="G9" s="261"/>
      <c r="H9" s="262"/>
    </row>
    <row r="13" spans="2:12" ht="15" customHeight="1" x14ac:dyDescent="0.25">
      <c r="F13" s="269" t="s">
        <v>94</v>
      </c>
      <c r="G13" s="270"/>
      <c r="H13" s="271"/>
    </row>
    <row r="14" spans="2:12" ht="15" customHeight="1" x14ac:dyDescent="0.25">
      <c r="B14" s="126"/>
      <c r="C14" s="127"/>
      <c r="F14" s="272"/>
      <c r="G14" s="273"/>
      <c r="H14" s="274"/>
      <c r="K14" s="126"/>
      <c r="L14" s="127"/>
    </row>
    <row r="15" spans="2:12" x14ac:dyDescent="0.25">
      <c r="B15" s="127"/>
      <c r="C15" s="127"/>
      <c r="K15" s="127"/>
      <c r="L15" s="127"/>
    </row>
    <row r="17" spans="2:12" x14ac:dyDescent="0.25">
      <c r="B17" s="126"/>
      <c r="C17" s="127"/>
      <c r="K17" s="126"/>
      <c r="L17" s="127"/>
    </row>
    <row r="18" spans="2:12" ht="27" customHeight="1" x14ac:dyDescent="0.25">
      <c r="B18" s="127"/>
      <c r="C18" s="127"/>
      <c r="F18" s="275" t="s">
        <v>79</v>
      </c>
      <c r="G18" s="276"/>
      <c r="H18" s="277"/>
      <c r="K18" s="127"/>
      <c r="L18" s="127"/>
    </row>
    <row r="19" spans="2:12" ht="37.5" customHeight="1" x14ac:dyDescent="0.25">
      <c r="F19" s="278"/>
      <c r="G19" s="279"/>
      <c r="H19" s="280"/>
    </row>
    <row r="20" spans="2:12" x14ac:dyDescent="0.25">
      <c r="D20" s="126"/>
      <c r="E20" s="127"/>
      <c r="I20" s="126"/>
      <c r="J20" s="127"/>
    </row>
    <row r="21" spans="2:12" x14ac:dyDescent="0.25">
      <c r="D21" s="127"/>
      <c r="E21" s="127"/>
      <c r="I21" s="127"/>
      <c r="J21" s="127"/>
    </row>
    <row r="23" spans="2:12" x14ac:dyDescent="0.25">
      <c r="F23" s="269" t="s">
        <v>43</v>
      </c>
      <c r="G23" s="270"/>
      <c r="H23" s="271"/>
    </row>
    <row r="24" spans="2:12" x14ac:dyDescent="0.25">
      <c r="F24" s="272"/>
      <c r="G24" s="273"/>
      <c r="H24" s="274"/>
    </row>
    <row r="28" spans="2:12" x14ac:dyDescent="0.25">
      <c r="F28" s="263" t="s">
        <v>44</v>
      </c>
      <c r="G28" s="264"/>
      <c r="H28" s="265"/>
    </row>
    <row r="29" spans="2:12" x14ac:dyDescent="0.25">
      <c r="F29" s="12"/>
      <c r="G29" s="128"/>
      <c r="H29" s="128"/>
    </row>
    <row r="30" spans="2:12" x14ac:dyDescent="0.25">
      <c r="F30" s="128"/>
      <c r="G30" s="128"/>
      <c r="H30" s="128"/>
    </row>
    <row r="32" spans="2:12" x14ac:dyDescent="0.25">
      <c r="F32" s="263" t="s">
        <v>45</v>
      </c>
      <c r="G32" s="264"/>
      <c r="H32" s="265"/>
    </row>
    <row r="36" spans="6:8" ht="27.75" customHeight="1" x14ac:dyDescent="0.25">
      <c r="F36" s="266" t="s">
        <v>114</v>
      </c>
      <c r="G36" s="267"/>
      <c r="H36" s="268"/>
    </row>
  </sheetData>
  <mergeCells count="9">
    <mergeCell ref="D1:J1"/>
    <mergeCell ref="F3:H4"/>
    <mergeCell ref="F8:H9"/>
    <mergeCell ref="F32:H32"/>
    <mergeCell ref="F36:H36"/>
    <mergeCell ref="F13:H14"/>
    <mergeCell ref="F18:H19"/>
    <mergeCell ref="F23:H24"/>
    <mergeCell ref="F28:H28"/>
  </mergeCells>
  <pageMargins left="0.511811024" right="0.511811024" top="0.78740157499999996" bottom="0.78740157499999996" header="0.31496062000000002" footer="0.31496062000000002"/>
  <pageSetup paperSize="9" scale="89" orientation="portrait" horizontalDpi="4294967293"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G30"/>
  <sheetViews>
    <sheetView zoomScale="90" zoomScaleNormal="90" workbookViewId="0">
      <selection activeCell="H7" sqref="H7"/>
    </sheetView>
  </sheetViews>
  <sheetFormatPr defaultRowHeight="15.75" x14ac:dyDescent="0.25"/>
  <cols>
    <col min="1" max="1" width="11.85546875" style="2" customWidth="1"/>
    <col min="2" max="2" width="6" style="2" customWidth="1"/>
    <col min="3" max="3" width="67.7109375" style="2" customWidth="1"/>
    <col min="4" max="4" width="20.7109375" style="2" customWidth="1"/>
    <col min="5" max="5" width="41.85546875" style="2" customWidth="1"/>
    <col min="6" max="6" width="6.7109375" style="2" customWidth="1"/>
    <col min="7" max="7" width="24.85546875" style="2" customWidth="1"/>
    <col min="8" max="8" width="22.42578125" style="2" customWidth="1"/>
    <col min="9" max="16384" width="9.140625" style="2"/>
  </cols>
  <sheetData>
    <row r="2" spans="1:7" ht="15.75" customHeight="1" thickBot="1" x14ac:dyDescent="0.3">
      <c r="A2" s="281" t="s">
        <v>191</v>
      </c>
      <c r="B2" s="281"/>
      <c r="C2" s="281"/>
      <c r="D2" s="281"/>
      <c r="E2" s="281"/>
      <c r="F2" s="281"/>
      <c r="G2" s="106"/>
    </row>
    <row r="3" spans="1:7" x14ac:dyDescent="0.25">
      <c r="B3" s="107"/>
      <c r="C3" s="108"/>
      <c r="D3" s="108"/>
      <c r="E3" s="108"/>
      <c r="F3" s="109"/>
    </row>
    <row r="4" spans="1:7" x14ac:dyDescent="0.25">
      <c r="B4" s="7"/>
      <c r="C4" s="12"/>
      <c r="D4" s="12"/>
      <c r="E4" s="12"/>
      <c r="F4" s="110"/>
    </row>
    <row r="5" spans="1:7" x14ac:dyDescent="0.25">
      <c r="B5" s="7"/>
      <c r="C5" s="12"/>
      <c r="D5" s="12"/>
      <c r="E5" s="12"/>
      <c r="F5" s="110"/>
    </row>
    <row r="6" spans="1:7" x14ac:dyDescent="0.25">
      <c r="B6" s="7"/>
      <c r="C6" s="12"/>
      <c r="D6" s="12"/>
      <c r="E6" s="12"/>
      <c r="F6" s="110"/>
    </row>
    <row r="7" spans="1:7" ht="31.5" x14ac:dyDescent="0.25">
      <c r="B7" s="7"/>
      <c r="C7" s="111" t="s">
        <v>46</v>
      </c>
      <c r="D7" s="112" t="s">
        <v>47</v>
      </c>
      <c r="E7" s="113" t="s">
        <v>62</v>
      </c>
      <c r="F7" s="110"/>
    </row>
    <row r="8" spans="1:7" x14ac:dyDescent="0.25">
      <c r="B8" s="7"/>
      <c r="C8" s="114" t="s">
        <v>48</v>
      </c>
      <c r="D8" s="114" t="s">
        <v>49</v>
      </c>
      <c r="E8" s="114"/>
      <c r="F8" s="110"/>
    </row>
    <row r="9" spans="1:7" x14ac:dyDescent="0.25">
      <c r="B9" s="7"/>
      <c r="C9" s="114" t="s">
        <v>50</v>
      </c>
      <c r="D9" s="114" t="s">
        <v>51</v>
      </c>
      <c r="E9" s="114"/>
      <c r="F9" s="110"/>
    </row>
    <row r="10" spans="1:7" ht="49.5" customHeight="1" x14ac:dyDescent="0.25">
      <c r="B10" s="7"/>
      <c r="C10" s="115" t="s">
        <v>52</v>
      </c>
      <c r="D10" s="116" t="s">
        <v>53</v>
      </c>
      <c r="E10" s="122" t="s">
        <v>200</v>
      </c>
      <c r="F10" s="110"/>
    </row>
    <row r="11" spans="1:7" ht="31.5" x14ac:dyDescent="0.25">
      <c r="B11" s="7"/>
      <c r="C11" s="115" t="s">
        <v>54</v>
      </c>
      <c r="D11" s="118" t="s">
        <v>49</v>
      </c>
      <c r="E11" s="114"/>
      <c r="F11" s="110"/>
    </row>
    <row r="12" spans="1:7" ht="78.75" x14ac:dyDescent="0.25">
      <c r="B12" s="7"/>
      <c r="C12" s="117" t="s">
        <v>87</v>
      </c>
      <c r="D12" s="119" t="s">
        <v>53</v>
      </c>
      <c r="E12" s="117" t="s">
        <v>61</v>
      </c>
      <c r="F12" s="110"/>
    </row>
    <row r="13" spans="1:7" x14ac:dyDescent="0.25">
      <c r="B13" s="7"/>
      <c r="C13" s="12"/>
      <c r="D13" s="12"/>
      <c r="E13" s="12"/>
      <c r="F13" s="110"/>
    </row>
    <row r="14" spans="1:7" x14ac:dyDescent="0.25">
      <c r="B14" s="7"/>
      <c r="C14" s="12"/>
      <c r="D14" s="12"/>
      <c r="E14" s="12"/>
      <c r="F14" s="110"/>
    </row>
    <row r="15" spans="1:7" x14ac:dyDescent="0.25">
      <c r="B15" s="7"/>
      <c r="C15" s="12"/>
      <c r="D15" s="12"/>
      <c r="E15" s="12"/>
      <c r="F15" s="110"/>
    </row>
    <row r="16" spans="1:7" ht="31.5" x14ac:dyDescent="0.25">
      <c r="B16" s="7"/>
      <c r="C16" s="111" t="s">
        <v>46</v>
      </c>
      <c r="D16" s="112" t="s">
        <v>47</v>
      </c>
      <c r="E16" s="113" t="s">
        <v>62</v>
      </c>
      <c r="F16" s="110"/>
    </row>
    <row r="17" spans="2:6" ht="31.5" x14ac:dyDescent="0.25">
      <c r="B17" s="7"/>
      <c r="C17" s="115" t="s">
        <v>55</v>
      </c>
      <c r="D17" s="118" t="s">
        <v>56</v>
      </c>
      <c r="E17" s="114"/>
      <c r="F17" s="110"/>
    </row>
    <row r="18" spans="2:6" ht="119.25" customHeight="1" x14ac:dyDescent="0.25">
      <c r="B18" s="7"/>
      <c r="C18" s="114" t="s">
        <v>57</v>
      </c>
      <c r="D18" s="114" t="s">
        <v>51</v>
      </c>
      <c r="E18" s="122" t="s">
        <v>201</v>
      </c>
      <c r="F18" s="110"/>
    </row>
    <row r="19" spans="2:6" ht="64.5" customHeight="1" x14ac:dyDescent="0.35">
      <c r="B19" s="7"/>
      <c r="C19" s="120" t="s">
        <v>88</v>
      </c>
      <c r="D19" s="14" t="s">
        <v>51</v>
      </c>
      <c r="E19" s="121" t="s">
        <v>185</v>
      </c>
      <c r="F19" s="110"/>
    </row>
    <row r="20" spans="2:6" ht="133.5" customHeight="1" x14ac:dyDescent="0.25">
      <c r="B20" s="7"/>
      <c r="C20" s="118" t="s">
        <v>89</v>
      </c>
      <c r="D20" s="119" t="s">
        <v>58</v>
      </c>
      <c r="E20" s="117" t="s">
        <v>199</v>
      </c>
      <c r="F20" s="110"/>
    </row>
    <row r="21" spans="2:6" ht="70.5" customHeight="1" x14ac:dyDescent="0.25">
      <c r="B21" s="7"/>
      <c r="C21" s="122" t="s">
        <v>90</v>
      </c>
      <c r="D21" s="119" t="s">
        <v>51</v>
      </c>
      <c r="E21" s="122" t="s">
        <v>202</v>
      </c>
      <c r="F21" s="110"/>
    </row>
    <row r="22" spans="2:6" x14ac:dyDescent="0.25">
      <c r="B22" s="7"/>
      <c r="C22" s="12"/>
      <c r="D22" s="12"/>
      <c r="E22" s="12"/>
      <c r="F22" s="110"/>
    </row>
    <row r="23" spans="2:6" ht="18.75" x14ac:dyDescent="0.35">
      <c r="B23" s="7"/>
      <c r="C23" s="123"/>
      <c r="D23" s="12"/>
      <c r="E23" s="12"/>
      <c r="F23" s="110"/>
    </row>
    <row r="24" spans="2:6" ht="18.75" x14ac:dyDescent="0.35">
      <c r="B24" s="7"/>
      <c r="C24" s="123"/>
      <c r="D24" s="12"/>
      <c r="E24" s="12"/>
      <c r="F24" s="110"/>
    </row>
    <row r="25" spans="2:6" ht="31.5" x14ac:dyDescent="0.25">
      <c r="B25" s="7"/>
      <c r="C25" s="111" t="s">
        <v>46</v>
      </c>
      <c r="D25" s="112" t="s">
        <v>47</v>
      </c>
      <c r="E25" s="113" t="s">
        <v>62</v>
      </c>
      <c r="F25" s="110"/>
    </row>
    <row r="26" spans="2:6" ht="63" x14ac:dyDescent="0.25">
      <c r="B26" s="7"/>
      <c r="C26" s="115" t="s">
        <v>91</v>
      </c>
      <c r="D26" s="118" t="s">
        <v>56</v>
      </c>
      <c r="E26" s="117" t="s">
        <v>63</v>
      </c>
      <c r="F26" s="110"/>
    </row>
    <row r="27" spans="2:6" ht="170.25" customHeight="1" x14ac:dyDescent="0.25">
      <c r="B27" s="7"/>
      <c r="C27" s="121" t="s">
        <v>59</v>
      </c>
      <c r="D27" s="120" t="s">
        <v>51</v>
      </c>
      <c r="E27" s="122" t="s">
        <v>203</v>
      </c>
      <c r="F27" s="110"/>
    </row>
    <row r="28" spans="2:6" ht="49.5" customHeight="1" x14ac:dyDescent="0.25">
      <c r="B28" s="7"/>
      <c r="C28" s="118" t="s">
        <v>92</v>
      </c>
      <c r="D28" s="118" t="s">
        <v>53</v>
      </c>
      <c r="E28" s="242" t="s">
        <v>204</v>
      </c>
      <c r="F28" s="110"/>
    </row>
    <row r="29" spans="2:6" ht="115.5" customHeight="1" x14ac:dyDescent="0.25">
      <c r="B29" s="7"/>
      <c r="C29" s="118" t="s">
        <v>93</v>
      </c>
      <c r="D29" s="118" t="s">
        <v>53</v>
      </c>
      <c r="E29" s="117" t="s">
        <v>198</v>
      </c>
      <c r="F29" s="110"/>
    </row>
    <row r="30" spans="2:6" ht="16.5" thickBot="1" x14ac:dyDescent="0.3">
      <c r="B30" s="10"/>
      <c r="C30" s="124"/>
      <c r="D30" s="124"/>
      <c r="E30" s="124"/>
      <c r="F30" s="125"/>
    </row>
  </sheetData>
  <mergeCells count="1">
    <mergeCell ref="A2:F2"/>
  </mergeCells>
  <printOptions horizontalCentered="1"/>
  <pageMargins left="0.7" right="0.7" top="0.75" bottom="0.75" header="0.3" footer="0.3"/>
  <pageSetup paperSize="9" scale="8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6:D24"/>
  <sheetViews>
    <sheetView topLeftCell="A12" workbookViewId="0">
      <selection activeCell="C25" sqref="C25"/>
    </sheetView>
  </sheetViews>
  <sheetFormatPr defaultRowHeight="15.75" x14ac:dyDescent="0.25"/>
  <cols>
    <col min="1" max="2" width="9.140625" style="196"/>
    <col min="3" max="3" width="28.28515625" style="196" customWidth="1"/>
    <col min="4" max="4" width="75.5703125" style="196" customWidth="1"/>
    <col min="5" max="16384" width="9.140625" style="196"/>
  </cols>
  <sheetData>
    <row r="6" spans="3:4" x14ac:dyDescent="0.25">
      <c r="C6" s="196" t="s">
        <v>160</v>
      </c>
    </row>
    <row r="7" spans="3:4" ht="16.5" thickBot="1" x14ac:dyDescent="0.3">
      <c r="D7" s="197"/>
    </row>
    <row r="8" spans="3:4" x14ac:dyDescent="0.25">
      <c r="C8" s="198" t="s">
        <v>161</v>
      </c>
      <c r="D8" s="199" t="s">
        <v>162</v>
      </c>
    </row>
    <row r="9" spans="3:4" x14ac:dyDescent="0.25">
      <c r="C9" s="200" t="s">
        <v>163</v>
      </c>
      <c r="D9" s="201" t="s">
        <v>164</v>
      </c>
    </row>
    <row r="10" spans="3:4" x14ac:dyDescent="0.25">
      <c r="C10" s="200" t="s">
        <v>165</v>
      </c>
      <c r="D10" s="201" t="s">
        <v>166</v>
      </c>
    </row>
    <row r="11" spans="3:4" x14ac:dyDescent="0.25">
      <c r="C11" s="202" t="s">
        <v>6</v>
      </c>
      <c r="D11" s="201" t="s">
        <v>167</v>
      </c>
    </row>
    <row r="12" spans="3:4" x14ac:dyDescent="0.25">
      <c r="C12" s="203" t="s">
        <v>2</v>
      </c>
      <c r="D12" s="201" t="s">
        <v>168</v>
      </c>
    </row>
    <row r="13" spans="3:4" x14ac:dyDescent="0.25">
      <c r="C13" s="203" t="s">
        <v>7</v>
      </c>
      <c r="D13" s="201" t="s">
        <v>169</v>
      </c>
    </row>
    <row r="14" spans="3:4" x14ac:dyDescent="0.25">
      <c r="C14" s="204" t="s">
        <v>170</v>
      </c>
      <c r="D14" s="201" t="s">
        <v>171</v>
      </c>
    </row>
    <row r="15" spans="3:4" x14ac:dyDescent="0.25">
      <c r="C15" s="204" t="s">
        <v>8</v>
      </c>
      <c r="D15" s="201" t="s">
        <v>172</v>
      </c>
    </row>
    <row r="16" spans="3:4" x14ac:dyDescent="0.25">
      <c r="C16" s="202" t="s">
        <v>1</v>
      </c>
      <c r="D16" s="201" t="s">
        <v>173</v>
      </c>
    </row>
    <row r="17" spans="3:4" x14ac:dyDescent="0.25">
      <c r="C17" s="203" t="s">
        <v>13</v>
      </c>
      <c r="D17" s="201" t="s">
        <v>174</v>
      </c>
    </row>
    <row r="18" spans="3:4" x14ac:dyDescent="0.25">
      <c r="C18" s="202" t="s">
        <v>175</v>
      </c>
      <c r="D18" s="201" t="s">
        <v>176</v>
      </c>
    </row>
    <row r="19" spans="3:4" x14ac:dyDescent="0.25">
      <c r="C19" s="205" t="s">
        <v>9</v>
      </c>
      <c r="D19" s="201" t="s">
        <v>177</v>
      </c>
    </row>
    <row r="20" spans="3:4" x14ac:dyDescent="0.25">
      <c r="C20" s="206" t="s">
        <v>10</v>
      </c>
      <c r="D20" s="201" t="s">
        <v>178</v>
      </c>
    </row>
    <row r="21" spans="3:4" x14ac:dyDescent="0.25">
      <c r="C21" s="207" t="s">
        <v>11</v>
      </c>
      <c r="D21" s="201" t="s">
        <v>179</v>
      </c>
    </row>
    <row r="22" spans="3:4" x14ac:dyDescent="0.25">
      <c r="C22" s="207" t="s">
        <v>188</v>
      </c>
      <c r="D22" s="201" t="s">
        <v>183</v>
      </c>
    </row>
    <row r="23" spans="3:4" x14ac:dyDescent="0.25">
      <c r="C23" s="205" t="s">
        <v>180</v>
      </c>
      <c r="D23" s="201" t="s">
        <v>80</v>
      </c>
    </row>
    <row r="24" spans="3:4" ht="16.5" thickBot="1" x14ac:dyDescent="0.3">
      <c r="C24" s="208" t="s">
        <v>181</v>
      </c>
      <c r="D24" s="209" t="s">
        <v>182</v>
      </c>
    </row>
  </sheetData>
  <pageMargins left="0.7" right="0.7" top="0.75" bottom="0.75" header="0.3" footer="0.3"/>
  <pageSetup paperSize="9" fitToHeight="0" orientation="landscape"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
  <sheetViews>
    <sheetView topLeftCell="A19" zoomScale="90" zoomScaleNormal="90" workbookViewId="0">
      <selection activeCell="E20" sqref="E20"/>
    </sheetView>
  </sheetViews>
  <sheetFormatPr defaultRowHeight="15.75" x14ac:dyDescent="0.25"/>
  <cols>
    <col min="1" max="1" width="1.85546875" style="82" customWidth="1"/>
    <col min="2" max="2" width="38" style="82" customWidth="1"/>
    <col min="3" max="11" width="14.28515625" style="82" bestFit="1" customWidth="1"/>
    <col min="12" max="12" width="13.5703125" style="82" customWidth="1"/>
    <col min="13" max="16" width="15.7109375" style="82" bestFit="1" customWidth="1"/>
    <col min="17" max="16384" width="9.140625" style="82"/>
  </cols>
  <sheetData>
    <row r="1" spans="1:16" x14ac:dyDescent="0.25">
      <c r="A1" s="2"/>
      <c r="B1" s="2"/>
      <c r="C1" s="2"/>
      <c r="D1" s="2"/>
      <c r="E1" s="2"/>
      <c r="F1" s="2"/>
      <c r="G1" s="2"/>
      <c r="H1" s="2"/>
      <c r="I1" s="2"/>
      <c r="J1" s="2"/>
      <c r="K1" s="2"/>
    </row>
    <row r="2" spans="1:16" x14ac:dyDescent="0.25">
      <c r="A2" s="2"/>
      <c r="B2" s="1" t="s">
        <v>184</v>
      </c>
      <c r="C2" s="1"/>
      <c r="D2" s="1"/>
      <c r="E2" s="2"/>
      <c r="F2" s="2"/>
      <c r="G2" s="2"/>
      <c r="H2" s="2"/>
      <c r="I2" s="2"/>
      <c r="J2" s="2"/>
      <c r="K2" s="2"/>
    </row>
    <row r="3" spans="1:16" x14ac:dyDescent="0.25">
      <c r="A3" s="2"/>
      <c r="B3" s="216" t="s">
        <v>67</v>
      </c>
      <c r="C3" s="216">
        <v>2005</v>
      </c>
      <c r="D3" s="216">
        <v>2006</v>
      </c>
      <c r="E3" s="216">
        <v>2007</v>
      </c>
      <c r="F3" s="216">
        <v>2008</v>
      </c>
      <c r="G3" s="216">
        <v>2009</v>
      </c>
      <c r="H3" s="216">
        <v>2010</v>
      </c>
      <c r="I3" s="216">
        <v>2011</v>
      </c>
      <c r="J3" s="216">
        <v>2012</v>
      </c>
      <c r="K3" s="216">
        <v>2013</v>
      </c>
      <c r="L3" s="104"/>
    </row>
    <row r="4" spans="1:16" x14ac:dyDescent="0.25">
      <c r="A4" s="2"/>
      <c r="B4" s="120" t="s">
        <v>5</v>
      </c>
      <c r="C4" s="217">
        <f>'Iron&amp;Steel'!D106</f>
        <v>0</v>
      </c>
      <c r="D4" s="217">
        <f>'Iron&amp;Steel'!E106</f>
        <v>0</v>
      </c>
      <c r="E4" s="217">
        <f>'Iron&amp;Steel'!F106</f>
        <v>0</v>
      </c>
      <c r="F4" s="217">
        <f>'Iron&amp;Steel'!G106</f>
        <v>0</v>
      </c>
      <c r="G4" s="217">
        <f>'Iron&amp;Steel'!H106</f>
        <v>0</v>
      </c>
      <c r="H4" s="217">
        <f>'Iron&amp;Steel'!I106</f>
        <v>0</v>
      </c>
      <c r="I4" s="217">
        <f>'Iron&amp;Steel'!J106</f>
        <v>0</v>
      </c>
      <c r="J4" s="217">
        <f>'Iron&amp;Steel'!K106</f>
        <v>0</v>
      </c>
      <c r="K4" s="217">
        <f>'Iron&amp;Steel'!L106</f>
        <v>0</v>
      </c>
      <c r="L4" s="212"/>
      <c r="M4" s="213"/>
      <c r="N4" s="213"/>
      <c r="O4" s="213"/>
      <c r="P4" s="213"/>
    </row>
    <row r="5" spans="1:16" x14ac:dyDescent="0.25">
      <c r="A5" s="2"/>
      <c r="B5" s="114" t="s">
        <v>6</v>
      </c>
      <c r="C5" s="217">
        <f>Fertilizers!D102</f>
        <v>390283.73926499998</v>
      </c>
      <c r="D5" s="217">
        <f>Fertilizers!E102</f>
        <v>399610.259265</v>
      </c>
      <c r="E5" s="217">
        <f>Fertilizers!F102</f>
        <v>376842.05926499999</v>
      </c>
      <c r="F5" s="217">
        <f>Fertilizers!G102</f>
        <v>362688.47926500003</v>
      </c>
      <c r="G5" s="217">
        <f>Fertilizers!H102</f>
        <v>398238.11926499999</v>
      </c>
      <c r="H5" s="217">
        <f>Fertilizers!I102</f>
        <v>415470.509265</v>
      </c>
      <c r="I5" s="217">
        <f>Fertilizers!J102</f>
        <v>418986.53926499991</v>
      </c>
      <c r="J5" s="217">
        <f>Fertilizers!K102</f>
        <v>408503.96926500002</v>
      </c>
      <c r="K5" s="217">
        <f>Fertilizers!L102</f>
        <v>410792.12926500005</v>
      </c>
      <c r="L5" s="212"/>
      <c r="M5" s="213"/>
      <c r="N5" s="213"/>
      <c r="O5" s="213"/>
      <c r="P5" s="213"/>
    </row>
    <row r="6" spans="1:16" x14ac:dyDescent="0.25">
      <c r="A6" s="2"/>
      <c r="B6" s="114" t="s">
        <v>2</v>
      </c>
      <c r="C6" s="217">
        <f>Sugar!D92</f>
        <v>55511.662059000009</v>
      </c>
      <c r="D6" s="217">
        <f>Sugar!E92</f>
        <v>82189.799559000006</v>
      </c>
      <c r="E6" s="217">
        <f>Sugar!F92</f>
        <v>84607.424559000021</v>
      </c>
      <c r="F6" s="217">
        <f>Sugar!G92</f>
        <v>55104.524559000005</v>
      </c>
      <c r="G6" s="217">
        <f>Sugar!H92</f>
        <v>56129.062059000004</v>
      </c>
      <c r="H6" s="217">
        <f>Sugar!I92</f>
        <v>72524.024559000012</v>
      </c>
      <c r="I6" s="217">
        <f>Sugar!J92</f>
        <v>81445.612059000006</v>
      </c>
      <c r="J6" s="217">
        <f>Sugar!K92</f>
        <v>80140.724559000009</v>
      </c>
      <c r="K6" s="217">
        <f>Sugar!L92</f>
        <v>77379.749559000018</v>
      </c>
      <c r="L6" s="212"/>
      <c r="M6" s="213"/>
      <c r="N6" s="213"/>
      <c r="O6" s="213"/>
      <c r="P6" s="213"/>
    </row>
    <row r="7" spans="1:16" x14ac:dyDescent="0.25">
      <c r="A7" s="2"/>
      <c r="B7" s="114" t="s">
        <v>7</v>
      </c>
      <c r="C7" s="217">
        <f>Coffee!D90</f>
        <v>51856.873529999997</v>
      </c>
      <c r="D7" s="217">
        <f>Coffee!E90</f>
        <v>53770.498529999997</v>
      </c>
      <c r="E7" s="217">
        <f>Coffee!F90</f>
        <v>50746.498529999997</v>
      </c>
      <c r="F7" s="217">
        <f>Coffee!G90</f>
        <v>49560.523529999999</v>
      </c>
      <c r="G7" s="217">
        <f>Coffee!H90</f>
        <v>53444.473530000003</v>
      </c>
      <c r="H7" s="217">
        <f>Coffee!I90</f>
        <v>56492.098530000003</v>
      </c>
      <c r="I7" s="217">
        <f>Coffee!J90</f>
        <v>58778.998529999997</v>
      </c>
      <c r="J7" s="217">
        <f>Coffee!K90</f>
        <v>59941.348530000003</v>
      </c>
      <c r="K7" s="217">
        <f>Coffee!L90</f>
        <v>58197.823530000001</v>
      </c>
      <c r="L7" s="212"/>
      <c r="M7" s="213"/>
      <c r="N7" s="213"/>
      <c r="O7" s="213"/>
      <c r="P7" s="213"/>
    </row>
    <row r="8" spans="1:16" x14ac:dyDescent="0.25">
      <c r="A8" s="2"/>
      <c r="B8" s="114" t="s">
        <v>60</v>
      </c>
      <c r="C8" s="217">
        <f>Petroleum!D90</f>
        <v>0</v>
      </c>
      <c r="D8" s="217">
        <f>Petroleum!E90</f>
        <v>0</v>
      </c>
      <c r="E8" s="217">
        <f>Petroleum!F90</f>
        <v>0</v>
      </c>
      <c r="F8" s="217">
        <f>Petroleum!G90</f>
        <v>0</v>
      </c>
      <c r="G8" s="217">
        <f>Petroleum!H90</f>
        <v>0</v>
      </c>
      <c r="H8" s="217">
        <f>Petroleum!I90</f>
        <v>0</v>
      </c>
      <c r="I8" s="217">
        <f>Petroleum!J90</f>
        <v>0</v>
      </c>
      <c r="J8" s="217">
        <f>Petroleum!K90</f>
        <v>0</v>
      </c>
      <c r="K8" s="217">
        <f>Petroleum!L90</f>
        <v>0</v>
      </c>
      <c r="L8" s="212"/>
      <c r="M8" s="213"/>
      <c r="N8" s="213"/>
      <c r="O8" s="213"/>
      <c r="P8" s="213"/>
    </row>
    <row r="9" spans="1:16" x14ac:dyDescent="0.25">
      <c r="A9" s="2"/>
      <c r="B9" s="120" t="s">
        <v>8</v>
      </c>
      <c r="C9" s="217">
        <f>Dairy!D90</f>
        <v>677023.19963249983</v>
      </c>
      <c r="D9" s="217">
        <f>Dairy!E90</f>
        <v>714243.59963250021</v>
      </c>
      <c r="E9" s="217">
        <f>Dairy!F90</f>
        <v>751993.19963250018</v>
      </c>
      <c r="F9" s="217">
        <f>Dairy!G90</f>
        <v>784097.99963250023</v>
      </c>
      <c r="G9" s="217">
        <f>Dairy!H90</f>
        <v>813909.59963250021</v>
      </c>
      <c r="H9" s="217">
        <f>Dairy!I90</f>
        <v>849895.19963250007</v>
      </c>
      <c r="I9" s="217">
        <f>Dairy!J90</f>
        <v>891701.99963250046</v>
      </c>
      <c r="J9" s="217">
        <f>Dairy!K90</f>
        <v>926276.39963250014</v>
      </c>
      <c r="K9" s="217">
        <f>Dairy!L90</f>
        <v>962261.99963250023</v>
      </c>
      <c r="L9" s="212"/>
      <c r="M9" s="213"/>
      <c r="N9" s="213"/>
      <c r="O9" s="213"/>
      <c r="P9" s="213"/>
    </row>
    <row r="10" spans="1:16" s="236" customFormat="1" x14ac:dyDescent="0.25">
      <c r="A10" s="129"/>
      <c r="B10" s="120" t="s">
        <v>1</v>
      </c>
      <c r="C10" s="230">
        <f>Beer!D90</f>
        <v>7927.1493787500003</v>
      </c>
      <c r="D10" s="230">
        <f>Beer!E90</f>
        <v>9356.6626912499996</v>
      </c>
      <c r="E10" s="230">
        <f>Beer!F90</f>
        <v>10823.049431250001</v>
      </c>
      <c r="F10" s="230">
        <f>Beer!G90</f>
        <v>12084.76878</v>
      </c>
      <c r="G10" s="230">
        <f>Beer!H90</f>
        <v>13956.7632225</v>
      </c>
      <c r="H10" s="230">
        <f>Beer!I90</f>
        <v>18078.023039999996</v>
      </c>
      <c r="I10" s="230">
        <f>Beer!J90</f>
        <v>24607.954553437499</v>
      </c>
      <c r="J10" s="230">
        <f>Beer!K90</f>
        <v>30319.815951471977</v>
      </c>
      <c r="K10" s="230">
        <f>Beer!L90</f>
        <v>35991.865145463511</v>
      </c>
      <c r="L10" s="212"/>
      <c r="M10" s="235"/>
      <c r="N10" s="235"/>
      <c r="O10" s="235"/>
      <c r="P10" s="235"/>
    </row>
    <row r="11" spans="1:16" s="236" customFormat="1" x14ac:dyDescent="0.25">
      <c r="A11" s="129"/>
      <c r="B11" s="120" t="s">
        <v>13</v>
      </c>
      <c r="C11" s="230">
        <f>Meat!D90</f>
        <v>453316.49852999998</v>
      </c>
      <c r="D11" s="230">
        <f>Meat!E90</f>
        <v>463390.19852999999</v>
      </c>
      <c r="E11" s="230">
        <f>Meat!F90</f>
        <v>721629.49803000002</v>
      </c>
      <c r="F11" s="230">
        <f>Meat!G90</f>
        <v>848658.85502999998</v>
      </c>
      <c r="G11" s="230">
        <f>Meat!H90</f>
        <v>905459.91616500006</v>
      </c>
      <c r="H11" s="230">
        <f>Meat!I90</f>
        <v>965689.05740999989</v>
      </c>
      <c r="I11" s="230">
        <f>Meat!J90</f>
        <v>1078476.21735</v>
      </c>
      <c r="J11" s="230">
        <f>Meat!K90</f>
        <v>1176545.7015899997</v>
      </c>
      <c r="K11" s="230">
        <f>Meat!L90</f>
        <v>1241815.7223149997</v>
      </c>
      <c r="L11" s="212"/>
      <c r="M11" s="235"/>
      <c r="N11" s="235"/>
      <c r="O11" s="235"/>
      <c r="P11" s="235"/>
    </row>
    <row r="12" spans="1:16" s="236" customFormat="1" x14ac:dyDescent="0.25">
      <c r="A12" s="129"/>
      <c r="B12" s="120" t="s">
        <v>69</v>
      </c>
      <c r="C12" s="230">
        <f>Softdrink!D91</f>
        <v>124941.69177000002</v>
      </c>
      <c r="D12" s="230">
        <f>Softdrink!E91</f>
        <v>108196.25397000001</v>
      </c>
      <c r="E12" s="230">
        <f>Softdrink!F91</f>
        <v>107932.61787000002</v>
      </c>
      <c r="F12" s="230">
        <f>Softdrink!G91</f>
        <v>113081.70363000002</v>
      </c>
      <c r="G12" s="230">
        <f>Softdrink!H91</f>
        <v>117350.79027000003</v>
      </c>
      <c r="H12" s="230">
        <f>Softdrink!I91</f>
        <v>104649.89388000002</v>
      </c>
      <c r="I12" s="230">
        <f>Softdrink!J91</f>
        <v>103844.2128675</v>
      </c>
      <c r="J12" s="230">
        <f>Softdrink!K91</f>
        <v>109036.42358437499</v>
      </c>
      <c r="K12" s="230">
        <f>Softdrink!L91</f>
        <v>114488.24483709375</v>
      </c>
      <c r="L12" s="212"/>
      <c r="M12" s="235"/>
      <c r="N12" s="235"/>
      <c r="O12" s="235"/>
      <c r="P12" s="235"/>
    </row>
    <row r="13" spans="1:16" x14ac:dyDescent="0.25">
      <c r="A13" s="2"/>
      <c r="B13" s="114" t="s">
        <v>9</v>
      </c>
      <c r="C13" s="230">
        <f>'Pulp &amp; Paper'!D90</f>
        <v>15516263.750511488</v>
      </c>
      <c r="D13" s="230">
        <f>'Pulp &amp; Paper'!E90</f>
        <v>15020810.701579228</v>
      </c>
      <c r="E13" s="230">
        <f>'Pulp &amp; Paper'!F90</f>
        <v>14416115.249119511</v>
      </c>
      <c r="F13" s="230">
        <f>'Pulp &amp; Paper'!G90</f>
        <v>13929347.856694205</v>
      </c>
      <c r="G13" s="230">
        <f>'Pulp &amp; Paper'!H90</f>
        <v>13591280.824170003</v>
      </c>
      <c r="H13" s="230">
        <f>'Pulp &amp; Paper'!I90</f>
        <v>15297566.254529998</v>
      </c>
      <c r="I13" s="230">
        <f>'Pulp &amp; Paper'!J90</f>
        <v>15908759.998530006</v>
      </c>
      <c r="J13" s="230">
        <f>'Pulp &amp; Paper'!K90</f>
        <v>16349224.498530006</v>
      </c>
      <c r="K13" s="230">
        <f>'Pulp &amp; Paper'!L90</f>
        <v>18072432.76083</v>
      </c>
      <c r="L13" s="212"/>
      <c r="M13" s="213"/>
      <c r="N13" s="213"/>
      <c r="O13" s="213"/>
      <c r="P13" s="213"/>
    </row>
    <row r="14" spans="1:16" x14ac:dyDescent="0.25">
      <c r="A14" s="2"/>
      <c r="B14" s="114" t="s">
        <v>10</v>
      </c>
      <c r="C14" s="217">
        <f>Rubber!D101</f>
        <v>0</v>
      </c>
      <c r="D14" s="217">
        <f>Rubber!E101</f>
        <v>0</v>
      </c>
      <c r="E14" s="217">
        <f>Rubber!F101</f>
        <v>0</v>
      </c>
      <c r="F14" s="217">
        <f>Rubber!G101</f>
        <v>0</v>
      </c>
      <c r="G14" s="217">
        <f>Rubber!H101</f>
        <v>0</v>
      </c>
      <c r="H14" s="217">
        <f>Rubber!I101</f>
        <v>0</v>
      </c>
      <c r="I14" s="217">
        <f>Rubber!J101</f>
        <v>0</v>
      </c>
      <c r="J14" s="217">
        <f>Rubber!K101</f>
        <v>0</v>
      </c>
      <c r="K14" s="217">
        <f>Rubber!L101</f>
        <v>0</v>
      </c>
      <c r="L14" s="212"/>
      <c r="M14" s="213"/>
      <c r="N14" s="213"/>
      <c r="O14" s="213"/>
      <c r="P14" s="213"/>
    </row>
    <row r="15" spans="1:16" x14ac:dyDescent="0.25">
      <c r="A15" s="2"/>
      <c r="B15" s="114" t="s">
        <v>11</v>
      </c>
      <c r="C15" s="217">
        <f>Tannery!D106</f>
        <v>51059.230897499998</v>
      </c>
      <c r="D15" s="217">
        <f>Tannery!E106</f>
        <v>52111.246897500001</v>
      </c>
      <c r="E15" s="217">
        <f>Tannery!F106</f>
        <v>53184.094897499992</v>
      </c>
      <c r="F15" s="217">
        <f>Tannery!G106</f>
        <v>54309.022897499999</v>
      </c>
      <c r="G15" s="217">
        <f>Tannery!H106</f>
        <v>55381.870897500005</v>
      </c>
      <c r="H15" s="217">
        <f>Tannery!I106</f>
        <v>56538.046897500004</v>
      </c>
      <c r="I15" s="217">
        <f>Tannery!J106</f>
        <v>56954.686897500011</v>
      </c>
      <c r="J15" s="217">
        <f>Tannery!K106</f>
        <v>57652.558897499999</v>
      </c>
      <c r="K15" s="217">
        <f>Tannery!L106</f>
        <v>61621.054897499998</v>
      </c>
      <c r="L15" s="212"/>
      <c r="M15" s="213"/>
      <c r="N15" s="213"/>
      <c r="O15" s="213"/>
      <c r="P15" s="213"/>
    </row>
    <row r="16" spans="1:16" x14ac:dyDescent="0.25">
      <c r="A16" s="2"/>
      <c r="B16" s="218" t="s">
        <v>95</v>
      </c>
      <c r="C16" s="219">
        <f t="shared" ref="C16:D16" si="0">SUM(C4:C15)</f>
        <v>17328183.79557424</v>
      </c>
      <c r="D16" s="219">
        <f t="shared" si="0"/>
        <v>16903679.220654476</v>
      </c>
      <c r="E16" s="219">
        <f t="shared" ref="E16:J16" si="1">SUM(E4:E15)</f>
        <v>16573873.69133476</v>
      </c>
      <c r="F16" s="219">
        <f t="shared" si="1"/>
        <v>16208933.734018205</v>
      </c>
      <c r="G16" s="219">
        <f t="shared" si="1"/>
        <v>16005151.419211503</v>
      </c>
      <c r="H16" s="219">
        <f t="shared" si="1"/>
        <v>17836903.107743997</v>
      </c>
      <c r="I16" s="219">
        <f t="shared" si="1"/>
        <v>18623556.219684944</v>
      </c>
      <c r="J16" s="219">
        <f t="shared" si="1"/>
        <v>19197641.440539852</v>
      </c>
      <c r="K16" s="219">
        <f t="shared" ref="K16" si="2">SUM(K4:K15)</f>
        <v>21034981.350011554</v>
      </c>
      <c r="L16" s="212"/>
      <c r="M16" s="213"/>
      <c r="N16" s="213"/>
      <c r="O16" s="213"/>
      <c r="P16" s="213"/>
    </row>
    <row r="17" spans="1:11" x14ac:dyDescent="0.25">
      <c r="A17" s="2"/>
      <c r="B17" s="105"/>
      <c r="E17" s="14"/>
      <c r="F17" s="14"/>
      <c r="G17" s="226"/>
      <c r="H17" s="129"/>
      <c r="I17" s="129"/>
      <c r="J17" s="2"/>
    </row>
    <row r="18" spans="1:11" ht="15.75" customHeight="1" x14ac:dyDescent="0.25">
      <c r="B18" s="229"/>
      <c r="C18" s="229"/>
      <c r="D18" s="229"/>
      <c r="E18" s="229"/>
      <c r="F18" s="229"/>
      <c r="G18" s="229"/>
      <c r="H18" s="229"/>
      <c r="I18" s="229"/>
      <c r="J18" s="229"/>
      <c r="K18" s="229"/>
    </row>
    <row r="19" spans="1:11" ht="47.25" x14ac:dyDescent="0.25">
      <c r="B19" s="46" t="s">
        <v>211</v>
      </c>
      <c r="C19" s="221" t="s">
        <v>212</v>
      </c>
      <c r="D19" s="229"/>
      <c r="E19" s="229"/>
      <c r="F19" s="229"/>
      <c r="G19" s="229"/>
      <c r="H19" s="229"/>
      <c r="I19" s="229"/>
      <c r="J19" s="229"/>
      <c r="K19" s="229"/>
    </row>
    <row r="20" spans="1:11" x14ac:dyDescent="0.25">
      <c r="B20" s="222" t="s">
        <v>189</v>
      </c>
      <c r="C20" s="223">
        <v>22100000</v>
      </c>
      <c r="D20" s="229"/>
      <c r="E20" s="229"/>
      <c r="F20" s="229"/>
      <c r="G20" s="229"/>
      <c r="H20" s="229"/>
      <c r="I20" s="229"/>
      <c r="J20" s="229"/>
      <c r="K20" s="229"/>
    </row>
    <row r="21" spans="1:11" ht="16.5" thickBot="1" x14ac:dyDescent="0.3">
      <c r="B21" s="224" t="s">
        <v>190</v>
      </c>
      <c r="C21" s="225">
        <v>21700000</v>
      </c>
      <c r="D21" s="220"/>
      <c r="E21" s="220"/>
      <c r="F21" s="220"/>
      <c r="G21" s="220"/>
      <c r="H21" s="220"/>
      <c r="I21" s="220"/>
      <c r="J21" s="220"/>
      <c r="K21" s="220"/>
    </row>
  </sheetData>
  <pageMargins left="0.7" right="0.7" top="0.75" bottom="0.75" header="0.3" footer="0.3"/>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106"/>
  <sheetViews>
    <sheetView zoomScale="85" zoomScaleNormal="85" workbookViewId="0">
      <selection activeCell="H80" sqref="H80"/>
    </sheetView>
  </sheetViews>
  <sheetFormatPr defaultRowHeight="15.75" x14ac:dyDescent="0.25"/>
  <cols>
    <col min="1" max="1" width="5.7109375" style="2" customWidth="1"/>
    <col min="2" max="2" width="80.28515625" style="2" customWidth="1"/>
    <col min="3" max="3" width="20.5703125" style="2" bestFit="1" customWidth="1"/>
    <col min="4" max="5" width="15.5703125" style="2" customWidth="1"/>
    <col min="6" max="12" width="15.4257812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5" t="s">
        <v>5</v>
      </c>
      <c r="C5" s="6">
        <v>0.55000000000000004</v>
      </c>
      <c r="D5" s="13"/>
      <c r="E5" s="13"/>
    </row>
    <row r="6" spans="2:5" x14ac:dyDescent="0.25">
      <c r="B6" s="7" t="s">
        <v>6</v>
      </c>
      <c r="C6" s="8">
        <v>3</v>
      </c>
      <c r="D6" s="13"/>
      <c r="E6" s="13"/>
    </row>
    <row r="7" spans="2:5" x14ac:dyDescent="0.25">
      <c r="B7" s="7" t="s">
        <v>2</v>
      </c>
      <c r="C7" s="8">
        <v>2.5</v>
      </c>
      <c r="D7" s="13"/>
      <c r="E7" s="13"/>
    </row>
    <row r="8" spans="2:5" x14ac:dyDescent="0.25">
      <c r="B8" s="7" t="s">
        <v>7</v>
      </c>
      <c r="C8" s="8">
        <v>9</v>
      </c>
      <c r="D8" s="13"/>
      <c r="E8" s="13"/>
    </row>
    <row r="9" spans="2:5" x14ac:dyDescent="0.25">
      <c r="B9" s="7" t="s">
        <v>60</v>
      </c>
      <c r="C9" s="8">
        <v>1</v>
      </c>
      <c r="D9" s="13"/>
      <c r="E9" s="13"/>
    </row>
    <row r="10" spans="2:5" x14ac:dyDescent="0.25">
      <c r="B10" s="9" t="s">
        <v>8</v>
      </c>
      <c r="C10" s="8">
        <v>2.2400000000000002</v>
      </c>
      <c r="D10" s="13"/>
      <c r="E10" s="13"/>
    </row>
    <row r="11" spans="2:5" x14ac:dyDescent="0.25">
      <c r="B11" s="7" t="s">
        <v>1</v>
      </c>
      <c r="C11" s="8">
        <v>2.9</v>
      </c>
      <c r="D11" s="13"/>
      <c r="E11" s="13"/>
    </row>
    <row r="12" spans="2:5" x14ac:dyDescent="0.25">
      <c r="B12" s="7" t="s">
        <v>13</v>
      </c>
      <c r="C12" s="8">
        <v>4.0999999999999996</v>
      </c>
      <c r="D12" s="13"/>
      <c r="E12" s="13"/>
    </row>
    <row r="13" spans="2:5" x14ac:dyDescent="0.25">
      <c r="B13" s="7" t="s">
        <v>68</v>
      </c>
      <c r="C13" s="8">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2"/>
      <c r="C17" s="13"/>
      <c r="D17" s="13"/>
      <c r="E17" s="13"/>
    </row>
    <row r="18" spans="2:12" x14ac:dyDescent="0.25">
      <c r="B18" s="14"/>
      <c r="C18" s="15"/>
      <c r="D18" s="15"/>
      <c r="E18" s="15"/>
    </row>
    <row r="19" spans="2:12" s="19" customFormat="1" ht="18.75" x14ac:dyDescent="0.25">
      <c r="B19" s="16" t="s">
        <v>82</v>
      </c>
      <c r="C19" s="17" t="s">
        <v>16</v>
      </c>
      <c r="D19" s="17">
        <v>2005</v>
      </c>
      <c r="E19" s="17">
        <v>2006</v>
      </c>
      <c r="F19" s="17">
        <v>2007</v>
      </c>
      <c r="G19" s="17">
        <v>2008</v>
      </c>
      <c r="H19" s="17">
        <v>2009</v>
      </c>
      <c r="I19" s="17">
        <v>2010</v>
      </c>
      <c r="J19" s="17">
        <v>2011</v>
      </c>
      <c r="K19" s="17">
        <v>2012</v>
      </c>
      <c r="L19" s="18">
        <v>2013</v>
      </c>
    </row>
    <row r="20" spans="2:12" s="19" customFormat="1" x14ac:dyDescent="0.25">
      <c r="B20" s="20" t="s">
        <v>17</v>
      </c>
      <c r="C20" s="21"/>
      <c r="D20" s="22">
        <f>(('Industrial Production Data'!C6*0.25)+('Industrial Production Data'!D6*0.75))*1000</f>
        <v>4328250</v>
      </c>
      <c r="E20" s="22">
        <f>(('Industrial Production Data'!D6*0.25)+('Industrial Production Data'!E6*0.75))*1000</f>
        <v>4918500</v>
      </c>
      <c r="F20" s="22">
        <f>(('Industrial Production Data'!E6*0.25)+('Industrial Production Data'!F6*0.75))*1000</f>
        <v>5233750</v>
      </c>
      <c r="G20" s="22">
        <f>(('Industrial Production Data'!F6*0.25)+('Industrial Production Data'!G6*0.75))*1000</f>
        <v>5983750</v>
      </c>
      <c r="H20" s="22">
        <f>(('Industrial Production Data'!G6*0.25)+('Industrial Production Data'!H6*0.75))*1000</f>
        <v>5964750</v>
      </c>
      <c r="I20" s="22">
        <f>(('Industrial Production Data'!H6*0.25)+('Industrial Production Data'!I6*0.75))*1000</f>
        <v>5734000</v>
      </c>
      <c r="J20" s="22">
        <f>(('Industrial Production Data'!I6*0.25)+('Industrial Production Data'!J6*0.75))*1000</f>
        <v>5449250</v>
      </c>
      <c r="K20" s="22">
        <f>(('Industrial Production Data'!J6*0.25)+('Industrial Production Data'!K6*0.75))*1000</f>
        <v>6495250</v>
      </c>
      <c r="L20" s="163">
        <f>(('Industrial Production Data'!K6*0.25)+('Industrial Production Data'!L6*0.75))*1000</f>
        <v>7680000</v>
      </c>
    </row>
    <row r="21" spans="2:12" s="19" customFormat="1" x14ac:dyDescent="0.25">
      <c r="B21" s="20" t="s">
        <v>18</v>
      </c>
      <c r="C21" s="21"/>
      <c r="D21" s="22">
        <f>(('Industrial Production Data'!C7*0.25)+('Industrial Production Data'!D7*0.75))*1000</f>
        <v>12062500</v>
      </c>
      <c r="E21" s="22">
        <f>(('Industrial Production Data'!D7*0.25)+('Industrial Production Data'!E7*0.75))*1000</f>
        <v>16917500</v>
      </c>
      <c r="F21" s="22">
        <f>(('Industrial Production Data'!E7*0.25)+('Industrial Production Data'!F7*0.75))*1000</f>
        <v>19867000</v>
      </c>
      <c r="G21" s="22">
        <f>(('Industrial Production Data'!F7*0.25)+('Industrial Production Data'!G7*0.75))*1000</f>
        <v>20912250</v>
      </c>
      <c r="H21" s="22">
        <f>(('Industrial Production Data'!G7*0.25)+('Industrial Production Data'!H7*0.75))*1000</f>
        <v>23517250</v>
      </c>
      <c r="I21" s="22">
        <f>(('Industrial Production Data'!H7*0.25)+('Industrial Production Data'!I7*0.75))*1000</f>
        <v>25087250</v>
      </c>
      <c r="J21" s="22">
        <f>(('Industrial Production Data'!I7*0.25)+('Industrial Production Data'!J7*0.75))*1000</f>
        <v>25063500</v>
      </c>
      <c r="K21" s="22">
        <f>(('Industrial Production Data'!J7*0.25)+('Industrial Production Data'!K7*0.75))*1000</f>
        <v>23497250</v>
      </c>
      <c r="L21" s="163">
        <f>(('Industrial Production Data'!K7*0.25)+('Industrial Production Data'!L7*0.75))*1000</f>
        <v>22905500</v>
      </c>
    </row>
    <row r="22" spans="2:12" s="19" customFormat="1" x14ac:dyDescent="0.25">
      <c r="B22" s="20" t="s">
        <v>19</v>
      </c>
      <c r="C22" s="21"/>
      <c r="D22" s="22">
        <f>(('Industrial Production Data'!C8*0.25)+('Industrial Production Data'!D8*0.75))*1000</f>
        <v>45802750</v>
      </c>
      <c r="E22" s="22">
        <f>(('Industrial Production Data'!D8*0.25)+('Industrial Production Data'!E8*0.75))*1000</f>
        <v>51038250</v>
      </c>
      <c r="F22" s="22">
        <f>(('Industrial Production Data'!E8*0.25)+('Industrial Production Data'!F8*0.75))*1000</f>
        <v>55188500</v>
      </c>
      <c r="G22" s="22">
        <f>(('Industrial Production Data'!F8*0.25)+('Industrial Production Data'!G8*0.75))*1000</f>
        <v>56891750</v>
      </c>
      <c r="H22" s="22">
        <f>(('Industrial Production Data'!G8*0.25)+('Industrial Production Data'!H8*0.75))*1000</f>
        <v>59759000</v>
      </c>
      <c r="I22" s="22">
        <f>(('Industrial Production Data'!H8*0.25)+('Industrial Production Data'!I8*0.75))*1000</f>
        <v>66621750</v>
      </c>
      <c r="J22" s="22">
        <f>(('Industrial Production Data'!I8*0.25)+('Industrial Production Data'!J8*0.75))*1000</f>
        <v>73927250</v>
      </c>
      <c r="K22" s="22">
        <f>(('Industrial Production Data'!J8*0.25)+('Industrial Production Data'!K8*0.75))*1000</f>
        <v>80184000</v>
      </c>
      <c r="L22" s="163">
        <f>(('Industrial Production Data'!K8*0.25)+('Industrial Production Data'!L8*0.75))*1000</f>
        <v>86176250</v>
      </c>
    </row>
    <row r="23" spans="2:12" s="19" customFormat="1" x14ac:dyDescent="0.25">
      <c r="B23" s="23" t="s">
        <v>25</v>
      </c>
      <c r="C23" s="24" t="s">
        <v>12</v>
      </c>
      <c r="D23" s="25">
        <f>SUM(D20:D22)</f>
        <v>62193500</v>
      </c>
      <c r="E23" s="25">
        <f>SUM(E20:E22)</f>
        <v>72874250</v>
      </c>
      <c r="F23" s="25">
        <f>SUM(F20:F22)</f>
        <v>80289250</v>
      </c>
      <c r="G23" s="25">
        <f>SUM(G20:G22)</f>
        <v>83787750</v>
      </c>
      <c r="H23" s="25">
        <f t="shared" ref="H23:K23" si="0">SUM(H20:H22)</f>
        <v>89241000</v>
      </c>
      <c r="I23" s="25">
        <f t="shared" si="0"/>
        <v>97443000</v>
      </c>
      <c r="J23" s="25">
        <f t="shared" si="0"/>
        <v>104440000</v>
      </c>
      <c r="K23" s="25">
        <f t="shared" si="0"/>
        <v>110176500</v>
      </c>
      <c r="L23" s="26">
        <f t="shared" ref="L23" si="1">SUM(L20:L22)</f>
        <v>116761750</v>
      </c>
    </row>
    <row r="24" spans="2:12" s="19" customFormat="1" x14ac:dyDescent="0.25">
      <c r="B24" s="27"/>
      <c r="C24" s="28"/>
      <c r="D24" s="28"/>
      <c r="E24" s="28"/>
      <c r="F24" s="29"/>
      <c r="G24" s="29"/>
      <c r="H24" s="29"/>
      <c r="I24" s="29"/>
      <c r="J24" s="29"/>
      <c r="K24" s="29"/>
    </row>
    <row r="25" spans="2:12" s="19" customFormat="1" x14ac:dyDescent="0.25">
      <c r="B25" s="30"/>
      <c r="C25" s="30"/>
      <c r="D25" s="30"/>
      <c r="E25" s="30"/>
      <c r="F25" s="31"/>
      <c r="G25" s="31"/>
      <c r="H25" s="31"/>
      <c r="I25" s="31"/>
      <c r="J25" s="31"/>
      <c r="K25" s="31"/>
    </row>
    <row r="26" spans="2:12" s="19" customFormat="1" ht="18.75" x14ac:dyDescent="0.25">
      <c r="B26" s="16" t="s">
        <v>83</v>
      </c>
      <c r="C26" s="17" t="s">
        <v>84</v>
      </c>
      <c r="D26" s="17">
        <v>2005</v>
      </c>
      <c r="E26" s="17">
        <v>2006</v>
      </c>
      <c r="F26" s="17">
        <v>2007</v>
      </c>
      <c r="G26" s="17">
        <v>2008</v>
      </c>
      <c r="H26" s="17">
        <v>2009</v>
      </c>
      <c r="I26" s="17">
        <v>2010</v>
      </c>
      <c r="J26" s="17">
        <v>2011</v>
      </c>
      <c r="K26" s="17">
        <v>2012</v>
      </c>
      <c r="L26" s="18">
        <v>2013</v>
      </c>
    </row>
    <row r="27" spans="2:12" s="19" customFormat="1" x14ac:dyDescent="0.25">
      <c r="B27" s="23" t="s">
        <v>25</v>
      </c>
      <c r="C27" s="24" t="s">
        <v>12</v>
      </c>
      <c r="D27" s="32">
        <v>60</v>
      </c>
      <c r="E27" s="32">
        <v>60</v>
      </c>
      <c r="F27" s="32">
        <v>60</v>
      </c>
      <c r="G27" s="32">
        <v>60</v>
      </c>
      <c r="H27" s="32">
        <v>60</v>
      </c>
      <c r="I27" s="32">
        <v>60</v>
      </c>
      <c r="J27" s="32">
        <v>60</v>
      </c>
      <c r="K27" s="32">
        <v>60</v>
      </c>
      <c r="L27" s="33">
        <v>60</v>
      </c>
    </row>
    <row r="28" spans="2:12" s="19" customFormat="1" x14ac:dyDescent="0.25">
      <c r="B28" s="27"/>
      <c r="C28" s="28"/>
      <c r="D28" s="28"/>
      <c r="E28" s="28"/>
      <c r="F28" s="34"/>
      <c r="G28" s="34"/>
      <c r="H28" s="34"/>
      <c r="I28" s="34"/>
      <c r="J28" s="34"/>
      <c r="K28" s="34"/>
    </row>
    <row r="29" spans="2:12" x14ac:dyDescent="0.25">
      <c r="B29" s="35"/>
      <c r="C29" s="35"/>
      <c r="D29" s="35"/>
      <c r="E29" s="35"/>
      <c r="F29" s="35"/>
      <c r="G29" s="35"/>
      <c r="H29" s="35"/>
      <c r="I29" s="35"/>
      <c r="J29" s="35"/>
      <c r="K29" s="35"/>
    </row>
    <row r="30" spans="2:12" s="19" customFormat="1" ht="18.75" x14ac:dyDescent="0.25">
      <c r="B30" s="16" t="s">
        <v>85</v>
      </c>
      <c r="C30" s="17" t="s">
        <v>15</v>
      </c>
      <c r="D30" s="17">
        <v>2005</v>
      </c>
      <c r="E30" s="17">
        <v>2006</v>
      </c>
      <c r="F30" s="17">
        <v>2007</v>
      </c>
      <c r="G30" s="17">
        <v>2008</v>
      </c>
      <c r="H30" s="17">
        <v>2009</v>
      </c>
      <c r="I30" s="17">
        <v>2010</v>
      </c>
      <c r="J30" s="17">
        <v>2011</v>
      </c>
      <c r="K30" s="17">
        <v>2012</v>
      </c>
      <c r="L30" s="18">
        <v>2013</v>
      </c>
    </row>
    <row r="31" spans="2:12" s="19" customFormat="1" x14ac:dyDescent="0.25">
      <c r="B31" s="20" t="s">
        <v>17</v>
      </c>
      <c r="C31" s="36"/>
      <c r="D31" s="37">
        <f t="shared" ref="D31:E31" si="2">D20*$F$27*$C$5</f>
        <v>142832250</v>
      </c>
      <c r="E31" s="37">
        <f t="shared" si="2"/>
        <v>162310500</v>
      </c>
      <c r="F31" s="37">
        <f>F20*$F$27*$C$5</f>
        <v>172713750</v>
      </c>
      <c r="G31" s="37">
        <f>G20*$G$27*$C$5</f>
        <v>197463750.00000003</v>
      </c>
      <c r="H31" s="37">
        <f>H20*$H$27*$C$5</f>
        <v>196836750.00000003</v>
      </c>
      <c r="I31" s="37">
        <f>I20*$I$27*$C$5</f>
        <v>189222000.00000003</v>
      </c>
      <c r="J31" s="37">
        <f>J20*$J$27*$C$5</f>
        <v>179825250</v>
      </c>
      <c r="K31" s="37">
        <f t="shared" ref="K31:L33" si="3">K20*$K$27*$C$5</f>
        <v>214343250.00000003</v>
      </c>
      <c r="L31" s="38">
        <f t="shared" si="3"/>
        <v>253440000.00000003</v>
      </c>
    </row>
    <row r="32" spans="2:12" s="19" customFormat="1" x14ac:dyDescent="0.25">
      <c r="B32" s="20" t="s">
        <v>18</v>
      </c>
      <c r="C32" s="39"/>
      <c r="D32" s="37">
        <f t="shared" ref="D32:E32" si="4">D21*$F$27*$C$5</f>
        <v>398062500.00000006</v>
      </c>
      <c r="E32" s="37">
        <f t="shared" si="4"/>
        <v>558277500</v>
      </c>
      <c r="F32" s="37">
        <f>F21*$F$27*$C$5</f>
        <v>655611000</v>
      </c>
      <c r="G32" s="37">
        <f>G21*$G$27*$C$5</f>
        <v>690104250</v>
      </c>
      <c r="H32" s="37">
        <f>H21*$H$27*$C$5</f>
        <v>776069250.00000012</v>
      </c>
      <c r="I32" s="37">
        <f>I21*$I$27*$C$5</f>
        <v>827879250.00000012</v>
      </c>
      <c r="J32" s="37">
        <f>J21*$J$27*$C$5</f>
        <v>827095500.00000012</v>
      </c>
      <c r="K32" s="37">
        <f t="shared" si="3"/>
        <v>775409250.00000012</v>
      </c>
      <c r="L32" s="38">
        <f t="shared" si="3"/>
        <v>755881500.00000012</v>
      </c>
    </row>
    <row r="33" spans="2:12" s="19" customFormat="1" x14ac:dyDescent="0.25">
      <c r="B33" s="20" t="s">
        <v>19</v>
      </c>
      <c r="C33" s="39"/>
      <c r="D33" s="37">
        <f t="shared" ref="D33:E33" si="5">D22*$F$27*$C$5</f>
        <v>1511490750.0000002</v>
      </c>
      <c r="E33" s="37">
        <f t="shared" si="5"/>
        <v>1684262250.0000002</v>
      </c>
      <c r="F33" s="37">
        <f>F22*$F$27*$C$5</f>
        <v>1821220500.0000002</v>
      </c>
      <c r="G33" s="37">
        <f>G22*$G$27*$C$5</f>
        <v>1877427750.0000002</v>
      </c>
      <c r="H33" s="37">
        <f>H22*$H$27*$C$5</f>
        <v>1972047000.0000002</v>
      </c>
      <c r="I33" s="37">
        <f>I22*$I$27*$C$5</f>
        <v>2198517750</v>
      </c>
      <c r="J33" s="37">
        <f>J22*$J$27*$C$5</f>
        <v>2439599250</v>
      </c>
      <c r="K33" s="37">
        <f t="shared" si="3"/>
        <v>2646072000</v>
      </c>
      <c r="L33" s="38">
        <f t="shared" si="3"/>
        <v>2843816250</v>
      </c>
    </row>
    <row r="34" spans="2:12" x14ac:dyDescent="0.25">
      <c r="B34" s="40" t="s">
        <v>25</v>
      </c>
      <c r="C34" s="41" t="s">
        <v>12</v>
      </c>
      <c r="D34" s="42">
        <f t="shared" ref="D34:E34" si="6">SUM(D31:D33)</f>
        <v>2052385500.0000002</v>
      </c>
      <c r="E34" s="42">
        <f t="shared" si="6"/>
        <v>2404850250</v>
      </c>
      <c r="F34" s="42">
        <f t="shared" ref="F34:K34" si="7">SUM(F31:F33)</f>
        <v>2649545250</v>
      </c>
      <c r="G34" s="42">
        <f t="shared" si="7"/>
        <v>2764995750</v>
      </c>
      <c r="H34" s="42">
        <f t="shared" si="7"/>
        <v>2944953000.0000005</v>
      </c>
      <c r="I34" s="42">
        <f t="shared" si="7"/>
        <v>3215619000</v>
      </c>
      <c r="J34" s="42">
        <f t="shared" si="7"/>
        <v>3446520000</v>
      </c>
      <c r="K34" s="42">
        <f t="shared" si="7"/>
        <v>3635824500</v>
      </c>
      <c r="L34" s="43">
        <f t="shared" ref="L34" si="8">SUM(L31:L33)</f>
        <v>3853137750</v>
      </c>
    </row>
    <row r="35" spans="2:12" x14ac:dyDescent="0.25">
      <c r="B35" s="44"/>
      <c r="C35" s="44"/>
      <c r="D35" s="44"/>
      <c r="E35" s="44"/>
      <c r="F35" s="45"/>
      <c r="G35" s="45"/>
      <c r="H35" s="45"/>
      <c r="I35" s="45"/>
      <c r="J35" s="45"/>
      <c r="K35" s="45"/>
    </row>
    <row r="36" spans="2:12" x14ac:dyDescent="0.25">
      <c r="B36" s="44"/>
      <c r="C36" s="44"/>
      <c r="D36" s="44"/>
      <c r="E36" s="44"/>
      <c r="F36" s="45"/>
      <c r="G36" s="45"/>
      <c r="H36" s="45"/>
      <c r="I36" s="45"/>
      <c r="J36" s="45"/>
      <c r="K36" s="45"/>
    </row>
    <row r="37" spans="2:12" ht="53.25" customHeight="1" x14ac:dyDescent="0.25">
      <c r="B37" s="234" t="s">
        <v>196</v>
      </c>
      <c r="C37" s="18" t="s">
        <v>70</v>
      </c>
      <c r="D37" s="27"/>
      <c r="E37" s="27"/>
      <c r="F37" s="27"/>
      <c r="G37" s="27"/>
      <c r="H37" s="47"/>
      <c r="I37" s="47"/>
      <c r="J37" s="47"/>
      <c r="K37" s="47"/>
    </row>
    <row r="38" spans="2:12" x14ac:dyDescent="0.25">
      <c r="B38" s="48" t="s">
        <v>71</v>
      </c>
      <c r="C38" s="49">
        <v>0.1</v>
      </c>
      <c r="D38" s="131"/>
      <c r="E38" s="131"/>
      <c r="F38" s="47"/>
      <c r="G38" s="47"/>
      <c r="H38" s="45"/>
      <c r="I38" s="45"/>
      <c r="J38" s="45"/>
      <c r="K38" s="45"/>
    </row>
    <row r="39" spans="2:12" x14ac:dyDescent="0.25">
      <c r="B39" s="48" t="s">
        <v>72</v>
      </c>
      <c r="C39" s="49">
        <v>0</v>
      </c>
      <c r="D39" s="79"/>
      <c r="E39" s="79"/>
      <c r="F39" s="12"/>
      <c r="G39" s="47"/>
      <c r="H39" s="45"/>
      <c r="I39" s="45"/>
      <c r="J39" s="45"/>
      <c r="K39" s="45"/>
    </row>
    <row r="40" spans="2:12" x14ac:dyDescent="0.25">
      <c r="B40" s="48" t="s">
        <v>73</v>
      </c>
      <c r="C40" s="49">
        <v>0.3</v>
      </c>
      <c r="D40" s="79"/>
      <c r="E40" s="79"/>
      <c r="F40" s="12"/>
      <c r="G40" s="47"/>
      <c r="H40" s="45"/>
      <c r="I40" s="45"/>
      <c r="J40" s="45"/>
      <c r="K40" s="45"/>
    </row>
    <row r="41" spans="2:12" x14ac:dyDescent="0.25">
      <c r="B41" s="48" t="s">
        <v>74</v>
      </c>
      <c r="C41" s="49">
        <v>0.8</v>
      </c>
      <c r="D41" s="79"/>
      <c r="E41" s="79"/>
      <c r="F41" s="12"/>
      <c r="G41" s="47"/>
      <c r="H41" s="45"/>
      <c r="I41" s="45"/>
      <c r="J41" s="45"/>
      <c r="K41" s="45"/>
    </row>
    <row r="42" spans="2:12" x14ac:dyDescent="0.25">
      <c r="B42" s="48" t="s">
        <v>75</v>
      </c>
      <c r="C42" s="49">
        <v>0.8</v>
      </c>
      <c r="D42" s="79"/>
      <c r="E42" s="79"/>
      <c r="F42" s="12"/>
      <c r="G42" s="47"/>
      <c r="H42" s="45"/>
      <c r="I42" s="45"/>
      <c r="J42" s="45"/>
      <c r="K42" s="45"/>
    </row>
    <row r="43" spans="2:12" x14ac:dyDescent="0.25">
      <c r="B43" s="48" t="s">
        <v>76</v>
      </c>
      <c r="C43" s="49">
        <v>0.2</v>
      </c>
      <c r="D43" s="79"/>
      <c r="E43" s="79"/>
      <c r="F43" s="12"/>
      <c r="G43" s="47"/>
      <c r="H43" s="45"/>
      <c r="I43" s="45"/>
      <c r="J43" s="45"/>
      <c r="K43" s="45"/>
    </row>
    <row r="44" spans="2:12" x14ac:dyDescent="0.25">
      <c r="B44" s="50" t="s">
        <v>77</v>
      </c>
      <c r="C44" s="51">
        <v>0.8</v>
      </c>
      <c r="D44" s="79"/>
      <c r="E44" s="79"/>
      <c r="F44" s="12"/>
      <c r="G44" s="47"/>
      <c r="H44" s="45"/>
      <c r="I44" s="45"/>
      <c r="J44" s="45"/>
      <c r="K44" s="45"/>
    </row>
    <row r="45" spans="2:12" x14ac:dyDescent="0.25">
      <c r="B45" s="15"/>
      <c r="C45" s="15"/>
      <c r="D45" s="15"/>
      <c r="E45" s="15"/>
      <c r="F45" s="52"/>
      <c r="G45" s="52"/>
      <c r="H45" s="52"/>
      <c r="I45" s="52"/>
      <c r="J45" s="52"/>
      <c r="K45" s="52"/>
    </row>
    <row r="46" spans="2:12" ht="16.5" thickBot="1" x14ac:dyDescent="0.3">
      <c r="B46" s="15"/>
      <c r="C46" s="15"/>
      <c r="D46" s="15"/>
      <c r="E46" s="15"/>
      <c r="F46" s="52"/>
      <c r="G46" s="52"/>
      <c r="H46" s="52"/>
      <c r="I46" s="52"/>
      <c r="J46" s="52"/>
      <c r="K46" s="52"/>
    </row>
    <row r="47" spans="2:12" x14ac:dyDescent="0.25">
      <c r="B47" s="247" t="s">
        <v>78</v>
      </c>
      <c r="C47" s="248"/>
      <c r="D47" s="132"/>
      <c r="E47" s="132"/>
      <c r="F47" s="129"/>
    </row>
    <row r="48" spans="2:12" x14ac:dyDescent="0.25">
      <c r="B48" s="5" t="s">
        <v>5</v>
      </c>
      <c r="C48" s="6">
        <f>C39</f>
        <v>0</v>
      </c>
      <c r="D48" s="13"/>
      <c r="E48" s="13"/>
      <c r="F48" s="129"/>
    </row>
    <row r="49" spans="2:11" x14ac:dyDescent="0.25">
      <c r="B49" s="7" t="s">
        <v>6</v>
      </c>
      <c r="C49" s="8">
        <f>C43</f>
        <v>0.2</v>
      </c>
      <c r="D49" s="13"/>
      <c r="E49" s="13"/>
      <c r="F49" s="129"/>
    </row>
    <row r="50" spans="2:11" x14ac:dyDescent="0.25">
      <c r="B50" s="7" t="s">
        <v>2</v>
      </c>
      <c r="C50" s="8">
        <f>C42</f>
        <v>0.8</v>
      </c>
      <c r="D50" s="13"/>
      <c r="E50" s="13"/>
      <c r="F50" s="129"/>
    </row>
    <row r="51" spans="2:11" x14ac:dyDescent="0.25">
      <c r="B51" s="7" t="s">
        <v>7</v>
      </c>
      <c r="C51" s="8">
        <f>C42</f>
        <v>0.8</v>
      </c>
      <c r="D51" s="13"/>
      <c r="E51" s="13"/>
      <c r="F51" s="129"/>
    </row>
    <row r="52" spans="2:11" x14ac:dyDescent="0.25">
      <c r="B52" s="9" t="s">
        <v>60</v>
      </c>
      <c r="C52" s="8">
        <f>C39</f>
        <v>0</v>
      </c>
      <c r="D52" s="13"/>
      <c r="E52" s="13"/>
      <c r="F52" s="129"/>
    </row>
    <row r="53" spans="2:11" x14ac:dyDescent="0.25">
      <c r="B53" s="9" t="s">
        <v>8</v>
      </c>
      <c r="C53" s="8">
        <f>C42</f>
        <v>0.8</v>
      </c>
      <c r="D53" s="13"/>
      <c r="E53" s="13"/>
      <c r="F53" s="129"/>
    </row>
    <row r="54" spans="2:11" x14ac:dyDescent="0.25">
      <c r="B54" s="7" t="s">
        <v>1</v>
      </c>
      <c r="C54" s="8">
        <f>C42</f>
        <v>0.8</v>
      </c>
      <c r="D54" s="13"/>
      <c r="E54" s="13"/>
      <c r="F54" s="129"/>
    </row>
    <row r="55" spans="2:11" x14ac:dyDescent="0.25">
      <c r="B55" s="7" t="s">
        <v>13</v>
      </c>
      <c r="C55" s="8">
        <f>C42</f>
        <v>0.8</v>
      </c>
      <c r="D55" s="13"/>
      <c r="E55" s="13"/>
      <c r="F55" s="129"/>
    </row>
    <row r="56" spans="2:11" x14ac:dyDescent="0.25">
      <c r="B56" s="7" t="s">
        <v>69</v>
      </c>
      <c r="C56" s="8">
        <f>C42</f>
        <v>0.8</v>
      </c>
      <c r="D56" s="13"/>
      <c r="E56" s="13"/>
      <c r="F56" s="129"/>
    </row>
    <row r="57" spans="2:11" x14ac:dyDescent="0.25">
      <c r="B57" s="7" t="s">
        <v>9</v>
      </c>
      <c r="C57" s="8">
        <f>C42</f>
        <v>0.8</v>
      </c>
      <c r="D57" s="13"/>
      <c r="E57" s="13"/>
      <c r="F57" s="129"/>
    </row>
    <row r="58" spans="2:11" s="14" customFormat="1" x14ac:dyDescent="0.25">
      <c r="B58" s="9" t="s">
        <v>10</v>
      </c>
      <c r="C58" s="8">
        <f>C39</f>
        <v>0</v>
      </c>
      <c r="D58" s="13"/>
      <c r="E58" s="13"/>
      <c r="F58" s="129"/>
      <c r="G58" s="2"/>
      <c r="H58" s="2"/>
      <c r="I58" s="2"/>
      <c r="J58" s="2"/>
      <c r="K58" s="2"/>
    </row>
    <row r="59" spans="2:11" s="14" customFormat="1" ht="16.5" thickBot="1" x14ac:dyDescent="0.3">
      <c r="B59" s="10" t="s">
        <v>11</v>
      </c>
      <c r="C59" s="11">
        <f>C43</f>
        <v>0.2</v>
      </c>
      <c r="D59" s="13"/>
      <c r="E59" s="13"/>
      <c r="F59" s="129"/>
      <c r="G59" s="2"/>
      <c r="H59" s="2"/>
      <c r="I59" s="2"/>
      <c r="J59" s="2"/>
      <c r="K59" s="2"/>
    </row>
    <row r="60" spans="2:11" x14ac:dyDescent="0.25">
      <c r="B60" s="14"/>
      <c r="C60" s="15"/>
      <c r="D60" s="15"/>
      <c r="E60" s="15"/>
    </row>
    <row r="61" spans="2:11" ht="16.5" thickBot="1" x14ac:dyDescent="0.3">
      <c r="B61" s="14"/>
      <c r="C61" s="15"/>
      <c r="D61" s="15"/>
      <c r="E61" s="15"/>
    </row>
    <row r="62" spans="2:11" ht="47.25" x14ac:dyDescent="0.25">
      <c r="B62" s="243" t="s">
        <v>205</v>
      </c>
      <c r="C62" s="53" t="s">
        <v>14</v>
      </c>
      <c r="D62" s="28"/>
      <c r="E62" s="28"/>
    </row>
    <row r="63" spans="2:11" ht="16.5" thickBot="1" x14ac:dyDescent="0.3">
      <c r="B63" s="10"/>
      <c r="C63" s="54">
        <v>0.25</v>
      </c>
      <c r="D63" s="74"/>
      <c r="E63" s="74"/>
    </row>
    <row r="64" spans="2:11" x14ac:dyDescent="0.25">
      <c r="B64" s="12"/>
      <c r="C64" s="55"/>
      <c r="D64" s="55"/>
      <c r="E64" s="55"/>
    </row>
    <row r="65" spans="2:11" ht="16.5" thickBot="1" x14ac:dyDescent="0.3">
      <c r="B65" s="14"/>
      <c r="C65" s="15"/>
      <c r="D65" s="15"/>
      <c r="E65" s="15"/>
    </row>
    <row r="66" spans="2:11" ht="18.75" x14ac:dyDescent="0.35">
      <c r="B66" s="56" t="s">
        <v>86</v>
      </c>
      <c r="C66" s="57" t="s">
        <v>0</v>
      </c>
      <c r="D66" s="60"/>
      <c r="E66" s="60"/>
    </row>
    <row r="67" spans="2:11" x14ac:dyDescent="0.25">
      <c r="B67" s="5" t="s">
        <v>5</v>
      </c>
      <c r="C67" s="6">
        <f t="shared" ref="C67:C78" si="9">C48*$C$63</f>
        <v>0</v>
      </c>
      <c r="D67" s="13"/>
      <c r="E67" s="13"/>
    </row>
    <row r="68" spans="2:11" x14ac:dyDescent="0.25">
      <c r="B68" s="7" t="s">
        <v>6</v>
      </c>
      <c r="C68" s="8">
        <f t="shared" si="9"/>
        <v>0.05</v>
      </c>
      <c r="D68" s="13"/>
      <c r="E68" s="13"/>
    </row>
    <row r="69" spans="2:11" s="14" customFormat="1" x14ac:dyDescent="0.25">
      <c r="B69" s="7" t="s">
        <v>2</v>
      </c>
      <c r="C69" s="8">
        <f t="shared" si="9"/>
        <v>0.2</v>
      </c>
      <c r="D69" s="13"/>
      <c r="E69" s="13"/>
      <c r="F69" s="2"/>
      <c r="G69" s="2"/>
      <c r="H69" s="2"/>
      <c r="I69" s="2"/>
      <c r="J69" s="2"/>
      <c r="K69" s="2"/>
    </row>
    <row r="70" spans="2:11" s="14" customFormat="1" x14ac:dyDescent="0.25">
      <c r="B70" s="7" t="s">
        <v>7</v>
      </c>
      <c r="C70" s="8">
        <f t="shared" si="9"/>
        <v>0.2</v>
      </c>
      <c r="D70" s="13"/>
      <c r="E70" s="13"/>
      <c r="F70" s="2"/>
      <c r="G70" s="2"/>
      <c r="H70" s="2"/>
      <c r="I70" s="2"/>
      <c r="J70" s="2"/>
      <c r="K70" s="2"/>
    </row>
    <row r="71" spans="2:11" x14ac:dyDescent="0.25">
      <c r="B71" s="7" t="s">
        <v>60</v>
      </c>
      <c r="C71" s="8">
        <f t="shared" si="9"/>
        <v>0</v>
      </c>
      <c r="D71" s="13"/>
      <c r="E71" s="13"/>
    </row>
    <row r="72" spans="2:11" x14ac:dyDescent="0.25">
      <c r="B72" s="9" t="s">
        <v>8</v>
      </c>
      <c r="C72" s="8">
        <f t="shared" si="9"/>
        <v>0.2</v>
      </c>
      <c r="D72" s="13"/>
      <c r="E72" s="13"/>
    </row>
    <row r="73" spans="2:11" x14ac:dyDescent="0.25">
      <c r="B73" s="7" t="s">
        <v>1</v>
      </c>
      <c r="C73" s="8">
        <f t="shared" si="9"/>
        <v>0.2</v>
      </c>
      <c r="D73" s="13"/>
      <c r="E73" s="13"/>
    </row>
    <row r="74" spans="2:11" x14ac:dyDescent="0.25">
      <c r="B74" s="7" t="s">
        <v>13</v>
      </c>
      <c r="C74" s="8">
        <f t="shared" si="9"/>
        <v>0.2</v>
      </c>
      <c r="D74" s="13"/>
      <c r="E74" s="13"/>
    </row>
    <row r="75" spans="2:11" x14ac:dyDescent="0.25">
      <c r="B75" s="7" t="s">
        <v>68</v>
      </c>
      <c r="C75" s="8">
        <f t="shared" si="9"/>
        <v>0.2</v>
      </c>
      <c r="D75" s="13"/>
      <c r="E75" s="13"/>
    </row>
    <row r="76" spans="2:11" x14ac:dyDescent="0.25">
      <c r="B76" s="7" t="s">
        <v>9</v>
      </c>
      <c r="C76" s="8">
        <f t="shared" si="9"/>
        <v>0.2</v>
      </c>
      <c r="D76" s="13"/>
      <c r="E76" s="13"/>
    </row>
    <row r="77" spans="2:11" x14ac:dyDescent="0.25">
      <c r="B77" s="7" t="s">
        <v>10</v>
      </c>
      <c r="C77" s="8">
        <f t="shared" si="9"/>
        <v>0</v>
      </c>
      <c r="D77" s="13"/>
      <c r="E77" s="13"/>
    </row>
    <row r="78" spans="2:11" ht="16.5" thickBot="1" x14ac:dyDescent="0.3">
      <c r="B78" s="10" t="s">
        <v>11</v>
      </c>
      <c r="C78" s="11">
        <f t="shared" si="9"/>
        <v>0.05</v>
      </c>
      <c r="D78" s="13"/>
      <c r="E78" s="13"/>
      <c r="F78" s="58"/>
      <c r="G78" s="58"/>
      <c r="H78" s="58"/>
      <c r="I78" s="58"/>
    </row>
    <row r="79" spans="2:11" x14ac:dyDescent="0.25">
      <c r="B79" s="12"/>
      <c r="C79" s="55"/>
      <c r="D79" s="55"/>
      <c r="E79" s="55"/>
      <c r="F79" s="58"/>
      <c r="G79" s="58"/>
      <c r="H79" s="58"/>
      <c r="I79" s="58"/>
    </row>
    <row r="80" spans="2:11" ht="16.5" thickBot="1" x14ac:dyDescent="0.3">
      <c r="B80" s="59"/>
      <c r="C80" s="60"/>
      <c r="D80" s="60"/>
      <c r="E80" s="60"/>
      <c r="H80" s="61"/>
      <c r="I80" s="61"/>
    </row>
    <row r="81" spans="2:12" ht="50.25" x14ac:dyDescent="0.25">
      <c r="B81" s="243" t="s">
        <v>206</v>
      </c>
      <c r="C81" s="53" t="s">
        <v>20</v>
      </c>
      <c r="D81" s="28"/>
      <c r="E81" s="28"/>
    </row>
    <row r="82" spans="2:12" ht="16.5" thickBot="1" x14ac:dyDescent="0.3">
      <c r="B82" s="10"/>
      <c r="C82" s="54">
        <v>0.35</v>
      </c>
      <c r="D82" s="74"/>
      <c r="E82" s="74"/>
    </row>
    <row r="83" spans="2:12" x14ac:dyDescent="0.25">
      <c r="B83" s="14"/>
      <c r="C83" s="15"/>
      <c r="D83" s="15"/>
      <c r="E83" s="15"/>
    </row>
    <row r="84" spans="2:12" s="19" customFormat="1" x14ac:dyDescent="0.25">
      <c r="B84" s="62" t="s">
        <v>126</v>
      </c>
      <c r="C84" s="17" t="s">
        <v>106</v>
      </c>
      <c r="D84" s="17">
        <v>2005</v>
      </c>
      <c r="E84" s="17">
        <v>2006</v>
      </c>
      <c r="F84" s="17">
        <v>2007</v>
      </c>
      <c r="G84" s="17">
        <v>2008</v>
      </c>
      <c r="H84" s="17">
        <v>2009</v>
      </c>
      <c r="I84" s="17">
        <v>2010</v>
      </c>
      <c r="J84" s="17">
        <v>2011</v>
      </c>
      <c r="K84" s="17">
        <v>2012</v>
      </c>
      <c r="L84" s="18">
        <v>2013</v>
      </c>
    </row>
    <row r="85" spans="2:12" s="19" customFormat="1" x14ac:dyDescent="0.25">
      <c r="B85" s="63" t="s">
        <v>17</v>
      </c>
      <c r="C85" s="28"/>
      <c r="D85" s="94">
        <f>((D31-$C$82)*$C$67)/10^3</f>
        <v>0</v>
      </c>
      <c r="E85" s="94">
        <f t="shared" ref="E85:L85" si="10">((E31-$C$82)*$C$67)/10^3</f>
        <v>0</v>
      </c>
      <c r="F85" s="94">
        <f t="shared" si="10"/>
        <v>0</v>
      </c>
      <c r="G85" s="94">
        <f t="shared" si="10"/>
        <v>0</v>
      </c>
      <c r="H85" s="94">
        <f t="shared" si="10"/>
        <v>0</v>
      </c>
      <c r="I85" s="94">
        <f t="shared" si="10"/>
        <v>0</v>
      </c>
      <c r="J85" s="94">
        <f t="shared" si="10"/>
        <v>0</v>
      </c>
      <c r="K85" s="94">
        <f t="shared" si="10"/>
        <v>0</v>
      </c>
      <c r="L85" s="95">
        <f t="shared" si="10"/>
        <v>0</v>
      </c>
    </row>
    <row r="86" spans="2:12" s="19" customFormat="1" x14ac:dyDescent="0.25">
      <c r="B86" s="63" t="s">
        <v>18</v>
      </c>
      <c r="C86" s="28"/>
      <c r="D86" s="94">
        <f t="shared" ref="D86:L86" si="11">((D32-$C$82)*$C$67)/10^3</f>
        <v>0</v>
      </c>
      <c r="E86" s="94">
        <f t="shared" si="11"/>
        <v>0</v>
      </c>
      <c r="F86" s="94">
        <f t="shared" si="11"/>
        <v>0</v>
      </c>
      <c r="G86" s="94">
        <f t="shared" si="11"/>
        <v>0</v>
      </c>
      <c r="H86" s="94">
        <f t="shared" si="11"/>
        <v>0</v>
      </c>
      <c r="I86" s="94">
        <f t="shared" si="11"/>
        <v>0</v>
      </c>
      <c r="J86" s="94">
        <f t="shared" si="11"/>
        <v>0</v>
      </c>
      <c r="K86" s="94">
        <f t="shared" si="11"/>
        <v>0</v>
      </c>
      <c r="L86" s="95">
        <f t="shared" si="11"/>
        <v>0</v>
      </c>
    </row>
    <row r="87" spans="2:12" s="19" customFormat="1" x14ac:dyDescent="0.25">
      <c r="B87" s="63" t="s">
        <v>19</v>
      </c>
      <c r="C87" s="28"/>
      <c r="D87" s="94">
        <f t="shared" ref="D87:L87" si="12">((D33-$C$82)*$C$67)/10^3</f>
        <v>0</v>
      </c>
      <c r="E87" s="94">
        <f t="shared" si="12"/>
        <v>0</v>
      </c>
      <c r="F87" s="94">
        <f t="shared" si="12"/>
        <v>0</v>
      </c>
      <c r="G87" s="94">
        <f t="shared" si="12"/>
        <v>0</v>
      </c>
      <c r="H87" s="94">
        <f t="shared" si="12"/>
        <v>0</v>
      </c>
      <c r="I87" s="94">
        <f t="shared" si="12"/>
        <v>0</v>
      </c>
      <c r="J87" s="94">
        <f t="shared" si="12"/>
        <v>0</v>
      </c>
      <c r="K87" s="94">
        <f t="shared" si="12"/>
        <v>0</v>
      </c>
      <c r="L87" s="95">
        <f t="shared" si="12"/>
        <v>0</v>
      </c>
    </row>
    <row r="88" spans="2:12" s="64" customFormat="1" x14ac:dyDescent="0.25">
      <c r="B88" s="40" t="s">
        <v>25</v>
      </c>
      <c r="C88" s="41" t="s">
        <v>12</v>
      </c>
      <c r="D88" s="96">
        <f t="shared" ref="D88:E88" si="13">SUM(D85:D87)</f>
        <v>0</v>
      </c>
      <c r="E88" s="96">
        <f t="shared" si="13"/>
        <v>0</v>
      </c>
      <c r="F88" s="96">
        <f t="shared" ref="F88:K88" si="14">SUM(F85:F87)</f>
        <v>0</v>
      </c>
      <c r="G88" s="96">
        <f>SUM(G85:G87)</f>
        <v>0</v>
      </c>
      <c r="H88" s="96">
        <f t="shared" si="14"/>
        <v>0</v>
      </c>
      <c r="I88" s="96">
        <f t="shared" si="14"/>
        <v>0</v>
      </c>
      <c r="J88" s="96">
        <f t="shared" si="14"/>
        <v>0</v>
      </c>
      <c r="K88" s="96">
        <f t="shared" si="14"/>
        <v>0</v>
      </c>
      <c r="L88" s="97">
        <f t="shared" ref="L88" si="15">SUM(L85:L87)</f>
        <v>0</v>
      </c>
    </row>
    <row r="89" spans="2:12" s="64" customFormat="1" x14ac:dyDescent="0.25">
      <c r="B89" s="44"/>
      <c r="C89" s="44"/>
      <c r="D89" s="44"/>
      <c r="E89" s="44"/>
      <c r="F89" s="65"/>
      <c r="G89" s="65"/>
      <c r="H89" s="65"/>
      <c r="I89" s="65"/>
      <c r="J89" s="65"/>
      <c r="K89" s="65"/>
      <c r="L89" s="65"/>
    </row>
    <row r="90" spans="2:12" x14ac:dyDescent="0.25">
      <c r="B90" s="14"/>
      <c r="C90" s="15"/>
      <c r="D90" s="15"/>
      <c r="E90" s="15"/>
    </row>
    <row r="91" spans="2:12" s="19" customFormat="1" x14ac:dyDescent="0.25">
      <c r="B91" s="16" t="s">
        <v>64</v>
      </c>
      <c r="C91" s="17" t="s">
        <v>65</v>
      </c>
      <c r="D91" s="17">
        <v>2005</v>
      </c>
      <c r="E91" s="17">
        <v>2006</v>
      </c>
      <c r="F91" s="17">
        <v>2007</v>
      </c>
      <c r="G91" s="17">
        <v>2008</v>
      </c>
      <c r="H91" s="17">
        <v>2009</v>
      </c>
      <c r="I91" s="17">
        <v>2010</v>
      </c>
      <c r="J91" s="17">
        <v>2011</v>
      </c>
      <c r="K91" s="17">
        <v>2012</v>
      </c>
      <c r="L91" s="18">
        <v>2013</v>
      </c>
    </row>
    <row r="92" spans="2:12" s="64" customFormat="1" x14ac:dyDescent="0.25">
      <c r="B92" s="23" t="s">
        <v>12</v>
      </c>
      <c r="C92" s="24" t="s">
        <v>12</v>
      </c>
      <c r="D92" s="66">
        <v>0</v>
      </c>
      <c r="E92" s="66">
        <v>0</v>
      </c>
      <c r="F92" s="66">
        <v>0</v>
      </c>
      <c r="G92" s="66">
        <v>0</v>
      </c>
      <c r="H92" s="66">
        <v>0</v>
      </c>
      <c r="I92" s="66">
        <v>0</v>
      </c>
      <c r="J92" s="66">
        <v>0</v>
      </c>
      <c r="K92" s="66">
        <v>0</v>
      </c>
      <c r="L92" s="67">
        <v>0</v>
      </c>
    </row>
    <row r="93" spans="2:12" x14ac:dyDescent="0.25">
      <c r="B93" s="68"/>
      <c r="C93" s="69"/>
      <c r="D93" s="69"/>
      <c r="E93" s="69"/>
      <c r="F93" s="35"/>
      <c r="G93" s="35"/>
      <c r="H93" s="35"/>
      <c r="I93" s="35"/>
      <c r="J93" s="35"/>
      <c r="K93" s="35"/>
      <c r="L93" s="35"/>
    </row>
    <row r="94" spans="2:12" x14ac:dyDescent="0.25">
      <c r="B94" s="35"/>
      <c r="C94" s="35"/>
      <c r="D94" s="35"/>
      <c r="E94" s="35"/>
      <c r="F94" s="35"/>
      <c r="G94" s="35"/>
      <c r="H94" s="35"/>
      <c r="I94" s="35"/>
      <c r="J94" s="35"/>
      <c r="K94" s="35"/>
      <c r="L94" s="35"/>
    </row>
    <row r="95" spans="2:12" s="19" customFormat="1" x14ac:dyDescent="0.25">
      <c r="B95" s="16" t="s">
        <v>127</v>
      </c>
      <c r="C95" s="17" t="s">
        <v>106</v>
      </c>
      <c r="D95" s="17">
        <v>2005</v>
      </c>
      <c r="E95" s="17">
        <v>2006</v>
      </c>
      <c r="F95" s="17">
        <v>2007</v>
      </c>
      <c r="G95" s="17">
        <v>2008</v>
      </c>
      <c r="H95" s="17">
        <v>2009</v>
      </c>
      <c r="I95" s="17">
        <v>2010</v>
      </c>
      <c r="J95" s="17">
        <v>2011</v>
      </c>
      <c r="K95" s="17">
        <v>2012</v>
      </c>
      <c r="L95" s="18">
        <v>2013</v>
      </c>
    </row>
    <row r="96" spans="2:12" s="19" customFormat="1" x14ac:dyDescent="0.25">
      <c r="B96" s="20" t="s">
        <v>17</v>
      </c>
      <c r="C96" s="70"/>
      <c r="D96" s="89">
        <f t="shared" ref="D96:F98" si="16">D85*(1-$F$92)</f>
        <v>0</v>
      </c>
      <c r="E96" s="89">
        <f t="shared" si="16"/>
        <v>0</v>
      </c>
      <c r="F96" s="89">
        <f t="shared" si="16"/>
        <v>0</v>
      </c>
      <c r="G96" s="89">
        <f>G85*(1-$G$92)</f>
        <v>0</v>
      </c>
      <c r="H96" s="89">
        <f>H85*(1-$H$92)</f>
        <v>0</v>
      </c>
      <c r="I96" s="89">
        <f>I85*(1-$I$92)</f>
        <v>0</v>
      </c>
      <c r="J96" s="89">
        <f>J85*(1-$J$92)</f>
        <v>0</v>
      </c>
      <c r="K96" s="89">
        <f t="shared" ref="K96:L98" si="17">K85*(1-$K$92)</f>
        <v>0</v>
      </c>
      <c r="L96" s="98">
        <f t="shared" si="17"/>
        <v>0</v>
      </c>
    </row>
    <row r="97" spans="2:12" s="19" customFormat="1" x14ac:dyDescent="0.25">
      <c r="B97" s="20" t="s">
        <v>18</v>
      </c>
      <c r="C97" s="70"/>
      <c r="D97" s="89">
        <f t="shared" si="16"/>
        <v>0</v>
      </c>
      <c r="E97" s="89">
        <f t="shared" si="16"/>
        <v>0</v>
      </c>
      <c r="F97" s="89">
        <f t="shared" si="16"/>
        <v>0</v>
      </c>
      <c r="G97" s="89">
        <f>G86*(1-$G$92)</f>
        <v>0</v>
      </c>
      <c r="H97" s="89">
        <f t="shared" ref="H97:H98" si="18">H86*(1-$H$92)</f>
        <v>0</v>
      </c>
      <c r="I97" s="89">
        <f>I86*(1-$I$92)</f>
        <v>0</v>
      </c>
      <c r="J97" s="89">
        <f>J86*(1-$J$92)</f>
        <v>0</v>
      </c>
      <c r="K97" s="89">
        <f t="shared" si="17"/>
        <v>0</v>
      </c>
      <c r="L97" s="98">
        <f t="shared" si="17"/>
        <v>0</v>
      </c>
    </row>
    <row r="98" spans="2:12" s="19" customFormat="1" x14ac:dyDescent="0.25">
      <c r="B98" s="20" t="s">
        <v>19</v>
      </c>
      <c r="C98" s="70"/>
      <c r="D98" s="89">
        <f t="shared" si="16"/>
        <v>0</v>
      </c>
      <c r="E98" s="89">
        <f t="shared" si="16"/>
        <v>0</v>
      </c>
      <c r="F98" s="89">
        <f t="shared" si="16"/>
        <v>0</v>
      </c>
      <c r="G98" s="89">
        <f>G87*(1-$G$92)</f>
        <v>0</v>
      </c>
      <c r="H98" s="89">
        <f t="shared" si="18"/>
        <v>0</v>
      </c>
      <c r="I98" s="89">
        <f>I87*(1-$I$92)</f>
        <v>0</v>
      </c>
      <c r="J98" s="89">
        <f>J87*(1-$J$92)</f>
        <v>0</v>
      </c>
      <c r="K98" s="89">
        <f t="shared" si="17"/>
        <v>0</v>
      </c>
      <c r="L98" s="98">
        <f t="shared" si="17"/>
        <v>0</v>
      </c>
    </row>
    <row r="99" spans="2:12" s="64" customFormat="1" x14ac:dyDescent="0.25">
      <c r="B99" s="23" t="s">
        <v>25</v>
      </c>
      <c r="C99" s="24" t="s">
        <v>12</v>
      </c>
      <c r="D99" s="99">
        <f t="shared" ref="D99:E99" si="19">SUM(D96:D98)</f>
        <v>0</v>
      </c>
      <c r="E99" s="99">
        <f t="shared" si="19"/>
        <v>0</v>
      </c>
      <c r="F99" s="99">
        <f t="shared" ref="F99:K99" si="20">SUM(F96:F98)</f>
        <v>0</v>
      </c>
      <c r="G99" s="99">
        <f t="shared" si="20"/>
        <v>0</v>
      </c>
      <c r="H99" s="99">
        <f t="shared" si="20"/>
        <v>0</v>
      </c>
      <c r="I99" s="99">
        <f t="shared" si="20"/>
        <v>0</v>
      </c>
      <c r="J99" s="99">
        <f t="shared" si="20"/>
        <v>0</v>
      </c>
      <c r="K99" s="99">
        <f t="shared" si="20"/>
        <v>0</v>
      </c>
      <c r="L99" s="100">
        <f t="shared" ref="L99" si="21">SUM(L96:L98)</f>
        <v>0</v>
      </c>
    </row>
    <row r="100" spans="2:12" x14ac:dyDescent="0.25">
      <c r="B100" s="35"/>
      <c r="C100" s="35"/>
      <c r="D100" s="35"/>
      <c r="E100" s="35"/>
      <c r="F100" s="35"/>
      <c r="G100" s="35"/>
      <c r="H100" s="35"/>
      <c r="I100" s="35"/>
      <c r="J100" s="35"/>
      <c r="K100" s="35"/>
      <c r="L100" s="35"/>
    </row>
    <row r="101" spans="2:12" x14ac:dyDescent="0.25">
      <c r="B101" s="35"/>
      <c r="C101" s="35"/>
      <c r="D101" s="35"/>
      <c r="E101" s="35"/>
      <c r="F101" s="35"/>
      <c r="G101" s="35"/>
      <c r="H101" s="35"/>
      <c r="I101" s="35"/>
      <c r="J101" s="35"/>
      <c r="K101" s="35"/>
      <c r="L101" s="35"/>
    </row>
    <row r="102" spans="2:12" s="19" customFormat="1" x14ac:dyDescent="0.25">
      <c r="B102" s="16" t="s">
        <v>128</v>
      </c>
      <c r="C102" s="17" t="s">
        <v>106</v>
      </c>
      <c r="D102" s="17">
        <v>2005</v>
      </c>
      <c r="E102" s="17">
        <v>2006</v>
      </c>
      <c r="F102" s="17">
        <v>2007</v>
      </c>
      <c r="G102" s="17">
        <v>2008</v>
      </c>
      <c r="H102" s="17">
        <v>2009</v>
      </c>
      <c r="I102" s="17">
        <v>2010</v>
      </c>
      <c r="J102" s="17">
        <v>2011</v>
      </c>
      <c r="K102" s="17">
        <v>2012</v>
      </c>
      <c r="L102" s="18">
        <v>2013</v>
      </c>
    </row>
    <row r="103" spans="2:12" s="71" customFormat="1" x14ac:dyDescent="0.25">
      <c r="B103" s="20" t="s">
        <v>17</v>
      </c>
      <c r="C103" s="28"/>
      <c r="D103" s="94">
        <f t="shared" ref="D103:E103" si="22">D96*21</f>
        <v>0</v>
      </c>
      <c r="E103" s="94">
        <f t="shared" si="22"/>
        <v>0</v>
      </c>
      <c r="F103" s="94">
        <f>F96*21</f>
        <v>0</v>
      </c>
      <c r="G103" s="94">
        <f t="shared" ref="F103:K105" si="23">G96*21</f>
        <v>0</v>
      </c>
      <c r="H103" s="94">
        <f t="shared" si="23"/>
        <v>0</v>
      </c>
      <c r="I103" s="94">
        <f t="shared" si="23"/>
        <v>0</v>
      </c>
      <c r="J103" s="94">
        <f t="shared" si="23"/>
        <v>0</v>
      </c>
      <c r="K103" s="89">
        <f t="shared" si="23"/>
        <v>0</v>
      </c>
      <c r="L103" s="95">
        <f t="shared" ref="L103" si="24">L96*21</f>
        <v>0</v>
      </c>
    </row>
    <row r="104" spans="2:12" s="71" customFormat="1" x14ac:dyDescent="0.25">
      <c r="B104" s="20" t="s">
        <v>18</v>
      </c>
      <c r="C104" s="28"/>
      <c r="D104" s="94">
        <f t="shared" ref="D104:E104" si="25">D97*21</f>
        <v>0</v>
      </c>
      <c r="E104" s="94">
        <f t="shared" si="25"/>
        <v>0</v>
      </c>
      <c r="F104" s="94">
        <f t="shared" si="23"/>
        <v>0</v>
      </c>
      <c r="G104" s="94">
        <f t="shared" si="23"/>
        <v>0</v>
      </c>
      <c r="H104" s="94">
        <f>H97*21</f>
        <v>0</v>
      </c>
      <c r="I104" s="94">
        <f t="shared" si="23"/>
        <v>0</v>
      </c>
      <c r="J104" s="94">
        <f t="shared" si="23"/>
        <v>0</v>
      </c>
      <c r="K104" s="89">
        <f t="shared" si="23"/>
        <v>0</v>
      </c>
      <c r="L104" s="95">
        <f t="shared" ref="L104" si="26">L97*21</f>
        <v>0</v>
      </c>
    </row>
    <row r="105" spans="2:12" s="71" customFormat="1" x14ac:dyDescent="0.25">
      <c r="B105" s="20" t="s">
        <v>19</v>
      </c>
      <c r="C105" s="28"/>
      <c r="D105" s="94">
        <f t="shared" ref="D105:E105" si="27">D98*21</f>
        <v>0</v>
      </c>
      <c r="E105" s="94">
        <f t="shared" si="27"/>
        <v>0</v>
      </c>
      <c r="F105" s="94">
        <f t="shared" si="23"/>
        <v>0</v>
      </c>
      <c r="G105" s="94">
        <f t="shared" si="23"/>
        <v>0</v>
      </c>
      <c r="H105" s="94">
        <f t="shared" si="23"/>
        <v>0</v>
      </c>
      <c r="I105" s="94">
        <f t="shared" si="23"/>
        <v>0</v>
      </c>
      <c r="J105" s="94">
        <f t="shared" si="23"/>
        <v>0</v>
      </c>
      <c r="K105" s="89">
        <f>K98*21</f>
        <v>0</v>
      </c>
      <c r="L105" s="95">
        <f>L98*21</f>
        <v>0</v>
      </c>
    </row>
    <row r="106" spans="2:12" s="64" customFormat="1" x14ac:dyDescent="0.25">
      <c r="B106" s="23" t="s">
        <v>25</v>
      </c>
      <c r="C106" s="24" t="s">
        <v>12</v>
      </c>
      <c r="D106" s="99">
        <f t="shared" ref="D106:E106" si="28">SUM(D103:D105)</f>
        <v>0</v>
      </c>
      <c r="E106" s="99">
        <f t="shared" si="28"/>
        <v>0</v>
      </c>
      <c r="F106" s="99">
        <f>SUM(F103:F105)</f>
        <v>0</v>
      </c>
      <c r="G106" s="99">
        <f t="shared" ref="G106:K106" si="29">SUM(G103:G105)</f>
        <v>0</v>
      </c>
      <c r="H106" s="99">
        <f t="shared" si="29"/>
        <v>0</v>
      </c>
      <c r="I106" s="99">
        <f t="shared" si="29"/>
        <v>0</v>
      </c>
      <c r="J106" s="99">
        <f t="shared" si="29"/>
        <v>0</v>
      </c>
      <c r="K106" s="99">
        <f t="shared" si="29"/>
        <v>0</v>
      </c>
      <c r="L106" s="100">
        <f t="shared" ref="L106" si="30">SUM(L103:L105)</f>
        <v>0</v>
      </c>
    </row>
  </sheetData>
  <mergeCells count="1">
    <mergeCell ref="B47:C47"/>
  </mergeCells>
  <pageMargins left="0.511811024" right="0.511811024" top="0.78740157499999996" bottom="0.78740157499999996" header="0.31496062000000002" footer="0.31496062000000002"/>
  <pageSetup paperSize="9" scale="57" fitToHeight="0" orientation="landscape" horizontalDpi="4294967293" verticalDpi="4294967293" r:id="rId1"/>
  <ignoredErrors>
    <ignoredError sqref="F23:G23 H23:K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102"/>
  <sheetViews>
    <sheetView topLeftCell="A112" zoomScale="70" zoomScaleNormal="70" workbookViewId="0">
      <selection activeCell="B79" sqref="B79"/>
    </sheetView>
  </sheetViews>
  <sheetFormatPr defaultRowHeight="15.75" x14ac:dyDescent="0.25"/>
  <cols>
    <col min="1" max="1" width="5.7109375" style="2" customWidth="1"/>
    <col min="2" max="2" width="79.42578125" style="2" customWidth="1"/>
    <col min="3" max="3" width="19.7109375" style="2" customWidth="1"/>
    <col min="4" max="5" width="15.5703125" style="2" customWidth="1"/>
    <col min="6" max="12" width="14.8554687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5" t="s">
        <v>6</v>
      </c>
      <c r="C6" s="6">
        <v>3</v>
      </c>
      <c r="D6" s="13"/>
      <c r="E6" s="13"/>
    </row>
    <row r="7" spans="2:5" x14ac:dyDescent="0.25">
      <c r="B7" s="7" t="s">
        <v>2</v>
      </c>
      <c r="C7" s="8">
        <v>2.5</v>
      </c>
      <c r="D7" s="13"/>
      <c r="E7" s="13"/>
    </row>
    <row r="8" spans="2:5" x14ac:dyDescent="0.25">
      <c r="B8" s="7" t="s">
        <v>7</v>
      </c>
      <c r="C8" s="8">
        <v>9</v>
      </c>
      <c r="D8" s="13"/>
      <c r="E8" s="13"/>
    </row>
    <row r="9" spans="2:5" x14ac:dyDescent="0.25">
      <c r="B9" s="7" t="s">
        <v>60</v>
      </c>
      <c r="C9" s="8">
        <v>1</v>
      </c>
      <c r="D9" s="13"/>
      <c r="E9" s="13"/>
    </row>
    <row r="10" spans="2:5" x14ac:dyDescent="0.25">
      <c r="B10" s="9" t="s">
        <v>8</v>
      </c>
      <c r="C10" s="8">
        <v>2.2400000000000002</v>
      </c>
      <c r="D10" s="13"/>
      <c r="E10" s="13"/>
    </row>
    <row r="11" spans="2:5" x14ac:dyDescent="0.25">
      <c r="B11" s="7" t="s">
        <v>1</v>
      </c>
      <c r="C11" s="8">
        <v>2.9</v>
      </c>
      <c r="D11" s="13"/>
      <c r="E11" s="13"/>
    </row>
    <row r="12" spans="2:5" x14ac:dyDescent="0.25">
      <c r="B12" s="7" t="s">
        <v>13</v>
      </c>
      <c r="C12" s="8">
        <v>4.0999999999999996</v>
      </c>
      <c r="D12" s="13"/>
      <c r="E12" s="13"/>
    </row>
    <row r="13" spans="2:5" x14ac:dyDescent="0.25">
      <c r="B13" s="7" t="s">
        <v>68</v>
      </c>
      <c r="C13" s="8">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2"/>
      <c r="C17" s="13"/>
      <c r="D17" s="13"/>
      <c r="E17" s="13"/>
    </row>
    <row r="18" spans="2:12" x14ac:dyDescent="0.25">
      <c r="B18" s="14"/>
      <c r="C18" s="15"/>
      <c r="D18" s="15"/>
      <c r="E18" s="15"/>
    </row>
    <row r="19" spans="2:12" s="19" customFormat="1" ht="18.75" x14ac:dyDescent="0.25">
      <c r="B19" s="16" t="s">
        <v>82</v>
      </c>
      <c r="C19" s="17" t="s">
        <v>16</v>
      </c>
      <c r="D19" s="17">
        <v>2005</v>
      </c>
      <c r="E19" s="17">
        <v>2006</v>
      </c>
      <c r="F19" s="17">
        <v>2007</v>
      </c>
      <c r="G19" s="17">
        <v>2008</v>
      </c>
      <c r="H19" s="17">
        <v>2009</v>
      </c>
      <c r="I19" s="17">
        <v>2010</v>
      </c>
      <c r="J19" s="17">
        <v>2011</v>
      </c>
      <c r="K19" s="17">
        <v>2012</v>
      </c>
      <c r="L19" s="18">
        <v>2013</v>
      </c>
    </row>
    <row r="20" spans="2:12" s="19" customFormat="1" x14ac:dyDescent="0.25">
      <c r="B20" s="20" t="s">
        <v>21</v>
      </c>
      <c r="C20" s="21"/>
      <c r="D20" s="72">
        <f>(('Industrial Production Data'!C10*0.25)+('Industrial Production Data'!D10*0.75))*1000</f>
        <v>11325900</v>
      </c>
      <c r="E20" s="72">
        <f>(('Industrial Production Data'!D10*0.25)+('Industrial Production Data'!E10*0.75))*1000</f>
        <v>11476900</v>
      </c>
      <c r="F20" s="72">
        <f>(('Industrial Production Data'!E10*0.25)+('Industrial Production Data'!F10*0.75))*1000</f>
        <v>11058324.999999998</v>
      </c>
      <c r="G20" s="72">
        <f>(('Industrial Production Data'!F10*0.25)+('Industrial Production Data'!G10*0.75))*1000</f>
        <v>10900850</v>
      </c>
      <c r="H20" s="72">
        <f>(('Industrial Production Data'!G10*0.25)+('Industrial Production Data'!H10*0.75))*1000</f>
        <v>11668050</v>
      </c>
      <c r="I20" s="72">
        <f>(('Industrial Production Data'!H10*0.25)+('Industrial Production Data'!I10*0.75))*1000</f>
        <v>12114950</v>
      </c>
      <c r="J20" s="72">
        <f>(('Industrial Production Data'!I10*0.25)+('Industrial Production Data'!J10*0.75))*1000</f>
        <v>12260874.999999998</v>
      </c>
      <c r="K20" s="72">
        <f>(('Industrial Production Data'!J10*0.25)+('Industrial Production Data'!K10*0.75))*1000</f>
        <v>12250050</v>
      </c>
      <c r="L20" s="137">
        <f>(('Industrial Production Data'!K10*0.25)+('Industrial Production Data'!L10*0.75))*1000</f>
        <v>12365775.000000002</v>
      </c>
    </row>
    <row r="21" spans="2:12" s="19" customFormat="1" x14ac:dyDescent="0.25">
      <c r="B21" s="20" t="s">
        <v>22</v>
      </c>
      <c r="C21" s="21"/>
      <c r="D21" s="72">
        <f>(('Industrial Production Data'!C11*0.25)+('Industrial Production Data'!D11*0.75))*1000</f>
        <v>4161550</v>
      </c>
      <c r="E21" s="72">
        <f>(('Industrial Production Data'!D11*0.25)+('Industrial Production Data'!E11*0.75))*1000</f>
        <v>4380650</v>
      </c>
      <c r="F21" s="72">
        <f>(('Industrial Production Data'!E11*0.25)+('Industrial Production Data'!F11*0.75))*1000</f>
        <v>3895725.0000000005</v>
      </c>
      <c r="G21" s="72">
        <f>(('Industrial Production Data'!F11*0.25)+('Industrial Production Data'!G11*0.75))*1000</f>
        <v>3491550</v>
      </c>
      <c r="H21" s="72">
        <f>(('Industrial Production Data'!G11*0.25)+('Industrial Production Data'!H11*0.75))*1000</f>
        <v>4135050</v>
      </c>
      <c r="I21" s="72">
        <f>(('Industrial Production Data'!H11*0.25)+('Industrial Production Data'!I11*0.75))*1000</f>
        <v>4371974.9999999991</v>
      </c>
      <c r="J21" s="72">
        <f>(('Industrial Production Data'!I11*0.25)+('Industrial Production Data'!J11*0.75))*1000</f>
        <v>4365575</v>
      </c>
      <c r="K21" s="72">
        <f>(('Industrial Production Data'!J11*0.25)+('Industrial Production Data'!K11*0.75))*1000</f>
        <v>3960425</v>
      </c>
      <c r="L21" s="137">
        <f>(('Industrial Production Data'!K11*0.25)+('Industrial Production Data'!L11*0.75))*1000</f>
        <v>3935500</v>
      </c>
    </row>
    <row r="22" spans="2:12" s="19" customFormat="1" x14ac:dyDescent="0.25">
      <c r="B22" s="23" t="s">
        <v>24</v>
      </c>
      <c r="C22" s="24" t="s">
        <v>12</v>
      </c>
      <c r="D22" s="25">
        <f t="shared" ref="D22:K22" si="0">SUM(D20:D21)</f>
        <v>15487450</v>
      </c>
      <c r="E22" s="25">
        <f t="shared" si="0"/>
        <v>15857550</v>
      </c>
      <c r="F22" s="25">
        <f t="shared" si="0"/>
        <v>14954049.999999998</v>
      </c>
      <c r="G22" s="25">
        <f t="shared" si="0"/>
        <v>14392400</v>
      </c>
      <c r="H22" s="25">
        <f t="shared" si="0"/>
        <v>15803100</v>
      </c>
      <c r="I22" s="25">
        <f t="shared" si="0"/>
        <v>16486925</v>
      </c>
      <c r="J22" s="25">
        <f t="shared" si="0"/>
        <v>16626449.999999998</v>
      </c>
      <c r="K22" s="25">
        <f t="shared" si="0"/>
        <v>16210475</v>
      </c>
      <c r="L22" s="26">
        <f t="shared" ref="L22" si="1">SUM(L20:L21)</f>
        <v>16301275.000000002</v>
      </c>
    </row>
    <row r="23" spans="2:12" s="19" customFormat="1" x14ac:dyDescent="0.25">
      <c r="B23" s="27"/>
      <c r="C23" s="28"/>
      <c r="D23" s="28"/>
      <c r="E23" s="28"/>
      <c r="F23" s="72"/>
      <c r="G23" s="72"/>
      <c r="H23" s="72"/>
      <c r="I23" s="72"/>
      <c r="J23" s="72"/>
      <c r="K23" s="72"/>
    </row>
    <row r="24" spans="2:12" s="19" customFormat="1" x14ac:dyDescent="0.25">
      <c r="B24" s="30"/>
      <c r="C24" s="30"/>
      <c r="D24" s="30"/>
      <c r="E24" s="30"/>
      <c r="F24" s="31"/>
      <c r="G24" s="31"/>
      <c r="H24" s="31"/>
      <c r="I24" s="31"/>
      <c r="J24" s="31"/>
      <c r="K24" s="31"/>
    </row>
    <row r="25" spans="2:12" s="19" customFormat="1" ht="18.75" x14ac:dyDescent="0.25">
      <c r="B25" s="16" t="s">
        <v>83</v>
      </c>
      <c r="C25" s="17" t="s">
        <v>84</v>
      </c>
      <c r="D25" s="17">
        <v>2005</v>
      </c>
      <c r="E25" s="17">
        <v>2006</v>
      </c>
      <c r="F25" s="17">
        <v>2007</v>
      </c>
      <c r="G25" s="17">
        <v>2008</v>
      </c>
      <c r="H25" s="17">
        <v>2009</v>
      </c>
      <c r="I25" s="17">
        <v>2010</v>
      </c>
      <c r="J25" s="17">
        <v>2011</v>
      </c>
      <c r="K25" s="17">
        <v>2012</v>
      </c>
      <c r="L25" s="18">
        <v>2013</v>
      </c>
    </row>
    <row r="26" spans="2:12" s="19" customFormat="1" x14ac:dyDescent="0.25">
      <c r="B26" s="23" t="s">
        <v>12</v>
      </c>
      <c r="C26" s="24" t="s">
        <v>12</v>
      </c>
      <c r="D26" s="32">
        <v>8</v>
      </c>
      <c r="E26" s="32">
        <v>8</v>
      </c>
      <c r="F26" s="32">
        <v>8</v>
      </c>
      <c r="G26" s="32">
        <v>8</v>
      </c>
      <c r="H26" s="32">
        <v>8</v>
      </c>
      <c r="I26" s="32">
        <v>8</v>
      </c>
      <c r="J26" s="32">
        <v>8</v>
      </c>
      <c r="K26" s="32">
        <v>8</v>
      </c>
      <c r="L26" s="33">
        <v>8</v>
      </c>
    </row>
    <row r="27" spans="2:12" s="19" customFormat="1" x14ac:dyDescent="0.25">
      <c r="B27" s="27"/>
      <c r="C27" s="28"/>
      <c r="D27" s="28"/>
      <c r="E27" s="28"/>
      <c r="F27" s="34"/>
      <c r="G27" s="34"/>
      <c r="H27" s="34"/>
      <c r="I27" s="34"/>
      <c r="J27" s="34"/>
      <c r="K27" s="34"/>
    </row>
    <row r="28" spans="2:12" x14ac:dyDescent="0.25">
      <c r="B28" s="35"/>
      <c r="C28" s="35"/>
      <c r="D28" s="35"/>
      <c r="E28" s="35"/>
      <c r="F28" s="35"/>
      <c r="G28" s="35"/>
      <c r="H28" s="35"/>
      <c r="I28" s="35"/>
      <c r="J28" s="35"/>
      <c r="K28" s="35"/>
    </row>
    <row r="29" spans="2:12" s="19" customFormat="1" ht="18.75" x14ac:dyDescent="0.25">
      <c r="B29" s="16" t="s">
        <v>85</v>
      </c>
      <c r="C29" s="17" t="s">
        <v>15</v>
      </c>
      <c r="D29" s="17">
        <v>2005</v>
      </c>
      <c r="E29" s="17">
        <v>2006</v>
      </c>
      <c r="F29" s="17">
        <v>2007</v>
      </c>
      <c r="G29" s="17">
        <v>2008</v>
      </c>
      <c r="H29" s="17">
        <v>2009</v>
      </c>
      <c r="I29" s="17">
        <v>2010</v>
      </c>
      <c r="J29" s="17">
        <v>2011</v>
      </c>
      <c r="K29" s="17">
        <v>2012</v>
      </c>
      <c r="L29" s="18">
        <v>2013</v>
      </c>
    </row>
    <row r="30" spans="2:12" s="19" customFormat="1" x14ac:dyDescent="0.25">
      <c r="B30" s="20" t="s">
        <v>21</v>
      </c>
      <c r="C30" s="36"/>
      <c r="D30" s="37">
        <f t="shared" ref="D30:E30" si="2">D20*$F$26*$C$6</f>
        <v>271821600</v>
      </c>
      <c r="E30" s="37">
        <f t="shared" si="2"/>
        <v>275445600</v>
      </c>
      <c r="F30" s="37">
        <f>F20*$F$26*$C$6</f>
        <v>265399799.99999994</v>
      </c>
      <c r="G30" s="37">
        <f>G20*$G$26*$C$6</f>
        <v>261620400</v>
      </c>
      <c r="H30" s="37">
        <f>H20*$H$26*$C$6</f>
        <v>280033200</v>
      </c>
      <c r="I30" s="37">
        <f>I20*$I$26*$C$6</f>
        <v>290758800</v>
      </c>
      <c r="J30" s="37">
        <f>J20*$J$26*$C$6</f>
        <v>294260999.99999994</v>
      </c>
      <c r="K30" s="37">
        <f>K20*$K$26*$C$6</f>
        <v>294001200</v>
      </c>
      <c r="L30" s="38">
        <f>L20*$K$26*$C$6</f>
        <v>296778600.00000006</v>
      </c>
    </row>
    <row r="31" spans="2:12" s="19" customFormat="1" x14ac:dyDescent="0.25">
      <c r="B31" s="20" t="s">
        <v>22</v>
      </c>
      <c r="C31" s="39"/>
      <c r="D31" s="37">
        <f t="shared" ref="D31:E31" si="3">D21*$F$26*$C$6</f>
        <v>99877200</v>
      </c>
      <c r="E31" s="37">
        <f t="shared" si="3"/>
        <v>105135600</v>
      </c>
      <c r="F31" s="37">
        <f>F21*$F$26*$C$6</f>
        <v>93497400.000000015</v>
      </c>
      <c r="G31" s="37">
        <f>G21*$G$26*$C$6</f>
        <v>83797200</v>
      </c>
      <c r="H31" s="37">
        <f>H21*$H$26*$C$6</f>
        <v>99241200</v>
      </c>
      <c r="I31" s="37">
        <f>I21*$I$26*$C$6</f>
        <v>104927399.99999997</v>
      </c>
      <c r="J31" s="37">
        <f>J21*$J$26*$C$6</f>
        <v>104773800</v>
      </c>
      <c r="K31" s="37">
        <f>K21*$K$26*$C$6</f>
        <v>95050200</v>
      </c>
      <c r="L31" s="38">
        <f>L21*$K$26*$C$6</f>
        <v>94452000</v>
      </c>
    </row>
    <row r="32" spans="2:12" x14ac:dyDescent="0.25">
      <c r="B32" s="40" t="s">
        <v>24</v>
      </c>
      <c r="C32" s="41" t="s">
        <v>12</v>
      </c>
      <c r="D32" s="42">
        <f t="shared" ref="D32:E32" si="4">SUM(D30:D31)</f>
        <v>371698800</v>
      </c>
      <c r="E32" s="42">
        <f t="shared" si="4"/>
        <v>380581200</v>
      </c>
      <c r="F32" s="42">
        <f t="shared" ref="F32:K32" si="5">SUM(F30:F31)</f>
        <v>358897199.99999994</v>
      </c>
      <c r="G32" s="42">
        <f t="shared" si="5"/>
        <v>345417600</v>
      </c>
      <c r="H32" s="42">
        <f t="shared" si="5"/>
        <v>379274400</v>
      </c>
      <c r="I32" s="42">
        <f t="shared" si="5"/>
        <v>395686200</v>
      </c>
      <c r="J32" s="42">
        <f t="shared" si="5"/>
        <v>399034799.99999994</v>
      </c>
      <c r="K32" s="42">
        <f t="shared" si="5"/>
        <v>389051400</v>
      </c>
      <c r="L32" s="43">
        <f t="shared" ref="L32" si="6">SUM(L30:L31)</f>
        <v>391230600.00000006</v>
      </c>
    </row>
    <row r="33" spans="2:11" x14ac:dyDescent="0.25">
      <c r="B33" s="44"/>
      <c r="C33" s="44"/>
      <c r="D33" s="44"/>
      <c r="E33" s="44"/>
      <c r="F33" s="45"/>
      <c r="G33" s="45"/>
      <c r="H33" s="45"/>
      <c r="I33" s="45"/>
      <c r="J33" s="45"/>
      <c r="K33" s="45"/>
    </row>
    <row r="34" spans="2:11" x14ac:dyDescent="0.25">
      <c r="B34" s="15"/>
      <c r="C34" s="15"/>
      <c r="D34" s="15"/>
      <c r="E34" s="15"/>
      <c r="F34" s="52"/>
      <c r="G34" s="52"/>
      <c r="H34" s="52"/>
      <c r="I34" s="52"/>
      <c r="J34" s="52"/>
      <c r="K34" s="52"/>
    </row>
    <row r="35" spans="2:11" ht="47.25" x14ac:dyDescent="0.25">
      <c r="B35" s="234" t="s">
        <v>196</v>
      </c>
      <c r="C35" s="18" t="s">
        <v>70</v>
      </c>
      <c r="D35" s="27"/>
      <c r="E35" s="27"/>
      <c r="F35" s="27"/>
      <c r="G35" s="27"/>
      <c r="H35" s="47"/>
      <c r="I35" s="47"/>
      <c r="J35" s="47"/>
      <c r="K35" s="47"/>
    </row>
    <row r="36" spans="2:11" x14ac:dyDescent="0.25">
      <c r="B36" s="48" t="s">
        <v>71</v>
      </c>
      <c r="C36" s="49">
        <v>0.1</v>
      </c>
      <c r="D36" s="79"/>
      <c r="E36" s="79"/>
      <c r="F36" s="47"/>
      <c r="G36" s="47"/>
      <c r="H36" s="45"/>
      <c r="I36" s="45"/>
      <c r="J36" s="45"/>
      <c r="K36" s="45"/>
    </row>
    <row r="37" spans="2:11" x14ac:dyDescent="0.25">
      <c r="B37" s="48" t="s">
        <v>72</v>
      </c>
      <c r="C37" s="49">
        <v>0</v>
      </c>
      <c r="D37" s="79"/>
      <c r="E37" s="79"/>
      <c r="F37" s="12"/>
      <c r="G37" s="47"/>
      <c r="H37" s="45"/>
      <c r="I37" s="45"/>
      <c r="J37" s="45"/>
      <c r="K37" s="45"/>
    </row>
    <row r="38" spans="2:11" x14ac:dyDescent="0.25">
      <c r="B38" s="48" t="s">
        <v>73</v>
      </c>
      <c r="C38" s="49">
        <v>0.3</v>
      </c>
      <c r="D38" s="79"/>
      <c r="E38" s="79"/>
      <c r="F38" s="12"/>
      <c r="G38" s="47"/>
      <c r="H38" s="45"/>
      <c r="I38" s="45"/>
      <c r="J38" s="45"/>
      <c r="K38" s="45"/>
    </row>
    <row r="39" spans="2:11" x14ac:dyDescent="0.25">
      <c r="B39" s="48" t="s">
        <v>74</v>
      </c>
      <c r="C39" s="49">
        <v>0.8</v>
      </c>
      <c r="D39" s="79"/>
      <c r="E39" s="79"/>
      <c r="F39" s="12"/>
      <c r="G39" s="47"/>
      <c r="H39" s="45"/>
      <c r="I39" s="45"/>
      <c r="J39" s="45"/>
      <c r="K39" s="45"/>
    </row>
    <row r="40" spans="2:11" x14ac:dyDescent="0.25">
      <c r="B40" s="48" t="s">
        <v>75</v>
      </c>
      <c r="C40" s="49">
        <v>0.8</v>
      </c>
      <c r="D40" s="79"/>
      <c r="E40" s="79"/>
      <c r="F40" s="12"/>
      <c r="G40" s="47"/>
      <c r="H40" s="45"/>
      <c r="I40" s="45"/>
      <c r="J40" s="45"/>
      <c r="K40" s="45"/>
    </row>
    <row r="41" spans="2:11" x14ac:dyDescent="0.25">
      <c r="B41" s="48" t="s">
        <v>76</v>
      </c>
      <c r="C41" s="49">
        <v>0.2</v>
      </c>
      <c r="D41" s="79"/>
      <c r="E41" s="79"/>
      <c r="F41" s="12"/>
      <c r="G41" s="47"/>
      <c r="H41" s="45"/>
      <c r="I41" s="45"/>
      <c r="J41" s="45"/>
      <c r="K41" s="45"/>
    </row>
    <row r="42" spans="2:11" x14ac:dyDescent="0.25">
      <c r="B42" s="50" t="s">
        <v>77</v>
      </c>
      <c r="C42" s="51">
        <v>0.8</v>
      </c>
      <c r="D42" s="79"/>
      <c r="E42" s="79"/>
      <c r="F42" s="12"/>
      <c r="G42" s="47"/>
      <c r="H42" s="45"/>
      <c r="I42" s="45"/>
      <c r="J42" s="45"/>
      <c r="K42" s="45"/>
    </row>
    <row r="43" spans="2:11" x14ac:dyDescent="0.25">
      <c r="B43" s="15"/>
      <c r="C43" s="15"/>
      <c r="D43" s="15"/>
      <c r="E43" s="15"/>
      <c r="F43" s="52"/>
      <c r="G43" s="52"/>
      <c r="H43" s="52"/>
      <c r="I43" s="52"/>
      <c r="J43" s="52"/>
      <c r="K43" s="52"/>
    </row>
    <row r="44" spans="2:11" ht="16.5" thickBot="1" x14ac:dyDescent="0.3">
      <c r="B44" s="15"/>
      <c r="C44" s="15"/>
      <c r="D44" s="15"/>
      <c r="E44" s="15"/>
      <c r="F44" s="52"/>
      <c r="G44" s="52"/>
      <c r="H44" s="52"/>
      <c r="I44" s="52"/>
      <c r="J44" s="52"/>
      <c r="K44" s="52"/>
    </row>
    <row r="45" spans="2:11" x14ac:dyDescent="0.25">
      <c r="B45" s="247" t="s">
        <v>78</v>
      </c>
      <c r="C45" s="248"/>
      <c r="D45" s="132"/>
      <c r="E45" s="132"/>
    </row>
    <row r="46" spans="2:11" x14ac:dyDescent="0.25">
      <c r="B46" s="9" t="s">
        <v>5</v>
      </c>
      <c r="C46" s="8">
        <f>C37</f>
        <v>0</v>
      </c>
      <c r="D46" s="13"/>
      <c r="E46" s="13"/>
    </row>
    <row r="47" spans="2:11" x14ac:dyDescent="0.25">
      <c r="B47" s="5" t="s">
        <v>6</v>
      </c>
      <c r="C47" s="6">
        <f>C41</f>
        <v>0.2</v>
      </c>
      <c r="D47" s="13"/>
      <c r="E47" s="13"/>
    </row>
    <row r="48" spans="2:11" x14ac:dyDescent="0.25">
      <c r="B48" s="7" t="s">
        <v>2</v>
      </c>
      <c r="C48" s="8">
        <f>C40</f>
        <v>0.8</v>
      </c>
      <c r="D48" s="13"/>
      <c r="E48" s="13"/>
    </row>
    <row r="49" spans="2:11" x14ac:dyDescent="0.25">
      <c r="B49" s="7" t="s">
        <v>7</v>
      </c>
      <c r="C49" s="8">
        <f>C40</f>
        <v>0.8</v>
      </c>
      <c r="D49" s="13"/>
      <c r="E49" s="13"/>
    </row>
    <row r="50" spans="2:11" x14ac:dyDescent="0.25">
      <c r="B50" s="7" t="s">
        <v>60</v>
      </c>
      <c r="C50" s="8">
        <f>C37</f>
        <v>0</v>
      </c>
      <c r="D50" s="13"/>
      <c r="E50" s="13"/>
    </row>
    <row r="51" spans="2:11" x14ac:dyDescent="0.25">
      <c r="B51" s="9" t="s">
        <v>8</v>
      </c>
      <c r="C51" s="8">
        <f>C40</f>
        <v>0.8</v>
      </c>
      <c r="D51" s="13"/>
      <c r="E51" s="13"/>
    </row>
    <row r="52" spans="2:11" x14ac:dyDescent="0.25">
      <c r="B52" s="7" t="s">
        <v>1</v>
      </c>
      <c r="C52" s="8">
        <f>C40</f>
        <v>0.8</v>
      </c>
      <c r="D52" s="13"/>
      <c r="E52" s="13"/>
    </row>
    <row r="53" spans="2:11" x14ac:dyDescent="0.25">
      <c r="B53" s="7" t="s">
        <v>13</v>
      </c>
      <c r="C53" s="8">
        <f>C40</f>
        <v>0.8</v>
      </c>
      <c r="D53" s="13"/>
      <c r="E53" s="13"/>
    </row>
    <row r="54" spans="2:11" x14ac:dyDescent="0.25">
      <c r="B54" s="7" t="s">
        <v>68</v>
      </c>
      <c r="C54" s="8">
        <f>C40</f>
        <v>0.8</v>
      </c>
      <c r="D54" s="13"/>
      <c r="E54" s="13"/>
    </row>
    <row r="55" spans="2:11" x14ac:dyDescent="0.25">
      <c r="B55" s="7" t="s">
        <v>9</v>
      </c>
      <c r="C55" s="8">
        <f>C40</f>
        <v>0.8</v>
      </c>
      <c r="D55" s="13"/>
      <c r="E55" s="13"/>
    </row>
    <row r="56" spans="2:11" s="14" customFormat="1" x14ac:dyDescent="0.25">
      <c r="B56" s="7" t="s">
        <v>10</v>
      </c>
      <c r="C56" s="8">
        <f>C37</f>
        <v>0</v>
      </c>
      <c r="D56" s="13"/>
      <c r="E56" s="13"/>
      <c r="F56" s="2"/>
      <c r="G56" s="2"/>
      <c r="H56" s="2"/>
      <c r="I56" s="2"/>
      <c r="J56" s="2"/>
      <c r="K56" s="2"/>
    </row>
    <row r="57" spans="2:11" s="14" customFormat="1" ht="16.5" thickBot="1" x14ac:dyDescent="0.3">
      <c r="B57" s="10" t="s">
        <v>11</v>
      </c>
      <c r="C57" s="11">
        <f>C41</f>
        <v>0.2</v>
      </c>
      <c r="D57" s="13"/>
      <c r="E57" s="13"/>
      <c r="F57" s="2"/>
      <c r="G57" s="2"/>
      <c r="H57" s="2"/>
      <c r="I57" s="2"/>
      <c r="J57" s="2"/>
      <c r="K57" s="2"/>
    </row>
    <row r="58" spans="2:11" x14ac:dyDescent="0.25">
      <c r="B58" s="14"/>
      <c r="C58" s="15"/>
      <c r="D58" s="15"/>
      <c r="E58" s="15"/>
    </row>
    <row r="59" spans="2:11" ht="16.5" thickBot="1" x14ac:dyDescent="0.3">
      <c r="B59" s="14"/>
      <c r="C59" s="15"/>
      <c r="D59" s="15"/>
      <c r="E59" s="15"/>
    </row>
    <row r="60" spans="2:11" ht="47.25" x14ac:dyDescent="0.25">
      <c r="B60" s="243" t="s">
        <v>205</v>
      </c>
      <c r="C60" s="53" t="s">
        <v>14</v>
      </c>
      <c r="D60" s="28"/>
      <c r="E60" s="28"/>
    </row>
    <row r="61" spans="2:11" ht="16.5" thickBot="1" x14ac:dyDescent="0.3">
      <c r="B61" s="10"/>
      <c r="C61" s="54">
        <v>0.25</v>
      </c>
      <c r="D61" s="74"/>
      <c r="E61" s="74"/>
    </row>
    <row r="62" spans="2:11" x14ac:dyDescent="0.25">
      <c r="B62" s="12"/>
      <c r="C62" s="55"/>
      <c r="D62" s="55"/>
      <c r="E62" s="55"/>
    </row>
    <row r="63" spans="2:11" ht="16.5" thickBot="1" x14ac:dyDescent="0.3">
      <c r="B63" s="14"/>
      <c r="C63" s="15"/>
      <c r="D63" s="15"/>
      <c r="E63" s="15"/>
    </row>
    <row r="64" spans="2:11" ht="18.75" x14ac:dyDescent="0.35">
      <c r="B64" s="56" t="s">
        <v>86</v>
      </c>
      <c r="C64" s="57" t="s">
        <v>0</v>
      </c>
      <c r="D64" s="60"/>
      <c r="E64" s="60"/>
    </row>
    <row r="65" spans="2:11" x14ac:dyDescent="0.25">
      <c r="B65" s="9" t="s">
        <v>5</v>
      </c>
      <c r="C65" s="73">
        <f t="shared" ref="C65:C76" si="7">C46*$C$61</f>
        <v>0</v>
      </c>
      <c r="D65" s="13"/>
      <c r="E65" s="13"/>
    </row>
    <row r="66" spans="2:11" x14ac:dyDescent="0.25">
      <c r="B66" s="5" t="s">
        <v>6</v>
      </c>
      <c r="C66" s="6">
        <f t="shared" si="7"/>
        <v>0.05</v>
      </c>
      <c r="D66" s="13"/>
      <c r="E66" s="13"/>
    </row>
    <row r="67" spans="2:11" s="14" customFormat="1" x14ac:dyDescent="0.25">
      <c r="B67" s="7" t="s">
        <v>2</v>
      </c>
      <c r="C67" s="8">
        <f t="shared" si="7"/>
        <v>0.2</v>
      </c>
      <c r="D67" s="13"/>
      <c r="E67" s="13"/>
      <c r="F67" s="2"/>
      <c r="G67" s="2"/>
      <c r="H67" s="2"/>
      <c r="I67" s="2"/>
      <c r="J67" s="2"/>
      <c r="K67" s="2"/>
    </row>
    <row r="68" spans="2:11" s="14" customFormat="1" x14ac:dyDescent="0.25">
      <c r="B68" s="7" t="s">
        <v>7</v>
      </c>
      <c r="C68" s="8">
        <f t="shared" si="7"/>
        <v>0.2</v>
      </c>
      <c r="D68" s="13"/>
      <c r="E68" s="13"/>
      <c r="F68" s="2"/>
      <c r="G68" s="2"/>
      <c r="H68" s="2"/>
      <c r="I68" s="2"/>
      <c r="J68" s="2"/>
      <c r="K68" s="2"/>
    </row>
    <row r="69" spans="2:11" x14ac:dyDescent="0.25">
      <c r="B69" s="7" t="s">
        <v>60</v>
      </c>
      <c r="C69" s="8">
        <f t="shared" si="7"/>
        <v>0</v>
      </c>
      <c r="D69" s="13"/>
      <c r="E69" s="13"/>
    </row>
    <row r="70" spans="2:11" x14ac:dyDescent="0.25">
      <c r="B70" s="9" t="s">
        <v>8</v>
      </c>
      <c r="C70" s="8">
        <f t="shared" si="7"/>
        <v>0.2</v>
      </c>
      <c r="D70" s="13"/>
      <c r="E70" s="13"/>
    </row>
    <row r="71" spans="2:11" x14ac:dyDescent="0.25">
      <c r="B71" s="7" t="s">
        <v>1</v>
      </c>
      <c r="C71" s="8">
        <f t="shared" si="7"/>
        <v>0.2</v>
      </c>
      <c r="D71" s="13"/>
      <c r="E71" s="13"/>
    </row>
    <row r="72" spans="2:11" x14ac:dyDescent="0.25">
      <c r="B72" s="7" t="s">
        <v>13</v>
      </c>
      <c r="C72" s="8">
        <f t="shared" si="7"/>
        <v>0.2</v>
      </c>
      <c r="D72" s="13"/>
      <c r="E72" s="13"/>
    </row>
    <row r="73" spans="2:11" x14ac:dyDescent="0.25">
      <c r="B73" s="7" t="s">
        <v>68</v>
      </c>
      <c r="C73" s="8">
        <f t="shared" si="7"/>
        <v>0.2</v>
      </c>
      <c r="D73" s="13"/>
      <c r="E73" s="13"/>
    </row>
    <row r="74" spans="2:11" x14ac:dyDescent="0.25">
      <c r="B74" s="7" t="s">
        <v>9</v>
      </c>
      <c r="C74" s="8">
        <f t="shared" si="7"/>
        <v>0.2</v>
      </c>
      <c r="D74" s="13"/>
      <c r="E74" s="13"/>
    </row>
    <row r="75" spans="2:11" x14ac:dyDescent="0.25">
      <c r="B75" s="7" t="s">
        <v>10</v>
      </c>
      <c r="C75" s="8">
        <f t="shared" si="7"/>
        <v>0</v>
      </c>
      <c r="D75" s="13"/>
      <c r="E75" s="13"/>
    </row>
    <row r="76" spans="2:11" ht="16.5" thickBot="1" x14ac:dyDescent="0.3">
      <c r="B76" s="10" t="s">
        <v>11</v>
      </c>
      <c r="C76" s="11">
        <f t="shared" si="7"/>
        <v>0.05</v>
      </c>
      <c r="D76" s="13"/>
      <c r="E76" s="13"/>
      <c r="F76" s="58"/>
      <c r="G76" s="58"/>
      <c r="H76" s="58"/>
      <c r="I76" s="58"/>
    </row>
    <row r="77" spans="2:11" x14ac:dyDescent="0.25">
      <c r="B77" s="12"/>
      <c r="C77" s="55"/>
      <c r="D77" s="55"/>
      <c r="E77" s="55"/>
      <c r="F77" s="58"/>
      <c r="G77" s="58"/>
      <c r="H77" s="58"/>
      <c r="I77" s="58"/>
    </row>
    <row r="78" spans="2:11" ht="16.5" thickBot="1" x14ac:dyDescent="0.3">
      <c r="B78" s="59"/>
      <c r="C78" s="60"/>
      <c r="D78" s="60"/>
      <c r="E78" s="60"/>
      <c r="H78" s="61"/>
      <c r="I78" s="61"/>
    </row>
    <row r="79" spans="2:11" ht="50.25" x14ac:dyDescent="0.25">
      <c r="B79" s="243" t="s">
        <v>206</v>
      </c>
      <c r="C79" s="53" t="s">
        <v>20</v>
      </c>
      <c r="D79" s="28"/>
      <c r="E79" s="28"/>
    </row>
    <row r="80" spans="2:11" ht="16.5" thickBot="1" x14ac:dyDescent="0.3">
      <c r="B80" s="10"/>
      <c r="C80" s="54">
        <v>0.35</v>
      </c>
      <c r="D80" s="74"/>
      <c r="E80" s="74"/>
    </row>
    <row r="81" spans="2:12" x14ac:dyDescent="0.25">
      <c r="B81" s="12"/>
      <c r="C81" s="74"/>
      <c r="D81" s="74"/>
      <c r="E81" s="74"/>
    </row>
    <row r="82" spans="2:12" x14ac:dyDescent="0.25">
      <c r="B82" s="14"/>
      <c r="C82" s="15"/>
      <c r="D82" s="15"/>
      <c r="E82" s="15"/>
    </row>
    <row r="83" spans="2:12" s="19" customFormat="1" x14ac:dyDescent="0.25">
      <c r="B83" s="62" t="s">
        <v>129</v>
      </c>
      <c r="C83" s="17" t="s">
        <v>106</v>
      </c>
      <c r="D83" s="17">
        <v>2005</v>
      </c>
      <c r="E83" s="17">
        <v>2006</v>
      </c>
      <c r="F83" s="17">
        <v>2007</v>
      </c>
      <c r="G83" s="17">
        <v>2008</v>
      </c>
      <c r="H83" s="17">
        <v>2009</v>
      </c>
      <c r="I83" s="17">
        <v>2010</v>
      </c>
      <c r="J83" s="17">
        <v>2011</v>
      </c>
      <c r="K83" s="17">
        <v>2012</v>
      </c>
      <c r="L83" s="18">
        <v>2013</v>
      </c>
    </row>
    <row r="84" spans="2:12" s="19" customFormat="1" x14ac:dyDescent="0.25">
      <c r="B84" s="20" t="s">
        <v>21</v>
      </c>
      <c r="C84" s="28"/>
      <c r="D84" s="165">
        <f>((D30-$C$80)*$C$66)/10^3</f>
        <v>13591.079982499999</v>
      </c>
      <c r="E84" s="165">
        <f t="shared" ref="E84:L85" si="8">((E30-$C$80)*$C$66)/10^3</f>
        <v>13772.2799825</v>
      </c>
      <c r="F84" s="165">
        <f t="shared" si="8"/>
        <v>13269.989982499997</v>
      </c>
      <c r="G84" s="165">
        <f t="shared" si="8"/>
        <v>13081.019982500002</v>
      </c>
      <c r="H84" s="165">
        <f t="shared" si="8"/>
        <v>14001.659982499999</v>
      </c>
      <c r="I84" s="165">
        <f t="shared" si="8"/>
        <v>14537.9399825</v>
      </c>
      <c r="J84" s="165">
        <f t="shared" si="8"/>
        <v>14713.049982499997</v>
      </c>
      <c r="K84" s="165">
        <f t="shared" si="8"/>
        <v>14700.059982499999</v>
      </c>
      <c r="L84" s="166">
        <f t="shared" si="8"/>
        <v>14838.929982500002</v>
      </c>
    </row>
    <row r="85" spans="2:12" s="19" customFormat="1" x14ac:dyDescent="0.25">
      <c r="B85" s="20" t="s">
        <v>22</v>
      </c>
      <c r="C85" s="28"/>
      <c r="D85" s="165">
        <f>((D31-$C$80)*$C$66)/10^3</f>
        <v>4993.859982500001</v>
      </c>
      <c r="E85" s="165">
        <f t="shared" si="8"/>
        <v>5256.7799825000011</v>
      </c>
      <c r="F85" s="165">
        <f t="shared" si="8"/>
        <v>4674.8699825000012</v>
      </c>
      <c r="G85" s="165">
        <f t="shared" si="8"/>
        <v>4189.8599825000001</v>
      </c>
      <c r="H85" s="165">
        <f t="shared" si="8"/>
        <v>4962.0599825000008</v>
      </c>
      <c r="I85" s="165">
        <f t="shared" si="8"/>
        <v>5246.3699824999994</v>
      </c>
      <c r="J85" s="165">
        <f t="shared" si="8"/>
        <v>5238.689982500001</v>
      </c>
      <c r="K85" s="165">
        <f t="shared" si="8"/>
        <v>4752.5099825000007</v>
      </c>
      <c r="L85" s="166">
        <f t="shared" si="8"/>
        <v>4722.5999825000008</v>
      </c>
    </row>
    <row r="86" spans="2:12" s="64" customFormat="1" x14ac:dyDescent="0.25">
      <c r="B86" s="40" t="s">
        <v>24</v>
      </c>
      <c r="C86" s="41" t="s">
        <v>12</v>
      </c>
      <c r="D86" s="167">
        <f t="shared" ref="D86:E86" si="9">SUM(D84:D85)</f>
        <v>18584.939965000001</v>
      </c>
      <c r="E86" s="167">
        <f t="shared" si="9"/>
        <v>19029.059965</v>
      </c>
      <c r="F86" s="167">
        <f t="shared" ref="F86:K86" si="10">SUM(F84:F85)</f>
        <v>17944.859965</v>
      </c>
      <c r="G86" s="167">
        <f t="shared" si="10"/>
        <v>17270.879965</v>
      </c>
      <c r="H86" s="167">
        <f t="shared" si="10"/>
        <v>18963.719965</v>
      </c>
      <c r="I86" s="167">
        <f t="shared" si="10"/>
        <v>19784.309965</v>
      </c>
      <c r="J86" s="167">
        <f t="shared" si="10"/>
        <v>19951.739964999997</v>
      </c>
      <c r="K86" s="167">
        <f t="shared" si="10"/>
        <v>19452.569964999999</v>
      </c>
      <c r="L86" s="168">
        <f t="shared" ref="L86" si="11">SUM(L84:L85)</f>
        <v>19561.529965000002</v>
      </c>
    </row>
    <row r="87" spans="2:12" s="64" customFormat="1" x14ac:dyDescent="0.25">
      <c r="B87" s="44"/>
      <c r="C87" s="44"/>
      <c r="D87" s="44"/>
      <c r="E87" s="44"/>
      <c r="F87" s="65"/>
      <c r="G87" s="65"/>
      <c r="H87" s="65"/>
      <c r="I87" s="65"/>
      <c r="J87" s="65"/>
      <c r="K87" s="65"/>
      <c r="L87" s="65"/>
    </row>
    <row r="88" spans="2:12" x14ac:dyDescent="0.25">
      <c r="B88" s="14"/>
      <c r="C88" s="15"/>
      <c r="D88" s="15"/>
      <c r="E88" s="15"/>
    </row>
    <row r="89" spans="2:12" s="19" customFormat="1" x14ac:dyDescent="0.25">
      <c r="B89" s="16" t="s">
        <v>64</v>
      </c>
      <c r="C89" s="17" t="s">
        <v>65</v>
      </c>
      <c r="D89" s="17">
        <v>2005</v>
      </c>
      <c r="E89" s="17">
        <v>2006</v>
      </c>
      <c r="F89" s="17">
        <v>2007</v>
      </c>
      <c r="G89" s="17">
        <v>2008</v>
      </c>
      <c r="H89" s="17">
        <v>2009</v>
      </c>
      <c r="I89" s="17">
        <v>2010</v>
      </c>
      <c r="J89" s="17">
        <v>2011</v>
      </c>
      <c r="K89" s="17">
        <v>2012</v>
      </c>
      <c r="L89" s="18">
        <v>2013</v>
      </c>
    </row>
    <row r="90" spans="2:12" s="64" customFormat="1" x14ac:dyDescent="0.25">
      <c r="B90" s="23" t="s">
        <v>24</v>
      </c>
      <c r="C90" s="24" t="s">
        <v>12</v>
      </c>
      <c r="D90" s="66">
        <v>0</v>
      </c>
      <c r="E90" s="66">
        <v>0</v>
      </c>
      <c r="F90" s="66">
        <v>0</v>
      </c>
      <c r="G90" s="66">
        <v>0</v>
      </c>
      <c r="H90" s="66">
        <v>0</v>
      </c>
      <c r="I90" s="66">
        <v>0</v>
      </c>
      <c r="J90" s="66">
        <v>0</v>
      </c>
      <c r="K90" s="66">
        <v>0</v>
      </c>
      <c r="L90" s="67">
        <v>0</v>
      </c>
    </row>
    <row r="91" spans="2:12" x14ac:dyDescent="0.25">
      <c r="B91" s="68"/>
      <c r="C91" s="69"/>
      <c r="D91" s="69"/>
      <c r="E91" s="69"/>
      <c r="F91" s="35"/>
      <c r="G91" s="35"/>
      <c r="H91" s="35"/>
      <c r="I91" s="35"/>
      <c r="J91" s="35"/>
      <c r="K91" s="35"/>
      <c r="L91" s="35"/>
    </row>
    <row r="92" spans="2:12" x14ac:dyDescent="0.25">
      <c r="B92" s="35"/>
      <c r="C92" s="35"/>
      <c r="D92" s="35"/>
      <c r="E92" s="35"/>
      <c r="F92" s="35"/>
      <c r="G92" s="35"/>
      <c r="H92" s="35"/>
      <c r="I92" s="35"/>
      <c r="J92" s="35"/>
      <c r="K92" s="35"/>
      <c r="L92" s="35"/>
    </row>
    <row r="93" spans="2:12" s="19" customFormat="1" x14ac:dyDescent="0.25">
      <c r="B93" s="16" t="s">
        <v>127</v>
      </c>
      <c r="C93" s="17" t="s">
        <v>106</v>
      </c>
      <c r="D93" s="17">
        <v>2005</v>
      </c>
      <c r="E93" s="17">
        <v>2006</v>
      </c>
      <c r="F93" s="17">
        <v>2007</v>
      </c>
      <c r="G93" s="17">
        <v>2008</v>
      </c>
      <c r="H93" s="17">
        <v>2009</v>
      </c>
      <c r="I93" s="17">
        <v>2010</v>
      </c>
      <c r="J93" s="17">
        <v>2011</v>
      </c>
      <c r="K93" s="17">
        <v>2012</v>
      </c>
      <c r="L93" s="18">
        <v>2013</v>
      </c>
    </row>
    <row r="94" spans="2:12" s="19" customFormat="1" x14ac:dyDescent="0.25">
      <c r="B94" s="20" t="s">
        <v>21</v>
      </c>
      <c r="C94" s="70"/>
      <c r="D94" s="169">
        <f t="shared" ref="D94:F95" si="12">D84*(1-$F$90)</f>
        <v>13591.079982499999</v>
      </c>
      <c r="E94" s="169">
        <f t="shared" si="12"/>
        <v>13772.2799825</v>
      </c>
      <c r="F94" s="169">
        <f t="shared" si="12"/>
        <v>13269.989982499997</v>
      </c>
      <c r="G94" s="169">
        <f>G84*(1-$G$90)</f>
        <v>13081.019982500002</v>
      </c>
      <c r="H94" s="169">
        <f>H84*(1-$H$90)</f>
        <v>14001.659982499999</v>
      </c>
      <c r="I94" s="169">
        <f>I84*(1-$I$90)</f>
        <v>14537.9399825</v>
      </c>
      <c r="J94" s="169">
        <f>J84*(1-$J$90)</f>
        <v>14713.049982499997</v>
      </c>
      <c r="K94" s="169">
        <f>K84*(1-$K$90)</f>
        <v>14700.059982499999</v>
      </c>
      <c r="L94" s="170">
        <f>L84*(1-$K$90)</f>
        <v>14838.929982500002</v>
      </c>
    </row>
    <row r="95" spans="2:12" s="19" customFormat="1" x14ac:dyDescent="0.25">
      <c r="B95" s="20" t="s">
        <v>22</v>
      </c>
      <c r="C95" s="70"/>
      <c r="D95" s="169">
        <f t="shared" si="12"/>
        <v>4993.859982500001</v>
      </c>
      <c r="E95" s="169">
        <f t="shared" si="12"/>
        <v>5256.7799825000011</v>
      </c>
      <c r="F95" s="169">
        <f t="shared" si="12"/>
        <v>4674.8699825000012</v>
      </c>
      <c r="G95" s="169">
        <f>G85*(1-$G$90)</f>
        <v>4189.8599825000001</v>
      </c>
      <c r="H95" s="169">
        <f>H85*(1-$H$90)</f>
        <v>4962.0599825000008</v>
      </c>
      <c r="I95" s="169">
        <f>I85*(1-$I$90)</f>
        <v>5246.3699824999994</v>
      </c>
      <c r="J95" s="169">
        <f>J85*(1-$J$90)</f>
        <v>5238.689982500001</v>
      </c>
      <c r="K95" s="169">
        <f>K85*(1-$K$90)</f>
        <v>4752.5099825000007</v>
      </c>
      <c r="L95" s="170">
        <f>L85*(1-$K$90)</f>
        <v>4722.5999825000008</v>
      </c>
    </row>
    <row r="96" spans="2:12" s="64" customFormat="1" x14ac:dyDescent="0.25">
      <c r="B96" s="23" t="s">
        <v>24</v>
      </c>
      <c r="C96" s="24" t="s">
        <v>12</v>
      </c>
      <c r="D96" s="171">
        <f t="shared" ref="D96:E96" si="13">SUM(D94:D95)</f>
        <v>18584.939965000001</v>
      </c>
      <c r="E96" s="171">
        <f t="shared" si="13"/>
        <v>19029.059965</v>
      </c>
      <c r="F96" s="171">
        <f t="shared" ref="F96:K96" si="14">SUM(F94:F95)</f>
        <v>17944.859965</v>
      </c>
      <c r="G96" s="171">
        <f t="shared" si="14"/>
        <v>17270.879965</v>
      </c>
      <c r="H96" s="171">
        <f t="shared" si="14"/>
        <v>18963.719965</v>
      </c>
      <c r="I96" s="171">
        <f t="shared" si="14"/>
        <v>19784.309965</v>
      </c>
      <c r="J96" s="171">
        <f t="shared" si="14"/>
        <v>19951.739964999997</v>
      </c>
      <c r="K96" s="171">
        <f t="shared" si="14"/>
        <v>19452.569964999999</v>
      </c>
      <c r="L96" s="172">
        <f t="shared" ref="L96" si="15">SUM(L94:L95)</f>
        <v>19561.529965000002</v>
      </c>
    </row>
    <row r="97" spans="2:12" x14ac:dyDescent="0.25">
      <c r="B97" s="35"/>
      <c r="C97" s="35"/>
      <c r="D97" s="35"/>
      <c r="E97" s="35"/>
      <c r="F97" s="35"/>
      <c r="G97" s="35"/>
      <c r="H97" s="35"/>
      <c r="I97" s="35"/>
      <c r="J97" s="35"/>
      <c r="K97" s="35"/>
      <c r="L97" s="35"/>
    </row>
    <row r="98" spans="2:12" x14ac:dyDescent="0.25">
      <c r="B98" s="35"/>
      <c r="C98" s="35"/>
      <c r="D98" s="35"/>
      <c r="E98" s="35"/>
      <c r="F98" s="35"/>
      <c r="G98" s="35"/>
      <c r="H98" s="35"/>
      <c r="I98" s="35"/>
      <c r="J98" s="35"/>
      <c r="K98" s="35"/>
      <c r="L98" s="35"/>
    </row>
    <row r="99" spans="2:12" s="19" customFormat="1" x14ac:dyDescent="0.25">
      <c r="B99" s="16" t="s">
        <v>130</v>
      </c>
      <c r="C99" s="17" t="s">
        <v>106</v>
      </c>
      <c r="D99" s="17">
        <v>2005</v>
      </c>
      <c r="E99" s="17">
        <v>2006</v>
      </c>
      <c r="F99" s="17">
        <v>2007</v>
      </c>
      <c r="G99" s="17">
        <v>2008</v>
      </c>
      <c r="H99" s="17">
        <v>2009</v>
      </c>
      <c r="I99" s="17">
        <v>2010</v>
      </c>
      <c r="J99" s="17">
        <v>2011</v>
      </c>
      <c r="K99" s="17">
        <v>2012</v>
      </c>
      <c r="L99" s="18">
        <v>2013</v>
      </c>
    </row>
    <row r="100" spans="2:12" s="71" customFormat="1" x14ac:dyDescent="0.25">
      <c r="B100" s="20" t="s">
        <v>21</v>
      </c>
      <c r="C100" s="28"/>
      <c r="D100" s="165">
        <f>D94*21</f>
        <v>285412.67963249999</v>
      </c>
      <c r="E100" s="165">
        <f>E94*21</f>
        <v>289217.8796325</v>
      </c>
      <c r="F100" s="165">
        <f>F94*21</f>
        <v>278669.78963249997</v>
      </c>
      <c r="G100" s="165">
        <f t="shared" ref="F100:K101" si="16">G94*21</f>
        <v>274701.41963250004</v>
      </c>
      <c r="H100" s="165">
        <f t="shared" si="16"/>
        <v>294034.85963249998</v>
      </c>
      <c r="I100" s="165">
        <f t="shared" si="16"/>
        <v>305296.73963249999</v>
      </c>
      <c r="J100" s="165">
        <f t="shared" si="16"/>
        <v>308974.04963249993</v>
      </c>
      <c r="K100" s="165">
        <f t="shared" si="16"/>
        <v>308701.2596325</v>
      </c>
      <c r="L100" s="166">
        <f t="shared" ref="L100" si="17">L94*21</f>
        <v>311617.52963250002</v>
      </c>
    </row>
    <row r="101" spans="2:12" s="71" customFormat="1" x14ac:dyDescent="0.25">
      <c r="B101" s="20" t="s">
        <v>22</v>
      </c>
      <c r="C101" s="28"/>
      <c r="D101" s="165">
        <f t="shared" ref="D101:E101" si="18">D95*21</f>
        <v>104871.05963250002</v>
      </c>
      <c r="E101" s="165">
        <f t="shared" si="18"/>
        <v>110392.37963250003</v>
      </c>
      <c r="F101" s="165">
        <f t="shared" si="16"/>
        <v>98172.269632500029</v>
      </c>
      <c r="G101" s="165">
        <f t="shared" si="16"/>
        <v>87987.059632500008</v>
      </c>
      <c r="H101" s="165">
        <f t="shared" si="16"/>
        <v>104203.25963250002</v>
      </c>
      <c r="I101" s="165">
        <f t="shared" si="16"/>
        <v>110173.76963249999</v>
      </c>
      <c r="J101" s="165">
        <f t="shared" si="16"/>
        <v>110012.48963250002</v>
      </c>
      <c r="K101" s="165">
        <f t="shared" si="16"/>
        <v>99802.709632500017</v>
      </c>
      <c r="L101" s="166">
        <f t="shared" ref="L101" si="19">L95*21</f>
        <v>99174.599632500016</v>
      </c>
    </row>
    <row r="102" spans="2:12" s="64" customFormat="1" x14ac:dyDescent="0.25">
      <c r="B102" s="23" t="s">
        <v>24</v>
      </c>
      <c r="C102" s="24" t="s">
        <v>12</v>
      </c>
      <c r="D102" s="171">
        <f t="shared" ref="D102:E102" si="20">SUM(D100:D101)</f>
        <v>390283.73926499998</v>
      </c>
      <c r="E102" s="171">
        <f t="shared" si="20"/>
        <v>399610.259265</v>
      </c>
      <c r="F102" s="171">
        <f t="shared" ref="F102:K102" si="21">SUM(F100:F101)</f>
        <v>376842.05926499999</v>
      </c>
      <c r="G102" s="171">
        <f t="shared" si="21"/>
        <v>362688.47926500003</v>
      </c>
      <c r="H102" s="171">
        <f t="shared" si="21"/>
        <v>398238.11926499999</v>
      </c>
      <c r="I102" s="171">
        <f t="shared" si="21"/>
        <v>415470.509265</v>
      </c>
      <c r="J102" s="171">
        <f t="shared" si="21"/>
        <v>418986.53926499991</v>
      </c>
      <c r="K102" s="171">
        <f t="shared" si="21"/>
        <v>408503.96926500002</v>
      </c>
      <c r="L102" s="172">
        <f t="shared" ref="L102" si="22">SUM(L100:L101)</f>
        <v>410792.12926500005</v>
      </c>
    </row>
  </sheetData>
  <mergeCells count="1">
    <mergeCell ref="B45:C45"/>
  </mergeCells>
  <pageMargins left="0.511811024" right="0.511811024" top="0.68740157499999999" bottom="0.78740157499999996" header="0.31496062000000002" footer="0.31496062000000002"/>
  <pageSetup paperSize="9" scale="61" fitToHeight="0" orientation="landscape" horizontalDpi="4294967293" verticalDpi="4294967293" r:id="rId1"/>
  <ignoredErrors>
    <ignoredError sqref="F22 G22:J2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L94"/>
  <sheetViews>
    <sheetView topLeftCell="A103" zoomScale="80" zoomScaleNormal="80" workbookViewId="0">
      <selection activeCell="G72" sqref="G72"/>
    </sheetView>
  </sheetViews>
  <sheetFormatPr defaultRowHeight="15.75" x14ac:dyDescent="0.25"/>
  <cols>
    <col min="1" max="1" width="5.7109375" style="2" customWidth="1"/>
    <col min="2" max="2" width="72.28515625" style="2" customWidth="1"/>
    <col min="3" max="3" width="20.28515625" style="2" customWidth="1"/>
    <col min="4" max="5" width="15.5703125" style="2" customWidth="1"/>
    <col min="6" max="11" width="13.85546875" style="2" bestFit="1" customWidth="1"/>
    <col min="12" max="12" width="12.710937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9" t="s">
        <v>6</v>
      </c>
      <c r="C6" s="8">
        <v>3</v>
      </c>
      <c r="D6" s="13"/>
      <c r="E6" s="13"/>
    </row>
    <row r="7" spans="2:5" x14ac:dyDescent="0.25">
      <c r="B7" s="5" t="s">
        <v>2</v>
      </c>
      <c r="C7" s="6">
        <v>2.5</v>
      </c>
      <c r="D7" s="13"/>
      <c r="E7" s="13"/>
    </row>
    <row r="8" spans="2:5" x14ac:dyDescent="0.25">
      <c r="B8" s="7" t="s">
        <v>7</v>
      </c>
      <c r="C8" s="8">
        <v>9</v>
      </c>
      <c r="D8" s="13"/>
      <c r="E8" s="13"/>
    </row>
    <row r="9" spans="2:5" x14ac:dyDescent="0.25">
      <c r="B9" s="7" t="s">
        <v>60</v>
      </c>
      <c r="C9" s="8">
        <v>1</v>
      </c>
      <c r="D9" s="13"/>
      <c r="E9" s="13"/>
    </row>
    <row r="10" spans="2:5" x14ac:dyDescent="0.25">
      <c r="B10" s="9" t="s">
        <v>8</v>
      </c>
      <c r="C10" s="8">
        <v>2.2400000000000002</v>
      </c>
      <c r="D10" s="13"/>
      <c r="E10" s="13"/>
    </row>
    <row r="11" spans="2:5" x14ac:dyDescent="0.25">
      <c r="B11" s="7" t="s">
        <v>1</v>
      </c>
      <c r="C11" s="8">
        <v>2.9</v>
      </c>
      <c r="D11" s="13"/>
      <c r="E11" s="13"/>
    </row>
    <row r="12" spans="2:5" x14ac:dyDescent="0.25">
      <c r="B12" s="7" t="s">
        <v>13</v>
      </c>
      <c r="C12" s="8">
        <v>4.0999999999999996</v>
      </c>
      <c r="D12" s="13"/>
      <c r="E12" s="13"/>
    </row>
    <row r="13" spans="2:5" x14ac:dyDescent="0.25">
      <c r="B13" s="7" t="s">
        <v>68</v>
      </c>
      <c r="C13" s="8">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2"/>
      <c r="C17" s="13"/>
      <c r="D17" s="13"/>
      <c r="E17" s="13"/>
    </row>
    <row r="18" spans="2:12" x14ac:dyDescent="0.25">
      <c r="B18" s="14"/>
      <c r="C18" s="15"/>
      <c r="D18" s="15"/>
      <c r="E18" s="15"/>
    </row>
    <row r="19" spans="2:12" s="19" customFormat="1" ht="18.75" x14ac:dyDescent="0.25">
      <c r="B19" s="16" t="s">
        <v>82</v>
      </c>
      <c r="C19" s="17" t="s">
        <v>16</v>
      </c>
      <c r="D19" s="17">
        <v>2005</v>
      </c>
      <c r="E19" s="17">
        <v>2006</v>
      </c>
      <c r="F19" s="17">
        <v>2007</v>
      </c>
      <c r="G19" s="17">
        <v>2008</v>
      </c>
      <c r="H19" s="17">
        <v>2009</v>
      </c>
      <c r="I19" s="17">
        <v>2010</v>
      </c>
      <c r="J19" s="17">
        <v>2011</v>
      </c>
      <c r="K19" s="17">
        <v>2012</v>
      </c>
      <c r="L19" s="18">
        <v>2013</v>
      </c>
    </row>
    <row r="20" spans="2:12" s="19" customFormat="1" x14ac:dyDescent="0.25">
      <c r="B20" s="23" t="s">
        <v>23</v>
      </c>
      <c r="C20" s="24" t="s">
        <v>12</v>
      </c>
      <c r="D20" s="75">
        <f>('Industrial Production Data'!C13*0.25)+('Industrial Production Data'!D13*0.75)</f>
        <v>17622750</v>
      </c>
      <c r="E20" s="75">
        <f>('Industrial Production Data'!D13*0.25)+('Industrial Production Data'!E13*0.75)</f>
        <v>26092000</v>
      </c>
      <c r="F20" s="75">
        <f>('Industrial Production Data'!E13*0.25)+('Industrial Production Data'!F13*0.75)</f>
        <v>26859500</v>
      </c>
      <c r="G20" s="75">
        <f>('Industrial Production Data'!F13*0.25)+('Industrial Production Data'!G13*0.75)</f>
        <v>17493500</v>
      </c>
      <c r="H20" s="75">
        <f>('Industrial Production Data'!G13*0.25)+('Industrial Production Data'!H13*0.75)</f>
        <v>17818750</v>
      </c>
      <c r="I20" s="75">
        <f>('Industrial Production Data'!H13*0.25)+('Industrial Production Data'!I13*0.75)</f>
        <v>23023500</v>
      </c>
      <c r="J20" s="75">
        <f>('Industrial Production Data'!I13*0.25)+('Industrial Production Data'!J13*0.75)</f>
        <v>25855750</v>
      </c>
      <c r="K20" s="75">
        <f>('Industrial Production Data'!J13*0.25)+('Industrial Production Data'!K13*0.75)</f>
        <v>25441500</v>
      </c>
      <c r="L20" s="153">
        <f>('Industrial Production Data'!K13*0.25)+('Industrial Production Data'!L13*0.75)</f>
        <v>24565000</v>
      </c>
    </row>
    <row r="21" spans="2:12" s="71" customFormat="1" x14ac:dyDescent="0.25">
      <c r="L21" s="154"/>
    </row>
    <row r="22" spans="2:12" s="19" customFormat="1" x14ac:dyDescent="0.25">
      <c r="B22" s="30"/>
      <c r="C22" s="30"/>
      <c r="D22" s="30"/>
      <c r="E22" s="30"/>
      <c r="F22" s="31"/>
      <c r="G22" s="31"/>
      <c r="H22" s="31"/>
      <c r="I22" s="31"/>
      <c r="J22" s="31"/>
      <c r="K22" s="31"/>
      <c r="L22" s="31"/>
    </row>
    <row r="23" spans="2:12" s="19" customFormat="1" ht="18.75" x14ac:dyDescent="0.25">
      <c r="B23" s="16" t="s">
        <v>83</v>
      </c>
      <c r="C23" s="17" t="s">
        <v>84</v>
      </c>
      <c r="D23" s="17">
        <v>2005</v>
      </c>
      <c r="E23" s="17">
        <v>2006</v>
      </c>
      <c r="F23" s="17">
        <v>2007</v>
      </c>
      <c r="G23" s="17">
        <v>2008</v>
      </c>
      <c r="H23" s="17">
        <v>2009</v>
      </c>
      <c r="I23" s="17">
        <v>2010</v>
      </c>
      <c r="J23" s="17">
        <v>2011</v>
      </c>
      <c r="K23" s="17">
        <v>2012</v>
      </c>
      <c r="L23" s="18">
        <v>2013</v>
      </c>
    </row>
    <row r="24" spans="2:12" s="19" customFormat="1" x14ac:dyDescent="0.25">
      <c r="B24" s="23" t="s">
        <v>23</v>
      </c>
      <c r="C24" s="24" t="s">
        <v>12</v>
      </c>
      <c r="D24" s="32">
        <v>1</v>
      </c>
      <c r="E24" s="32">
        <v>1</v>
      </c>
      <c r="F24" s="32">
        <v>1</v>
      </c>
      <c r="G24" s="32">
        <v>1</v>
      </c>
      <c r="H24" s="32">
        <v>1</v>
      </c>
      <c r="I24" s="32">
        <v>1</v>
      </c>
      <c r="J24" s="32">
        <v>1</v>
      </c>
      <c r="K24" s="32">
        <v>1</v>
      </c>
      <c r="L24" s="33">
        <v>1</v>
      </c>
    </row>
    <row r="25" spans="2:12" s="19" customFormat="1" x14ac:dyDescent="0.25">
      <c r="B25" s="27"/>
      <c r="C25" s="28"/>
      <c r="D25" s="28"/>
      <c r="E25" s="28"/>
      <c r="F25" s="34"/>
      <c r="G25" s="34"/>
      <c r="H25" s="34"/>
      <c r="I25" s="34"/>
      <c r="J25" s="34"/>
      <c r="K25" s="34"/>
      <c r="L25" s="34"/>
    </row>
    <row r="26" spans="2:12" x14ac:dyDescent="0.25">
      <c r="B26" s="35"/>
      <c r="C26" s="35"/>
      <c r="D26" s="35"/>
      <c r="E26" s="35"/>
      <c r="F26" s="35"/>
      <c r="G26" s="35"/>
      <c r="H26" s="35"/>
      <c r="I26" s="35"/>
      <c r="J26" s="35"/>
      <c r="K26" s="35"/>
      <c r="L26" s="35"/>
    </row>
    <row r="27" spans="2:12" s="19" customFormat="1" ht="18.75" x14ac:dyDescent="0.25">
      <c r="B27" s="16" t="s">
        <v>85</v>
      </c>
      <c r="C27" s="17" t="s">
        <v>15</v>
      </c>
      <c r="D27" s="17">
        <v>2005</v>
      </c>
      <c r="E27" s="17">
        <v>2006</v>
      </c>
      <c r="F27" s="17">
        <v>2007</v>
      </c>
      <c r="G27" s="17">
        <v>2008</v>
      </c>
      <c r="H27" s="17">
        <v>2009</v>
      </c>
      <c r="I27" s="17">
        <v>2010</v>
      </c>
      <c r="J27" s="17">
        <v>2011</v>
      </c>
      <c r="K27" s="17">
        <v>2012</v>
      </c>
      <c r="L27" s="18">
        <v>2013</v>
      </c>
    </row>
    <row r="28" spans="2:12" s="19" customFormat="1" x14ac:dyDescent="0.25">
      <c r="B28" s="40" t="s">
        <v>23</v>
      </c>
      <c r="C28" s="41" t="s">
        <v>12</v>
      </c>
      <c r="D28" s="76">
        <f t="shared" ref="D28:E28" si="0">D20*$F$24*$C$7</f>
        <v>44056875</v>
      </c>
      <c r="E28" s="76">
        <f t="shared" si="0"/>
        <v>65230000</v>
      </c>
      <c r="F28" s="76">
        <f>F20*$F$24*$C$7</f>
        <v>67148750</v>
      </c>
      <c r="G28" s="76">
        <f>G20*$G$24*$C$7</f>
        <v>43733750</v>
      </c>
      <c r="H28" s="76">
        <f>H20*$H$24*$C$7</f>
        <v>44546875</v>
      </c>
      <c r="I28" s="76">
        <f>I20*$I$24*$C$7</f>
        <v>57558750</v>
      </c>
      <c r="J28" s="76">
        <f>J20*$J$24*$C$7</f>
        <v>64639375</v>
      </c>
      <c r="K28" s="76">
        <f>K20*$K$24*$C$7</f>
        <v>63603750</v>
      </c>
      <c r="L28" s="77">
        <f>L20*$K$24*$C$7</f>
        <v>61412500</v>
      </c>
    </row>
    <row r="29" spans="2:12" x14ac:dyDescent="0.25">
      <c r="F29" s="47"/>
      <c r="G29" s="47"/>
      <c r="H29" s="47"/>
      <c r="I29" s="47"/>
      <c r="J29" s="47"/>
      <c r="K29" s="47"/>
    </row>
    <row r="30" spans="2:12" x14ac:dyDescent="0.25">
      <c r="B30" s="15"/>
      <c r="C30" s="15"/>
      <c r="D30" s="15"/>
      <c r="E30" s="15"/>
      <c r="F30" s="52"/>
      <c r="G30" s="52"/>
      <c r="H30" s="52"/>
      <c r="I30" s="52"/>
      <c r="J30" s="52"/>
      <c r="K30" s="52"/>
    </row>
    <row r="31" spans="2:12" ht="47.25" x14ac:dyDescent="0.25">
      <c r="B31" s="234" t="s">
        <v>196</v>
      </c>
      <c r="C31" s="18" t="s">
        <v>70</v>
      </c>
      <c r="D31" s="27"/>
      <c r="E31" s="27"/>
      <c r="F31" s="27"/>
      <c r="G31" s="27"/>
      <c r="H31" s="47"/>
      <c r="I31" s="47"/>
      <c r="J31" s="47"/>
      <c r="K31" s="47"/>
    </row>
    <row r="32" spans="2:12" x14ac:dyDescent="0.25">
      <c r="B32" s="48" t="s">
        <v>71</v>
      </c>
      <c r="C32" s="49">
        <v>0.1</v>
      </c>
      <c r="D32" s="131"/>
      <c r="E32" s="131"/>
      <c r="F32" s="47"/>
      <c r="G32" s="47"/>
      <c r="H32" s="45"/>
      <c r="I32" s="45"/>
      <c r="J32" s="45"/>
      <c r="K32" s="45"/>
    </row>
    <row r="33" spans="2:11" x14ac:dyDescent="0.25">
      <c r="B33" s="48" t="s">
        <v>72</v>
      </c>
      <c r="C33" s="49">
        <v>0</v>
      </c>
      <c r="D33" s="131"/>
      <c r="E33" s="131"/>
      <c r="F33" s="12"/>
      <c r="G33" s="47"/>
      <c r="H33" s="45"/>
      <c r="I33" s="45"/>
      <c r="J33" s="45"/>
      <c r="K33" s="45"/>
    </row>
    <row r="34" spans="2:11" x14ac:dyDescent="0.25">
      <c r="B34" s="48" t="s">
        <v>73</v>
      </c>
      <c r="C34" s="49">
        <v>0.3</v>
      </c>
      <c r="D34" s="131"/>
      <c r="E34" s="131"/>
      <c r="F34" s="12"/>
      <c r="G34" s="47"/>
      <c r="H34" s="45"/>
      <c r="I34" s="45"/>
      <c r="J34" s="45"/>
      <c r="K34" s="45"/>
    </row>
    <row r="35" spans="2:11" x14ac:dyDescent="0.25">
      <c r="B35" s="48" t="s">
        <v>74</v>
      </c>
      <c r="C35" s="49">
        <v>0.8</v>
      </c>
      <c r="D35" s="131"/>
      <c r="E35" s="131"/>
      <c r="F35" s="12"/>
      <c r="G35" s="47"/>
      <c r="H35" s="45"/>
      <c r="I35" s="45"/>
      <c r="J35" s="45"/>
      <c r="K35" s="45"/>
    </row>
    <row r="36" spans="2:11" x14ac:dyDescent="0.25">
      <c r="B36" s="48" t="s">
        <v>75</v>
      </c>
      <c r="C36" s="49">
        <v>0.8</v>
      </c>
      <c r="D36" s="131"/>
      <c r="E36" s="131"/>
      <c r="F36" s="12"/>
      <c r="G36" s="47"/>
      <c r="H36" s="45"/>
      <c r="I36" s="45"/>
      <c r="J36" s="45"/>
      <c r="K36" s="45"/>
    </row>
    <row r="37" spans="2:11" x14ac:dyDescent="0.25">
      <c r="B37" s="48" t="s">
        <v>76</v>
      </c>
      <c r="C37" s="49">
        <v>0.2</v>
      </c>
      <c r="D37" s="131"/>
      <c r="E37" s="131"/>
      <c r="F37" s="12"/>
      <c r="G37" s="47"/>
      <c r="H37" s="45"/>
      <c r="I37" s="45"/>
      <c r="J37" s="45"/>
      <c r="K37" s="45"/>
    </row>
    <row r="38" spans="2:11" x14ac:dyDescent="0.25">
      <c r="B38" s="50" t="s">
        <v>77</v>
      </c>
      <c r="C38" s="51">
        <v>0.8</v>
      </c>
      <c r="D38" s="131"/>
      <c r="E38" s="131"/>
      <c r="F38" s="12"/>
      <c r="G38" s="47"/>
      <c r="H38" s="45"/>
      <c r="I38" s="45"/>
      <c r="J38" s="45"/>
      <c r="K38" s="45"/>
    </row>
    <row r="39" spans="2:11" x14ac:dyDescent="0.25">
      <c r="B39" s="78"/>
      <c r="C39" s="79"/>
      <c r="D39" s="131"/>
      <c r="E39" s="131"/>
      <c r="F39" s="12"/>
      <c r="G39" s="47"/>
      <c r="H39" s="45"/>
      <c r="I39" s="45"/>
      <c r="J39" s="45"/>
      <c r="K39" s="45"/>
    </row>
    <row r="40" spans="2:11" ht="16.5" thickBot="1" x14ac:dyDescent="0.3">
      <c r="B40" s="78"/>
      <c r="C40" s="79"/>
      <c r="D40" s="131"/>
      <c r="E40" s="131"/>
      <c r="F40" s="12"/>
      <c r="G40" s="47"/>
      <c r="H40" s="45"/>
      <c r="I40" s="45"/>
      <c r="J40" s="45"/>
      <c r="K40" s="45"/>
    </row>
    <row r="41" spans="2:11" x14ac:dyDescent="0.25">
      <c r="B41" s="247" t="s">
        <v>78</v>
      </c>
      <c r="C41" s="248"/>
      <c r="D41" s="132"/>
      <c r="E41" s="132"/>
    </row>
    <row r="42" spans="2:11" x14ac:dyDescent="0.25">
      <c r="B42" s="9" t="s">
        <v>5</v>
      </c>
      <c r="C42" s="8">
        <f>C33</f>
        <v>0</v>
      </c>
      <c r="D42" s="13"/>
      <c r="E42" s="13"/>
    </row>
    <row r="43" spans="2:11" x14ac:dyDescent="0.25">
      <c r="B43" s="9" t="s">
        <v>6</v>
      </c>
      <c r="C43" s="8">
        <f>C37</f>
        <v>0.2</v>
      </c>
      <c r="D43" s="13"/>
      <c r="E43" s="13"/>
    </row>
    <row r="44" spans="2:11" x14ac:dyDescent="0.25">
      <c r="B44" s="5" t="s">
        <v>2</v>
      </c>
      <c r="C44" s="6">
        <f>C36</f>
        <v>0.8</v>
      </c>
      <c r="D44" s="13"/>
      <c r="E44" s="13"/>
    </row>
    <row r="45" spans="2:11" x14ac:dyDescent="0.25">
      <c r="B45" s="7" t="s">
        <v>7</v>
      </c>
      <c r="C45" s="8">
        <f>C36</f>
        <v>0.8</v>
      </c>
      <c r="D45" s="13"/>
      <c r="E45" s="13"/>
    </row>
    <row r="46" spans="2:11" x14ac:dyDescent="0.25">
      <c r="B46" s="7" t="s">
        <v>60</v>
      </c>
      <c r="C46" s="8">
        <f>C33</f>
        <v>0</v>
      </c>
      <c r="D46" s="13"/>
      <c r="E46" s="13"/>
    </row>
    <row r="47" spans="2:11" x14ac:dyDescent="0.25">
      <c r="B47" s="9" t="s">
        <v>8</v>
      </c>
      <c r="C47" s="8">
        <f>C36</f>
        <v>0.8</v>
      </c>
      <c r="D47" s="13"/>
      <c r="E47" s="13"/>
    </row>
    <row r="48" spans="2:11" x14ac:dyDescent="0.25">
      <c r="B48" s="7" t="s">
        <v>1</v>
      </c>
      <c r="C48" s="8">
        <f>C36</f>
        <v>0.8</v>
      </c>
      <c r="D48" s="13"/>
      <c r="E48" s="13"/>
    </row>
    <row r="49" spans="2:11" x14ac:dyDescent="0.25">
      <c r="B49" s="7" t="s">
        <v>13</v>
      </c>
      <c r="C49" s="8">
        <f>C36</f>
        <v>0.8</v>
      </c>
      <c r="D49" s="13"/>
      <c r="E49" s="13"/>
    </row>
    <row r="50" spans="2:11" x14ac:dyDescent="0.25">
      <c r="B50" s="7" t="s">
        <v>68</v>
      </c>
      <c r="C50" s="8">
        <f>C36</f>
        <v>0.8</v>
      </c>
      <c r="D50" s="13"/>
      <c r="E50" s="13"/>
    </row>
    <row r="51" spans="2:11" x14ac:dyDescent="0.25">
      <c r="B51" s="7" t="s">
        <v>9</v>
      </c>
      <c r="C51" s="8">
        <f>C36</f>
        <v>0.8</v>
      </c>
      <c r="D51" s="13"/>
      <c r="E51" s="13"/>
    </row>
    <row r="52" spans="2:11" s="14" customFormat="1" x14ac:dyDescent="0.25">
      <c r="B52" s="7" t="s">
        <v>10</v>
      </c>
      <c r="C52" s="8">
        <f>C33</f>
        <v>0</v>
      </c>
      <c r="D52" s="13"/>
      <c r="E52" s="13"/>
      <c r="F52" s="2"/>
      <c r="G52" s="2"/>
      <c r="H52" s="2"/>
      <c r="I52" s="2"/>
      <c r="J52" s="2"/>
      <c r="K52" s="2"/>
    </row>
    <row r="53" spans="2:11" s="14" customFormat="1" ht="16.5" thickBot="1" x14ac:dyDescent="0.3">
      <c r="B53" s="10" t="s">
        <v>11</v>
      </c>
      <c r="C53" s="11">
        <f>C37</f>
        <v>0.2</v>
      </c>
      <c r="D53" s="13"/>
      <c r="E53" s="13"/>
      <c r="F53" s="2"/>
      <c r="G53" s="2"/>
      <c r="H53" s="2"/>
      <c r="I53" s="2"/>
      <c r="J53" s="2"/>
      <c r="K53" s="2"/>
    </row>
    <row r="54" spans="2:11" x14ac:dyDescent="0.25">
      <c r="B54" s="14"/>
      <c r="C54" s="15"/>
      <c r="D54" s="15"/>
      <c r="E54" s="15"/>
    </row>
    <row r="55" spans="2:11" ht="16.5" thickBot="1" x14ac:dyDescent="0.3">
      <c r="B55" s="14"/>
      <c r="C55" s="15"/>
      <c r="D55" s="15"/>
      <c r="E55" s="15"/>
    </row>
    <row r="56" spans="2:11" ht="47.25" x14ac:dyDescent="0.25">
      <c r="B56" s="243" t="s">
        <v>205</v>
      </c>
      <c r="C56" s="53" t="s">
        <v>14</v>
      </c>
      <c r="D56" s="28"/>
      <c r="E56" s="28"/>
    </row>
    <row r="57" spans="2:11" ht="16.5" thickBot="1" x14ac:dyDescent="0.3">
      <c r="B57" s="10"/>
      <c r="C57" s="54">
        <v>0.25</v>
      </c>
      <c r="D57" s="74"/>
      <c r="E57" s="74"/>
    </row>
    <row r="58" spans="2:11" x14ac:dyDescent="0.25">
      <c r="B58" s="12"/>
      <c r="C58" s="55"/>
      <c r="D58" s="55"/>
      <c r="E58" s="55"/>
    </row>
    <row r="59" spans="2:11" ht="16.5" thickBot="1" x14ac:dyDescent="0.3">
      <c r="B59" s="14"/>
      <c r="C59" s="15"/>
      <c r="D59" s="15"/>
      <c r="E59" s="15"/>
    </row>
    <row r="60" spans="2:11" ht="18.75" x14ac:dyDescent="0.35">
      <c r="B60" s="56" t="s">
        <v>86</v>
      </c>
      <c r="C60" s="57" t="s">
        <v>0</v>
      </c>
      <c r="D60" s="60"/>
      <c r="E60" s="60"/>
    </row>
    <row r="61" spans="2:11" x14ac:dyDescent="0.25">
      <c r="B61" s="9" t="s">
        <v>5</v>
      </c>
      <c r="C61" s="8">
        <f t="shared" ref="C61:C72" si="1">C42*$C$57</f>
        <v>0</v>
      </c>
      <c r="D61" s="13"/>
      <c r="E61" s="13"/>
    </row>
    <row r="62" spans="2:11" x14ac:dyDescent="0.25">
      <c r="B62" s="9" t="s">
        <v>6</v>
      </c>
      <c r="C62" s="8">
        <f t="shared" si="1"/>
        <v>0.05</v>
      </c>
      <c r="D62" s="13"/>
      <c r="E62" s="13"/>
    </row>
    <row r="63" spans="2:11" s="14" customFormat="1" x14ac:dyDescent="0.25">
      <c r="B63" s="5" t="s">
        <v>2</v>
      </c>
      <c r="C63" s="6">
        <f t="shared" si="1"/>
        <v>0.2</v>
      </c>
      <c r="D63" s="13"/>
      <c r="E63" s="13"/>
      <c r="F63" s="2"/>
      <c r="G63" s="2"/>
      <c r="H63" s="2"/>
      <c r="I63" s="2"/>
      <c r="J63" s="2"/>
      <c r="K63" s="2"/>
    </row>
    <row r="64" spans="2:11" s="14" customFormat="1" x14ac:dyDescent="0.25">
      <c r="B64" s="7" t="s">
        <v>7</v>
      </c>
      <c r="C64" s="8">
        <f t="shared" si="1"/>
        <v>0.2</v>
      </c>
      <c r="D64" s="13"/>
      <c r="E64" s="13"/>
      <c r="F64" s="2"/>
      <c r="G64" s="2"/>
      <c r="H64" s="2"/>
      <c r="I64" s="2"/>
      <c r="J64" s="2"/>
      <c r="K64" s="2"/>
    </row>
    <row r="65" spans="2:12" x14ac:dyDescent="0.25">
      <c r="B65" s="7" t="s">
        <v>60</v>
      </c>
      <c r="C65" s="8">
        <f t="shared" si="1"/>
        <v>0</v>
      </c>
      <c r="D65" s="13"/>
      <c r="E65" s="13"/>
    </row>
    <row r="66" spans="2:12" x14ac:dyDescent="0.25">
      <c r="B66" s="9" t="s">
        <v>8</v>
      </c>
      <c r="C66" s="8">
        <f t="shared" si="1"/>
        <v>0.2</v>
      </c>
      <c r="D66" s="13"/>
      <c r="E66" s="13"/>
    </row>
    <row r="67" spans="2:12" x14ac:dyDescent="0.25">
      <c r="B67" s="7" t="s">
        <v>1</v>
      </c>
      <c r="C67" s="8">
        <f t="shared" si="1"/>
        <v>0.2</v>
      </c>
      <c r="D67" s="13"/>
      <c r="E67" s="13"/>
    </row>
    <row r="68" spans="2:12" x14ac:dyDescent="0.25">
      <c r="B68" s="7" t="s">
        <v>13</v>
      </c>
      <c r="C68" s="8">
        <f t="shared" si="1"/>
        <v>0.2</v>
      </c>
      <c r="D68" s="13"/>
      <c r="E68" s="13"/>
    </row>
    <row r="69" spans="2:12" x14ac:dyDescent="0.25">
      <c r="B69" s="7" t="s">
        <v>68</v>
      </c>
      <c r="C69" s="8">
        <f t="shared" si="1"/>
        <v>0.2</v>
      </c>
      <c r="D69" s="13"/>
      <c r="E69" s="13"/>
    </row>
    <row r="70" spans="2:12" x14ac:dyDescent="0.25">
      <c r="B70" s="7" t="s">
        <v>9</v>
      </c>
      <c r="C70" s="8">
        <f t="shared" si="1"/>
        <v>0.2</v>
      </c>
      <c r="D70" s="13"/>
      <c r="E70" s="13"/>
    </row>
    <row r="71" spans="2:12" x14ac:dyDescent="0.25">
      <c r="B71" s="7" t="s">
        <v>10</v>
      </c>
      <c r="C71" s="8">
        <f t="shared" si="1"/>
        <v>0</v>
      </c>
      <c r="D71" s="13"/>
      <c r="E71" s="13"/>
    </row>
    <row r="72" spans="2:12" ht="16.5" thickBot="1" x14ac:dyDescent="0.3">
      <c r="B72" s="10" t="s">
        <v>11</v>
      </c>
      <c r="C72" s="11">
        <f t="shared" si="1"/>
        <v>0.05</v>
      </c>
      <c r="D72" s="13"/>
      <c r="E72" s="13"/>
      <c r="F72" s="58"/>
      <c r="G72" s="58"/>
      <c r="H72" s="58"/>
      <c r="I72" s="58"/>
    </row>
    <row r="73" spans="2:12" x14ac:dyDescent="0.25">
      <c r="B73" s="12"/>
      <c r="C73" s="55"/>
      <c r="D73" s="55"/>
      <c r="E73" s="55"/>
      <c r="F73" s="58"/>
      <c r="G73" s="58"/>
      <c r="H73" s="58"/>
      <c r="I73" s="58"/>
    </row>
    <row r="74" spans="2:12" ht="16.5" thickBot="1" x14ac:dyDescent="0.3">
      <c r="B74" s="59"/>
      <c r="C74" s="60"/>
      <c r="D74" s="60"/>
      <c r="E74" s="60"/>
      <c r="H74" s="61"/>
      <c r="I74" s="61"/>
    </row>
    <row r="75" spans="2:12" ht="50.25" x14ac:dyDescent="0.25">
      <c r="B75" s="243" t="s">
        <v>206</v>
      </c>
      <c r="C75" s="53" t="s">
        <v>20</v>
      </c>
      <c r="D75" s="28"/>
      <c r="E75" s="28"/>
    </row>
    <row r="76" spans="2:12" ht="16.5" thickBot="1" x14ac:dyDescent="0.3">
      <c r="B76" s="10"/>
      <c r="C76" s="54">
        <v>0.35</v>
      </c>
      <c r="D76" s="74"/>
      <c r="E76" s="74"/>
    </row>
    <row r="77" spans="2:12" x14ac:dyDescent="0.25">
      <c r="B77" s="12"/>
      <c r="C77" s="74"/>
      <c r="D77" s="74"/>
      <c r="E77" s="74"/>
    </row>
    <row r="78" spans="2:12" x14ac:dyDescent="0.25">
      <c r="B78" s="14"/>
      <c r="C78" s="15"/>
      <c r="D78" s="15"/>
      <c r="E78" s="15"/>
    </row>
    <row r="79" spans="2:12" s="19" customFormat="1" x14ac:dyDescent="0.25">
      <c r="B79" s="62" t="s">
        <v>129</v>
      </c>
      <c r="C79" s="17" t="s">
        <v>106</v>
      </c>
      <c r="D79" s="17">
        <v>2005</v>
      </c>
      <c r="E79" s="17">
        <v>2006</v>
      </c>
      <c r="F79" s="17">
        <v>2007</v>
      </c>
      <c r="G79" s="17">
        <v>2008</v>
      </c>
      <c r="H79" s="17">
        <v>2009</v>
      </c>
      <c r="I79" s="17">
        <v>2010</v>
      </c>
      <c r="J79" s="17">
        <v>2011</v>
      </c>
      <c r="K79" s="17">
        <v>2012</v>
      </c>
      <c r="L79" s="18">
        <v>2013</v>
      </c>
    </row>
    <row r="80" spans="2:12" s="19" customFormat="1" x14ac:dyDescent="0.25">
      <c r="B80" s="40" t="s">
        <v>23</v>
      </c>
      <c r="C80" s="41" t="s">
        <v>12</v>
      </c>
      <c r="D80" s="173">
        <f>((D28-$C$76)*$C$63)/10^3</f>
        <v>8811.3749299999999</v>
      </c>
      <c r="E80" s="173">
        <f t="shared" ref="E80:L80" si="2">((E28-$C$76)*$C$63)/10^3</f>
        <v>13045.99993</v>
      </c>
      <c r="F80" s="173">
        <f t="shared" si="2"/>
        <v>13429.749930000002</v>
      </c>
      <c r="G80" s="173">
        <f t="shared" si="2"/>
        <v>8746.7499299999999</v>
      </c>
      <c r="H80" s="173">
        <f t="shared" si="2"/>
        <v>8909.3749299999999</v>
      </c>
      <c r="I80" s="173">
        <f t="shared" si="2"/>
        <v>11511.74993</v>
      </c>
      <c r="J80" s="173">
        <f t="shared" si="2"/>
        <v>12927.87493</v>
      </c>
      <c r="K80" s="173">
        <f t="shared" si="2"/>
        <v>12720.74993</v>
      </c>
      <c r="L80" s="174">
        <f t="shared" si="2"/>
        <v>12282.49993</v>
      </c>
    </row>
    <row r="81" spans="2:12" s="64" customFormat="1" x14ac:dyDescent="0.25">
      <c r="F81" s="80"/>
      <c r="G81" s="80"/>
      <c r="H81" s="80"/>
      <c r="I81" s="80"/>
      <c r="J81" s="80"/>
      <c r="K81" s="80"/>
      <c r="L81" s="80"/>
    </row>
    <row r="82" spans="2:12" x14ac:dyDescent="0.25">
      <c r="B82" s="14"/>
      <c r="C82" s="15"/>
      <c r="D82" s="15"/>
      <c r="E82" s="15"/>
    </row>
    <row r="83" spans="2:12" s="19" customFormat="1" x14ac:dyDescent="0.25">
      <c r="B83" s="16" t="s">
        <v>64</v>
      </c>
      <c r="C83" s="17" t="s">
        <v>65</v>
      </c>
      <c r="D83" s="17">
        <v>2005</v>
      </c>
      <c r="E83" s="17">
        <v>2006</v>
      </c>
      <c r="F83" s="17">
        <v>2007</v>
      </c>
      <c r="G83" s="17">
        <v>2008</v>
      </c>
      <c r="H83" s="17">
        <v>2009</v>
      </c>
      <c r="I83" s="17">
        <v>2010</v>
      </c>
      <c r="J83" s="17">
        <v>2011</v>
      </c>
      <c r="K83" s="17">
        <v>2012</v>
      </c>
      <c r="L83" s="18">
        <v>2013</v>
      </c>
    </row>
    <row r="84" spans="2:12" s="64" customFormat="1" x14ac:dyDescent="0.25">
      <c r="B84" s="23" t="s">
        <v>23</v>
      </c>
      <c r="C84" s="24" t="s">
        <v>12</v>
      </c>
      <c r="D84" s="66">
        <f t="shared" ref="D84:E84" si="3">0.7</f>
        <v>0.7</v>
      </c>
      <c r="E84" s="66">
        <f t="shared" si="3"/>
        <v>0.7</v>
      </c>
      <c r="F84" s="66">
        <f>0.7</f>
        <v>0.7</v>
      </c>
      <c r="G84" s="66">
        <v>0.7</v>
      </c>
      <c r="H84" s="66">
        <v>0.7</v>
      </c>
      <c r="I84" s="66">
        <v>0.7</v>
      </c>
      <c r="J84" s="66">
        <v>0.7</v>
      </c>
      <c r="K84" s="66">
        <v>0.7</v>
      </c>
      <c r="L84" s="67">
        <v>0.7</v>
      </c>
    </row>
    <row r="85" spans="2:12" x14ac:dyDescent="0.25">
      <c r="B85" s="68"/>
      <c r="C85" s="69"/>
      <c r="D85" s="69"/>
      <c r="E85" s="69"/>
      <c r="F85" s="35"/>
      <c r="G85" s="35"/>
      <c r="H85" s="35"/>
      <c r="I85" s="35"/>
      <c r="J85" s="35"/>
      <c r="K85" s="35"/>
      <c r="L85" s="35"/>
    </row>
    <row r="86" spans="2:12" x14ac:dyDescent="0.25">
      <c r="B86" s="35"/>
      <c r="C86" s="35"/>
      <c r="D86" s="35"/>
      <c r="E86" s="35"/>
      <c r="F86" s="35"/>
      <c r="G86" s="35"/>
      <c r="H86" s="35"/>
      <c r="I86" s="35"/>
      <c r="J86" s="35"/>
      <c r="K86" s="35"/>
      <c r="L86" s="35"/>
    </row>
    <row r="87" spans="2:12" s="19" customFormat="1" x14ac:dyDescent="0.25">
      <c r="B87" s="16" t="s">
        <v>127</v>
      </c>
      <c r="C87" s="17" t="s">
        <v>106</v>
      </c>
      <c r="D87" s="17">
        <v>2005</v>
      </c>
      <c r="E87" s="17">
        <v>2006</v>
      </c>
      <c r="F87" s="17">
        <v>2007</v>
      </c>
      <c r="G87" s="17">
        <v>2008</v>
      </c>
      <c r="H87" s="17">
        <v>2009</v>
      </c>
      <c r="I87" s="17">
        <v>2010</v>
      </c>
      <c r="J87" s="17">
        <v>2011</v>
      </c>
      <c r="K87" s="17">
        <v>2012</v>
      </c>
      <c r="L87" s="18">
        <v>2013</v>
      </c>
    </row>
    <row r="88" spans="2:12" s="19" customFormat="1" x14ac:dyDescent="0.25">
      <c r="B88" s="23" t="s">
        <v>23</v>
      </c>
      <c r="C88" s="24" t="s">
        <v>12</v>
      </c>
      <c r="D88" s="175">
        <f t="shared" ref="D88:E88" si="4">D80*(1-$F$84)</f>
        <v>2643.4124790000005</v>
      </c>
      <c r="E88" s="175">
        <f t="shared" si="4"/>
        <v>3913.7999790000003</v>
      </c>
      <c r="F88" s="175">
        <f>F80*(1-$F$84)</f>
        <v>4028.9249790000013</v>
      </c>
      <c r="G88" s="175">
        <f>G80*(1-$G$84)</f>
        <v>2624.0249790000003</v>
      </c>
      <c r="H88" s="175">
        <f>H80*(1-$H$84)</f>
        <v>2672.8124790000002</v>
      </c>
      <c r="I88" s="175">
        <f>I80*(1-$I$84)</f>
        <v>3453.5249790000007</v>
      </c>
      <c r="J88" s="175">
        <f>J80*(1-$J$84)</f>
        <v>3878.3624790000003</v>
      </c>
      <c r="K88" s="175">
        <f>K80*(1-$K$84)</f>
        <v>3816.2249790000005</v>
      </c>
      <c r="L88" s="176">
        <f>L80*(1-$K$84)</f>
        <v>3684.7499790000006</v>
      </c>
    </row>
    <row r="89" spans="2:12" s="64" customFormat="1" x14ac:dyDescent="0.25">
      <c r="F89" s="81"/>
      <c r="G89" s="81"/>
      <c r="H89" s="81"/>
      <c r="I89" s="81"/>
      <c r="J89" s="81"/>
      <c r="K89" s="81"/>
      <c r="L89" s="81"/>
    </row>
    <row r="90" spans="2:12" x14ac:dyDescent="0.25">
      <c r="B90" s="35"/>
      <c r="C90" s="35"/>
      <c r="D90" s="35"/>
      <c r="E90" s="35"/>
      <c r="F90" s="35"/>
      <c r="G90" s="35"/>
      <c r="H90" s="35"/>
      <c r="I90" s="35"/>
      <c r="J90" s="35"/>
      <c r="K90" s="35"/>
      <c r="L90" s="35"/>
    </row>
    <row r="91" spans="2:12" s="19" customFormat="1" x14ac:dyDescent="0.25">
      <c r="B91" s="16" t="s">
        <v>131</v>
      </c>
      <c r="C91" s="17" t="s">
        <v>106</v>
      </c>
      <c r="D91" s="17">
        <v>2005</v>
      </c>
      <c r="E91" s="17">
        <v>2006</v>
      </c>
      <c r="F91" s="17">
        <v>2007</v>
      </c>
      <c r="G91" s="17">
        <v>2008</v>
      </c>
      <c r="H91" s="17">
        <v>2009</v>
      </c>
      <c r="I91" s="17">
        <v>2010</v>
      </c>
      <c r="J91" s="17">
        <v>2011</v>
      </c>
      <c r="K91" s="17">
        <v>2012</v>
      </c>
      <c r="L91" s="18">
        <v>2013</v>
      </c>
    </row>
    <row r="92" spans="2:12" s="71" customFormat="1" x14ac:dyDescent="0.25">
      <c r="B92" s="23" t="s">
        <v>23</v>
      </c>
      <c r="C92" s="24" t="s">
        <v>12</v>
      </c>
      <c r="D92" s="173">
        <f t="shared" ref="D92:E92" si="5">D88*21</f>
        <v>55511.662059000009</v>
      </c>
      <c r="E92" s="173">
        <f t="shared" si="5"/>
        <v>82189.799559000006</v>
      </c>
      <c r="F92" s="173">
        <f>F88*21</f>
        <v>84607.424559000021</v>
      </c>
      <c r="G92" s="173">
        <f t="shared" ref="G92:K92" si="6">G88*21</f>
        <v>55104.524559000005</v>
      </c>
      <c r="H92" s="173">
        <f t="shared" si="6"/>
        <v>56129.062059000004</v>
      </c>
      <c r="I92" s="173">
        <f t="shared" si="6"/>
        <v>72524.024559000012</v>
      </c>
      <c r="J92" s="173">
        <f t="shared" si="6"/>
        <v>81445.612059000006</v>
      </c>
      <c r="K92" s="173">
        <f t="shared" si="6"/>
        <v>80140.724559000009</v>
      </c>
      <c r="L92" s="174">
        <f t="shared" ref="L92" si="7">L88*21</f>
        <v>77379.749559000018</v>
      </c>
    </row>
    <row r="93" spans="2:12" s="64" customFormat="1" x14ac:dyDescent="0.25">
      <c r="F93" s="164"/>
      <c r="G93" s="164"/>
      <c r="H93" s="164"/>
      <c r="I93" s="164"/>
      <c r="J93" s="164"/>
      <c r="K93" s="164"/>
      <c r="L93" s="44"/>
    </row>
    <row r="94" spans="2:12" x14ac:dyDescent="0.25">
      <c r="F94" s="129"/>
      <c r="G94" s="129"/>
      <c r="H94" s="129"/>
      <c r="I94" s="129"/>
      <c r="J94" s="129"/>
      <c r="K94" s="129"/>
      <c r="L94" s="129"/>
    </row>
  </sheetData>
  <mergeCells count="1">
    <mergeCell ref="B41:C41"/>
  </mergeCells>
  <pageMargins left="0.511811024" right="0.511811024" top="0.78740157499999996" bottom="0.78740157499999996" header="0.31496062000000002" footer="0.31496062000000002"/>
  <pageSetup paperSize="9" scale="61" fitToHeight="0"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L91"/>
  <sheetViews>
    <sheetView topLeftCell="A82" zoomScale="70" zoomScaleNormal="70" workbookViewId="0">
      <selection activeCell="J73" sqref="J73"/>
    </sheetView>
  </sheetViews>
  <sheetFormatPr defaultRowHeight="15.75" x14ac:dyDescent="0.25"/>
  <cols>
    <col min="1" max="1" width="5.7109375" style="2" customWidth="1"/>
    <col min="2" max="2" width="66.42578125" style="2" customWidth="1"/>
    <col min="3" max="3" width="20.28515625" style="2" customWidth="1"/>
    <col min="4" max="5" width="15.5703125" style="2" customWidth="1"/>
    <col min="6" max="11" width="13.85546875" style="2" bestFit="1" customWidth="1"/>
    <col min="12" max="12" width="12.4257812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9" t="s">
        <v>6</v>
      </c>
      <c r="C6" s="8">
        <v>3</v>
      </c>
      <c r="D6" s="13"/>
      <c r="E6" s="13"/>
    </row>
    <row r="7" spans="2:5" x14ac:dyDescent="0.25">
      <c r="B7" s="9" t="s">
        <v>2</v>
      </c>
      <c r="C7" s="8">
        <v>2.5</v>
      </c>
      <c r="D7" s="13"/>
      <c r="E7" s="13"/>
    </row>
    <row r="8" spans="2:5" x14ac:dyDescent="0.25">
      <c r="B8" s="5" t="s">
        <v>7</v>
      </c>
      <c r="C8" s="6">
        <v>9</v>
      </c>
      <c r="D8" s="13"/>
      <c r="E8" s="13"/>
    </row>
    <row r="9" spans="2:5" x14ac:dyDescent="0.25">
      <c r="B9" s="7" t="s">
        <v>60</v>
      </c>
      <c r="C9" s="8">
        <v>1</v>
      </c>
      <c r="D9" s="13"/>
      <c r="E9" s="13"/>
    </row>
    <row r="10" spans="2:5" x14ac:dyDescent="0.25">
      <c r="B10" s="9" t="s">
        <v>8</v>
      </c>
      <c r="C10" s="8">
        <v>2.2400000000000002</v>
      </c>
      <c r="D10" s="13"/>
      <c r="E10" s="13"/>
    </row>
    <row r="11" spans="2:5" x14ac:dyDescent="0.25">
      <c r="B11" s="7" t="s">
        <v>1</v>
      </c>
      <c r="C11" s="8">
        <v>2.9</v>
      </c>
      <c r="D11" s="13"/>
      <c r="E11" s="13"/>
    </row>
    <row r="12" spans="2:5" x14ac:dyDescent="0.25">
      <c r="B12" s="7" t="s">
        <v>13</v>
      </c>
      <c r="C12" s="8">
        <v>4.0999999999999996</v>
      </c>
      <c r="D12" s="13"/>
      <c r="E12" s="13"/>
    </row>
    <row r="13" spans="2:5" x14ac:dyDescent="0.25">
      <c r="B13" s="7" t="s">
        <v>68</v>
      </c>
      <c r="C13" s="8">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4"/>
      <c r="C17" s="15"/>
      <c r="D17" s="15"/>
      <c r="E17" s="15"/>
    </row>
    <row r="18" spans="2:12" s="19" customFormat="1" ht="18.75" x14ac:dyDescent="0.25">
      <c r="B18" s="16" t="s">
        <v>82</v>
      </c>
      <c r="C18" s="17" t="s">
        <v>16</v>
      </c>
      <c r="D18" s="17">
        <v>2005</v>
      </c>
      <c r="E18" s="17">
        <v>2006</v>
      </c>
      <c r="F18" s="17">
        <v>2007</v>
      </c>
      <c r="G18" s="17">
        <v>2008</v>
      </c>
      <c r="H18" s="17">
        <v>2009</v>
      </c>
      <c r="I18" s="17">
        <v>2010</v>
      </c>
      <c r="J18" s="17">
        <v>2011</v>
      </c>
      <c r="K18" s="17">
        <v>2012</v>
      </c>
      <c r="L18" s="18">
        <v>2013</v>
      </c>
    </row>
    <row r="19" spans="2:12" s="19" customFormat="1" x14ac:dyDescent="0.25">
      <c r="B19" s="23" t="s">
        <v>26</v>
      </c>
      <c r="C19" s="24" t="s">
        <v>12</v>
      </c>
      <c r="D19" s="75">
        <f>('Industrial Production Data'!C15*0.25)+('Industrial Production Data'!D15*0.75)</f>
        <v>274375</v>
      </c>
      <c r="E19" s="75">
        <f>('Industrial Production Data'!D15*0.25)+('Industrial Production Data'!E15*0.75)</f>
        <v>284500</v>
      </c>
      <c r="F19" s="75">
        <f>('Industrial Production Data'!E15*0.25)+('Industrial Production Data'!F15*0.75)</f>
        <v>268500</v>
      </c>
      <c r="G19" s="75">
        <f>('Industrial Production Data'!F15*0.25)+('Industrial Production Data'!G15*0.75)</f>
        <v>262225</v>
      </c>
      <c r="H19" s="75">
        <f>('Industrial Production Data'!G15*0.25)+('Industrial Production Data'!H15*0.75)</f>
        <v>282775</v>
      </c>
      <c r="I19" s="75">
        <f>('Industrial Production Data'!H15*0.25)+('Industrial Production Data'!I15*0.75)</f>
        <v>298900</v>
      </c>
      <c r="J19" s="75">
        <f>('Industrial Production Data'!I15*0.25)+('Industrial Production Data'!J15*0.75)</f>
        <v>311000</v>
      </c>
      <c r="K19" s="75">
        <f>('Industrial Production Data'!J15*0.25)+('Industrial Production Data'!K15*0.75)</f>
        <v>317150</v>
      </c>
      <c r="L19" s="153">
        <f>('Industrial Production Data'!K15*0.25)+('Industrial Production Data'!L15*0.75)</f>
        <v>307925</v>
      </c>
    </row>
    <row r="20" spans="2:12" s="19" customFormat="1" x14ac:dyDescent="0.25">
      <c r="F20" s="29"/>
      <c r="G20" s="29"/>
      <c r="H20" s="29"/>
      <c r="I20" s="29"/>
      <c r="J20" s="154"/>
      <c r="K20" s="29"/>
      <c r="L20" s="29"/>
    </row>
    <row r="21" spans="2:12" s="19" customFormat="1" x14ac:dyDescent="0.25">
      <c r="B21" s="30"/>
      <c r="C21" s="30"/>
      <c r="D21" s="30"/>
      <c r="E21" s="30"/>
      <c r="F21" s="31"/>
      <c r="G21" s="31"/>
      <c r="H21" s="31"/>
      <c r="I21" s="31"/>
      <c r="J21" s="31"/>
      <c r="K21" s="31"/>
      <c r="L21" s="31"/>
    </row>
    <row r="22" spans="2:12" s="19" customFormat="1" ht="18.75" x14ac:dyDescent="0.25">
      <c r="B22" s="16" t="s">
        <v>83</v>
      </c>
      <c r="C22" s="17" t="s">
        <v>84</v>
      </c>
      <c r="D22" s="17">
        <v>2005</v>
      </c>
      <c r="E22" s="17">
        <v>2006</v>
      </c>
      <c r="F22" s="17">
        <v>2007</v>
      </c>
      <c r="G22" s="17">
        <v>2008</v>
      </c>
      <c r="H22" s="17">
        <v>2009</v>
      </c>
      <c r="I22" s="17">
        <v>2010</v>
      </c>
      <c r="J22" s="17">
        <v>2011</v>
      </c>
      <c r="K22" s="17">
        <v>2012</v>
      </c>
      <c r="L22" s="18">
        <v>2013</v>
      </c>
    </row>
    <row r="23" spans="2:12" s="19" customFormat="1" x14ac:dyDescent="0.25">
      <c r="B23" s="23" t="s">
        <v>26</v>
      </c>
      <c r="C23" s="24" t="s">
        <v>12</v>
      </c>
      <c r="D23" s="32">
        <v>5</v>
      </c>
      <c r="E23" s="32">
        <v>5</v>
      </c>
      <c r="F23" s="32">
        <v>5</v>
      </c>
      <c r="G23" s="32">
        <v>5</v>
      </c>
      <c r="H23" s="32">
        <v>5</v>
      </c>
      <c r="I23" s="32">
        <v>5</v>
      </c>
      <c r="J23" s="32">
        <v>5</v>
      </c>
      <c r="K23" s="32">
        <v>5</v>
      </c>
      <c r="L23" s="33">
        <v>5</v>
      </c>
    </row>
    <row r="24" spans="2:12" s="19" customFormat="1" x14ac:dyDescent="0.25">
      <c r="B24" s="27"/>
      <c r="C24" s="28"/>
      <c r="D24" s="28"/>
      <c r="E24" s="28"/>
      <c r="F24" s="34"/>
      <c r="G24" s="34"/>
      <c r="H24" s="34"/>
      <c r="I24" s="34"/>
      <c r="J24" s="34"/>
      <c r="K24" s="34"/>
      <c r="L24" s="34"/>
    </row>
    <row r="25" spans="2:12" x14ac:dyDescent="0.25">
      <c r="B25" s="35"/>
      <c r="C25" s="35"/>
      <c r="D25" s="35"/>
      <c r="E25" s="35"/>
      <c r="F25" s="35"/>
      <c r="G25" s="35"/>
      <c r="H25" s="35"/>
      <c r="I25" s="35"/>
      <c r="J25" s="35"/>
      <c r="K25" s="35"/>
      <c r="L25" s="35"/>
    </row>
    <row r="26" spans="2:12" s="19" customFormat="1" ht="18.75" x14ac:dyDescent="0.25">
      <c r="B26" s="16" t="s">
        <v>85</v>
      </c>
      <c r="C26" s="17" t="s">
        <v>15</v>
      </c>
      <c r="D26" s="17">
        <v>2005</v>
      </c>
      <c r="E26" s="17">
        <v>2006</v>
      </c>
      <c r="F26" s="17">
        <v>2007</v>
      </c>
      <c r="G26" s="17">
        <v>2008</v>
      </c>
      <c r="H26" s="17">
        <v>2009</v>
      </c>
      <c r="I26" s="17">
        <v>2010</v>
      </c>
      <c r="J26" s="17">
        <v>2011</v>
      </c>
      <c r="K26" s="17">
        <v>2012</v>
      </c>
      <c r="L26" s="18">
        <v>2013</v>
      </c>
    </row>
    <row r="27" spans="2:12" s="19" customFormat="1" x14ac:dyDescent="0.25">
      <c r="B27" s="40" t="s">
        <v>26</v>
      </c>
      <c r="C27" s="41" t="s">
        <v>12</v>
      </c>
      <c r="D27" s="76">
        <f t="shared" ref="D27:E27" si="0">D19*$F$23*$C$8</f>
        <v>12346875</v>
      </c>
      <c r="E27" s="76">
        <f t="shared" si="0"/>
        <v>12802500</v>
      </c>
      <c r="F27" s="76">
        <f>F19*$F$23*$C$8</f>
        <v>12082500</v>
      </c>
      <c r="G27" s="76">
        <f>G19*$G$23*$C$8</f>
        <v>11800125</v>
      </c>
      <c r="H27" s="76">
        <f>H19*$H$23*$C$8</f>
        <v>12724875</v>
      </c>
      <c r="I27" s="76">
        <f>I19*$I$23*$C$8</f>
        <v>13450500</v>
      </c>
      <c r="J27" s="76">
        <f>J19*$J$23*$C$8</f>
        <v>13995000</v>
      </c>
      <c r="K27" s="76">
        <f>K19*$K$23*$C$8</f>
        <v>14271750</v>
      </c>
      <c r="L27" s="77">
        <f>L19*$K$23*$C$8</f>
        <v>13856625</v>
      </c>
    </row>
    <row r="28" spans="2:12" x14ac:dyDescent="0.25">
      <c r="F28" s="47"/>
      <c r="G28" s="47"/>
      <c r="H28" s="47"/>
      <c r="I28" s="47"/>
      <c r="J28" s="47"/>
      <c r="K28" s="47"/>
    </row>
    <row r="29" spans="2:12" x14ac:dyDescent="0.25">
      <c r="B29" s="15"/>
      <c r="C29" s="15"/>
      <c r="D29" s="15"/>
      <c r="E29" s="15"/>
      <c r="F29" s="52"/>
      <c r="G29" s="52"/>
      <c r="H29" s="52"/>
      <c r="I29" s="52"/>
      <c r="J29" s="52"/>
      <c r="K29" s="52"/>
    </row>
    <row r="30" spans="2:12" ht="63" x14ac:dyDescent="0.25">
      <c r="B30" s="234" t="s">
        <v>196</v>
      </c>
      <c r="C30" s="18" t="s">
        <v>70</v>
      </c>
      <c r="D30" s="27"/>
      <c r="E30" s="27"/>
      <c r="F30" s="27"/>
      <c r="G30" s="27"/>
      <c r="H30" s="47"/>
      <c r="I30" s="47"/>
      <c r="J30" s="47"/>
      <c r="K30" s="47"/>
    </row>
    <row r="31" spans="2:12" x14ac:dyDescent="0.25">
      <c r="B31" s="48" t="s">
        <v>71</v>
      </c>
      <c r="C31" s="49">
        <v>0.1</v>
      </c>
      <c r="D31" s="131"/>
      <c r="E31" s="131"/>
      <c r="F31" s="47"/>
      <c r="G31" s="47"/>
      <c r="H31" s="45"/>
      <c r="I31" s="45"/>
      <c r="J31" s="45"/>
      <c r="K31" s="45"/>
    </row>
    <row r="32" spans="2:12" x14ac:dyDescent="0.25">
      <c r="B32" s="48" t="s">
        <v>72</v>
      </c>
      <c r="C32" s="49">
        <v>0</v>
      </c>
      <c r="D32" s="131"/>
      <c r="E32" s="131"/>
      <c r="F32" s="12"/>
      <c r="G32" s="47"/>
      <c r="H32" s="45"/>
      <c r="I32" s="45"/>
      <c r="J32" s="45"/>
      <c r="K32" s="45"/>
    </row>
    <row r="33" spans="2:11" x14ac:dyDescent="0.25">
      <c r="B33" s="48" t="s">
        <v>73</v>
      </c>
      <c r="C33" s="49">
        <v>0.3</v>
      </c>
      <c r="D33" s="131"/>
      <c r="E33" s="131"/>
      <c r="F33" s="12"/>
      <c r="G33" s="47"/>
      <c r="H33" s="45"/>
      <c r="I33" s="45"/>
      <c r="J33" s="45"/>
      <c r="K33" s="45"/>
    </row>
    <row r="34" spans="2:11" x14ac:dyDescent="0.25">
      <c r="B34" s="48" t="s">
        <v>74</v>
      </c>
      <c r="C34" s="49">
        <v>0.8</v>
      </c>
      <c r="D34" s="131"/>
      <c r="E34" s="131"/>
      <c r="F34" s="12"/>
      <c r="G34" s="47"/>
      <c r="H34" s="45"/>
      <c r="I34" s="45"/>
      <c r="J34" s="45"/>
      <c r="K34" s="45"/>
    </row>
    <row r="35" spans="2:11" x14ac:dyDescent="0.25">
      <c r="B35" s="48" t="s">
        <v>75</v>
      </c>
      <c r="C35" s="49">
        <v>0.8</v>
      </c>
      <c r="D35" s="131"/>
      <c r="E35" s="131"/>
      <c r="F35" s="12"/>
      <c r="G35" s="47"/>
      <c r="H35" s="45"/>
      <c r="I35" s="45"/>
      <c r="J35" s="45"/>
      <c r="K35" s="45"/>
    </row>
    <row r="36" spans="2:11" x14ac:dyDescent="0.25">
      <c r="B36" s="48" t="s">
        <v>76</v>
      </c>
      <c r="C36" s="49">
        <v>0.2</v>
      </c>
      <c r="D36" s="131"/>
      <c r="E36" s="131"/>
      <c r="F36" s="12"/>
      <c r="G36" s="47"/>
      <c r="H36" s="45"/>
      <c r="I36" s="45"/>
      <c r="J36" s="45"/>
      <c r="K36" s="45"/>
    </row>
    <row r="37" spans="2:11" x14ac:dyDescent="0.25">
      <c r="B37" s="50" t="s">
        <v>77</v>
      </c>
      <c r="C37" s="51">
        <v>0.8</v>
      </c>
      <c r="D37" s="131"/>
      <c r="E37" s="131"/>
      <c r="F37" s="12"/>
      <c r="G37" s="47"/>
      <c r="H37" s="45"/>
      <c r="I37" s="45"/>
      <c r="J37" s="45"/>
      <c r="K37" s="45"/>
    </row>
    <row r="38" spans="2:11" x14ac:dyDescent="0.25">
      <c r="B38" s="78"/>
      <c r="C38" s="79"/>
      <c r="D38" s="131"/>
      <c r="E38" s="131"/>
      <c r="F38" s="12"/>
      <c r="G38" s="47"/>
      <c r="H38" s="45"/>
      <c r="I38" s="45"/>
      <c r="J38" s="45"/>
      <c r="K38" s="45"/>
    </row>
    <row r="39" spans="2:11" ht="16.5" thickBot="1" x14ac:dyDescent="0.3">
      <c r="B39" s="78"/>
      <c r="C39" s="79"/>
      <c r="D39" s="131"/>
      <c r="E39" s="131"/>
      <c r="F39" s="12"/>
      <c r="G39" s="47"/>
      <c r="H39" s="45"/>
      <c r="I39" s="45"/>
      <c r="J39" s="45"/>
      <c r="K39" s="45"/>
    </row>
    <row r="40" spans="2:11" x14ac:dyDescent="0.25">
      <c r="B40" s="247" t="s">
        <v>78</v>
      </c>
      <c r="C40" s="248"/>
      <c r="D40" s="132"/>
      <c r="E40" s="132"/>
    </row>
    <row r="41" spans="2:11" x14ac:dyDescent="0.25">
      <c r="B41" s="9" t="s">
        <v>5</v>
      </c>
      <c r="C41" s="8">
        <f>C32</f>
        <v>0</v>
      </c>
      <c r="D41" s="13"/>
      <c r="E41" s="13"/>
    </row>
    <row r="42" spans="2:11" x14ac:dyDescent="0.25">
      <c r="B42" s="9" t="s">
        <v>6</v>
      </c>
      <c r="C42" s="8">
        <f>C36</f>
        <v>0.2</v>
      </c>
      <c r="D42" s="13"/>
      <c r="E42" s="13"/>
    </row>
    <row r="43" spans="2:11" x14ac:dyDescent="0.25">
      <c r="B43" s="9" t="s">
        <v>2</v>
      </c>
      <c r="C43" s="8">
        <f>C35</f>
        <v>0.8</v>
      </c>
      <c r="D43" s="13"/>
      <c r="E43" s="13"/>
    </row>
    <row r="44" spans="2:11" x14ac:dyDescent="0.25">
      <c r="B44" s="5" t="s">
        <v>7</v>
      </c>
      <c r="C44" s="6">
        <f>C35</f>
        <v>0.8</v>
      </c>
      <c r="D44" s="13"/>
      <c r="E44" s="13"/>
    </row>
    <row r="45" spans="2:11" x14ac:dyDescent="0.25">
      <c r="B45" s="7" t="s">
        <v>60</v>
      </c>
      <c r="C45" s="8">
        <f>C32</f>
        <v>0</v>
      </c>
      <c r="D45" s="13"/>
      <c r="E45" s="13"/>
    </row>
    <row r="46" spans="2:11" x14ac:dyDescent="0.25">
      <c r="B46" s="9" t="s">
        <v>8</v>
      </c>
      <c r="C46" s="8">
        <f>C35</f>
        <v>0.8</v>
      </c>
      <c r="D46" s="13"/>
      <c r="E46" s="13"/>
    </row>
    <row r="47" spans="2:11" x14ac:dyDescent="0.25">
      <c r="B47" s="7" t="s">
        <v>1</v>
      </c>
      <c r="C47" s="8">
        <f>C35</f>
        <v>0.8</v>
      </c>
      <c r="D47" s="13"/>
      <c r="E47" s="13"/>
    </row>
    <row r="48" spans="2:11" x14ac:dyDescent="0.25">
      <c r="B48" s="7" t="s">
        <v>13</v>
      </c>
      <c r="C48" s="8">
        <f>C35</f>
        <v>0.8</v>
      </c>
      <c r="D48" s="13"/>
      <c r="E48" s="13"/>
    </row>
    <row r="49" spans="2:11" x14ac:dyDescent="0.25">
      <c r="B49" s="7" t="s">
        <v>68</v>
      </c>
      <c r="C49" s="8">
        <f>C35</f>
        <v>0.8</v>
      </c>
      <c r="D49" s="13"/>
      <c r="E49" s="13"/>
    </row>
    <row r="50" spans="2:11" x14ac:dyDescent="0.25">
      <c r="B50" s="7" t="s">
        <v>9</v>
      </c>
      <c r="C50" s="8">
        <f>C35</f>
        <v>0.8</v>
      </c>
      <c r="D50" s="13"/>
      <c r="E50" s="13"/>
    </row>
    <row r="51" spans="2:11" s="14" customFormat="1" x14ac:dyDescent="0.25">
      <c r="B51" s="7" t="s">
        <v>10</v>
      </c>
      <c r="C51" s="8">
        <f>C32</f>
        <v>0</v>
      </c>
      <c r="D51" s="13"/>
      <c r="E51" s="13"/>
      <c r="F51" s="2"/>
      <c r="G51" s="2"/>
      <c r="H51" s="2"/>
      <c r="I51" s="2"/>
      <c r="J51" s="2"/>
      <c r="K51" s="2"/>
    </row>
    <row r="52" spans="2:11" s="14" customFormat="1" ht="16.5" thickBot="1" x14ac:dyDescent="0.3">
      <c r="B52" s="10" t="s">
        <v>11</v>
      </c>
      <c r="C52" s="11">
        <f>C36</f>
        <v>0.2</v>
      </c>
      <c r="D52" s="13"/>
      <c r="E52" s="13"/>
      <c r="F52" s="2"/>
      <c r="G52" s="2"/>
      <c r="H52" s="2"/>
      <c r="I52" s="2"/>
      <c r="J52" s="2"/>
      <c r="K52" s="2"/>
    </row>
    <row r="53" spans="2:11" x14ac:dyDescent="0.25">
      <c r="B53" s="14"/>
      <c r="C53" s="15"/>
      <c r="D53" s="15"/>
      <c r="E53" s="15"/>
    </row>
    <row r="54" spans="2:11" ht="16.5" thickBot="1" x14ac:dyDescent="0.3">
      <c r="B54" s="14"/>
      <c r="C54" s="15"/>
      <c r="D54" s="15"/>
      <c r="E54" s="15"/>
    </row>
    <row r="55" spans="2:11" ht="48" customHeight="1" x14ac:dyDescent="0.25">
      <c r="B55" s="243" t="s">
        <v>208</v>
      </c>
      <c r="C55" s="53" t="s">
        <v>14</v>
      </c>
      <c r="D55" s="28"/>
      <c r="E55" s="28"/>
    </row>
    <row r="56" spans="2:11" ht="16.5" thickBot="1" x14ac:dyDescent="0.3">
      <c r="B56" s="10"/>
      <c r="C56" s="54">
        <v>0.25</v>
      </c>
      <c r="D56" s="74"/>
      <c r="E56" s="74"/>
    </row>
    <row r="57" spans="2:11" x14ac:dyDescent="0.25">
      <c r="B57" s="12"/>
      <c r="C57" s="55"/>
      <c r="D57" s="55"/>
      <c r="E57" s="55"/>
    </row>
    <row r="58" spans="2:11" ht="16.5" thickBot="1" x14ac:dyDescent="0.3">
      <c r="B58" s="14"/>
      <c r="C58" s="15"/>
      <c r="D58" s="15"/>
      <c r="E58" s="15"/>
    </row>
    <row r="59" spans="2:11" ht="18.75" x14ac:dyDescent="0.35">
      <c r="B59" s="56" t="s">
        <v>86</v>
      </c>
      <c r="C59" s="57" t="s">
        <v>0</v>
      </c>
      <c r="D59" s="60"/>
      <c r="E59" s="60"/>
    </row>
    <row r="60" spans="2:11" x14ac:dyDescent="0.25">
      <c r="B60" s="9" t="s">
        <v>5</v>
      </c>
      <c r="C60" s="8">
        <f t="shared" ref="C60:C71" si="1">C41*$C$56</f>
        <v>0</v>
      </c>
      <c r="D60" s="13"/>
      <c r="E60" s="13"/>
    </row>
    <row r="61" spans="2:11" x14ac:dyDescent="0.25">
      <c r="B61" s="9" t="s">
        <v>6</v>
      </c>
      <c r="C61" s="8">
        <f t="shared" si="1"/>
        <v>0.05</v>
      </c>
      <c r="D61" s="13"/>
      <c r="E61" s="13"/>
    </row>
    <row r="62" spans="2:11" s="14" customFormat="1" x14ac:dyDescent="0.25">
      <c r="B62" s="9" t="s">
        <v>2</v>
      </c>
      <c r="C62" s="8">
        <f t="shared" si="1"/>
        <v>0.2</v>
      </c>
      <c r="D62" s="13"/>
      <c r="E62" s="13"/>
      <c r="F62" s="2"/>
      <c r="G62" s="2"/>
      <c r="H62" s="2"/>
      <c r="I62" s="2"/>
      <c r="J62" s="2"/>
      <c r="K62" s="2"/>
    </row>
    <row r="63" spans="2:11" s="14" customFormat="1" x14ac:dyDescent="0.25">
      <c r="B63" s="5" t="s">
        <v>7</v>
      </c>
      <c r="C63" s="6">
        <f t="shared" si="1"/>
        <v>0.2</v>
      </c>
      <c r="D63" s="13"/>
      <c r="E63" s="13"/>
      <c r="F63" s="2"/>
      <c r="G63" s="2"/>
      <c r="H63" s="2"/>
      <c r="I63" s="2"/>
      <c r="J63" s="2"/>
      <c r="K63" s="2"/>
    </row>
    <row r="64" spans="2:11" x14ac:dyDescent="0.25">
      <c r="B64" s="7" t="s">
        <v>60</v>
      </c>
      <c r="C64" s="8">
        <f t="shared" si="1"/>
        <v>0</v>
      </c>
      <c r="D64" s="13"/>
      <c r="E64" s="13"/>
    </row>
    <row r="65" spans="2:12" x14ac:dyDescent="0.25">
      <c r="B65" s="9" t="s">
        <v>8</v>
      </c>
      <c r="C65" s="8">
        <f t="shared" si="1"/>
        <v>0.2</v>
      </c>
      <c r="D65" s="13"/>
      <c r="E65" s="13"/>
    </row>
    <row r="66" spans="2:12" x14ac:dyDescent="0.25">
      <c r="B66" s="7" t="s">
        <v>1</v>
      </c>
      <c r="C66" s="8">
        <f t="shared" si="1"/>
        <v>0.2</v>
      </c>
      <c r="D66" s="13"/>
      <c r="E66" s="13"/>
    </row>
    <row r="67" spans="2:12" x14ac:dyDescent="0.25">
      <c r="B67" s="7" t="s">
        <v>13</v>
      </c>
      <c r="C67" s="8">
        <f t="shared" si="1"/>
        <v>0.2</v>
      </c>
      <c r="D67" s="13"/>
      <c r="E67" s="13"/>
    </row>
    <row r="68" spans="2:12" x14ac:dyDescent="0.25">
      <c r="B68" s="7" t="s">
        <v>68</v>
      </c>
      <c r="C68" s="8">
        <f t="shared" si="1"/>
        <v>0.2</v>
      </c>
      <c r="D68" s="13"/>
      <c r="E68" s="13"/>
    </row>
    <row r="69" spans="2:12" x14ac:dyDescent="0.25">
      <c r="B69" s="7" t="s">
        <v>9</v>
      </c>
      <c r="C69" s="8">
        <f t="shared" si="1"/>
        <v>0.2</v>
      </c>
      <c r="D69" s="13"/>
      <c r="E69" s="13"/>
    </row>
    <row r="70" spans="2:12" x14ac:dyDescent="0.25">
      <c r="B70" s="7" t="s">
        <v>10</v>
      </c>
      <c r="C70" s="8">
        <f t="shared" si="1"/>
        <v>0</v>
      </c>
      <c r="D70" s="13"/>
      <c r="E70" s="13"/>
    </row>
    <row r="71" spans="2:12" ht="16.5" thickBot="1" x14ac:dyDescent="0.3">
      <c r="B71" s="10" t="s">
        <v>11</v>
      </c>
      <c r="C71" s="11">
        <f t="shared" si="1"/>
        <v>0.05</v>
      </c>
      <c r="D71" s="13"/>
      <c r="E71" s="13"/>
      <c r="F71" s="58"/>
      <c r="G71" s="58"/>
      <c r="H71" s="58"/>
      <c r="I71" s="58"/>
    </row>
    <row r="72" spans="2:12" x14ac:dyDescent="0.25">
      <c r="B72" s="12"/>
      <c r="C72" s="55"/>
      <c r="D72" s="55"/>
      <c r="E72" s="55"/>
      <c r="F72" s="58"/>
      <c r="G72" s="58"/>
      <c r="H72" s="58"/>
      <c r="I72" s="58"/>
    </row>
    <row r="73" spans="2:12" ht="16.5" thickBot="1" x14ac:dyDescent="0.3">
      <c r="B73" s="59"/>
      <c r="C73" s="60"/>
      <c r="D73" s="60"/>
      <c r="E73" s="60"/>
      <c r="H73" s="61"/>
      <c r="I73" s="61"/>
    </row>
    <row r="74" spans="2:12" ht="52.5" customHeight="1" x14ac:dyDescent="0.25">
      <c r="B74" s="244" t="s">
        <v>207</v>
      </c>
      <c r="C74" s="53" t="s">
        <v>20</v>
      </c>
      <c r="D74" s="28"/>
      <c r="E74" s="28"/>
    </row>
    <row r="75" spans="2:12" ht="16.5" thickBot="1" x14ac:dyDescent="0.3">
      <c r="B75" s="10"/>
      <c r="C75" s="54">
        <v>0.35</v>
      </c>
      <c r="D75" s="74"/>
      <c r="E75" s="74"/>
    </row>
    <row r="76" spans="2:12" x14ac:dyDescent="0.25">
      <c r="B76" s="14"/>
      <c r="C76" s="15"/>
      <c r="D76" s="15"/>
      <c r="E76" s="15"/>
    </row>
    <row r="77" spans="2:12" s="19" customFormat="1" x14ac:dyDescent="0.25">
      <c r="B77" s="62" t="s">
        <v>129</v>
      </c>
      <c r="C77" s="17" t="s">
        <v>106</v>
      </c>
      <c r="D77" s="17">
        <v>2005</v>
      </c>
      <c r="E77" s="17">
        <v>2006</v>
      </c>
      <c r="F77" s="17">
        <v>2007</v>
      </c>
      <c r="G77" s="17">
        <v>2008</v>
      </c>
      <c r="H77" s="17">
        <v>2009</v>
      </c>
      <c r="I77" s="17">
        <v>2010</v>
      </c>
      <c r="J77" s="17">
        <v>2011</v>
      </c>
      <c r="K77" s="17">
        <v>2012</v>
      </c>
      <c r="L77" s="18">
        <v>2013</v>
      </c>
    </row>
    <row r="78" spans="2:12" s="19" customFormat="1" x14ac:dyDescent="0.25">
      <c r="B78" s="40" t="s">
        <v>26</v>
      </c>
      <c r="C78" s="41" t="s">
        <v>12</v>
      </c>
      <c r="D78" s="173">
        <f>((D27-$C$75)*$C$63)/10^3</f>
        <v>2469.3749299999999</v>
      </c>
      <c r="E78" s="173">
        <f t="shared" ref="E78:L78" si="2">((E27-$C$75)*$C$63)/10^3</f>
        <v>2560.4999299999999</v>
      </c>
      <c r="F78" s="173">
        <f t="shared" si="2"/>
        <v>2416.4999299999999</v>
      </c>
      <c r="G78" s="173">
        <f t="shared" si="2"/>
        <v>2360.02493</v>
      </c>
      <c r="H78" s="173">
        <f t="shared" si="2"/>
        <v>2544.9749300000003</v>
      </c>
      <c r="I78" s="173">
        <f t="shared" si="2"/>
        <v>2690.0999300000003</v>
      </c>
      <c r="J78" s="173">
        <f t="shared" si="2"/>
        <v>2798.9999299999999</v>
      </c>
      <c r="K78" s="173">
        <f t="shared" si="2"/>
        <v>2854.3499300000003</v>
      </c>
      <c r="L78" s="174">
        <f t="shared" si="2"/>
        <v>2771.3249300000002</v>
      </c>
    </row>
    <row r="79" spans="2:12" s="64" customFormat="1" x14ac:dyDescent="0.25">
      <c r="B79" s="83"/>
      <c r="C79" s="83"/>
      <c r="D79" s="83"/>
      <c r="E79" s="83"/>
      <c r="F79" s="80"/>
      <c r="G79" s="80"/>
      <c r="H79" s="80"/>
      <c r="I79" s="80"/>
      <c r="J79" s="80"/>
      <c r="K79" s="80"/>
      <c r="L79" s="80"/>
    </row>
    <row r="80" spans="2:12" x14ac:dyDescent="0.25">
      <c r="B80" s="14"/>
      <c r="C80" s="15"/>
      <c r="D80" s="15"/>
      <c r="E80" s="15"/>
    </row>
    <row r="81" spans="2:12" s="19" customFormat="1" x14ac:dyDescent="0.25">
      <c r="B81" s="16" t="s">
        <v>64</v>
      </c>
      <c r="C81" s="17" t="s">
        <v>65</v>
      </c>
      <c r="D81" s="17">
        <v>2005</v>
      </c>
      <c r="E81" s="17">
        <v>2006</v>
      </c>
      <c r="F81" s="17">
        <v>2007</v>
      </c>
      <c r="G81" s="17">
        <v>2008</v>
      </c>
      <c r="H81" s="17">
        <v>2009</v>
      </c>
      <c r="I81" s="17">
        <v>2010</v>
      </c>
      <c r="J81" s="17">
        <v>2011</v>
      </c>
      <c r="K81" s="17">
        <v>2012</v>
      </c>
      <c r="L81" s="18">
        <v>2013</v>
      </c>
    </row>
    <row r="82" spans="2:12" s="64" customFormat="1" x14ac:dyDescent="0.25">
      <c r="B82" s="23" t="s">
        <v>26</v>
      </c>
      <c r="C82" s="24" t="s">
        <v>12</v>
      </c>
      <c r="D82" s="66">
        <v>0</v>
      </c>
      <c r="E82" s="66">
        <v>0</v>
      </c>
      <c r="F82" s="66">
        <v>0</v>
      </c>
      <c r="G82" s="66">
        <v>0</v>
      </c>
      <c r="H82" s="66">
        <v>0</v>
      </c>
      <c r="I82" s="66">
        <v>0</v>
      </c>
      <c r="J82" s="66">
        <v>0</v>
      </c>
      <c r="K82" s="66">
        <v>0</v>
      </c>
      <c r="L82" s="66">
        <v>0</v>
      </c>
    </row>
    <row r="83" spans="2:12" x14ac:dyDescent="0.25">
      <c r="B83" s="68"/>
      <c r="C83" s="69"/>
      <c r="D83" s="69"/>
      <c r="E83" s="69"/>
      <c r="F83" s="35"/>
      <c r="G83" s="35"/>
      <c r="H83" s="35"/>
      <c r="I83" s="35"/>
      <c r="J83" s="35"/>
      <c r="K83" s="35"/>
      <c r="L83" s="35"/>
    </row>
    <row r="84" spans="2:12" x14ac:dyDescent="0.25">
      <c r="B84" s="35"/>
      <c r="C84" s="35"/>
      <c r="D84" s="35"/>
      <c r="E84" s="35"/>
      <c r="F84" s="35"/>
      <c r="G84" s="35"/>
      <c r="H84" s="35"/>
      <c r="I84" s="35"/>
      <c r="J84" s="35"/>
      <c r="K84" s="35"/>
      <c r="L84" s="35"/>
    </row>
    <row r="85" spans="2:12" s="19" customFormat="1" x14ac:dyDescent="0.25">
      <c r="B85" s="16" t="s">
        <v>127</v>
      </c>
      <c r="C85" s="17" t="s">
        <v>106</v>
      </c>
      <c r="D85" s="17">
        <v>2005</v>
      </c>
      <c r="E85" s="17">
        <v>2006</v>
      </c>
      <c r="F85" s="17">
        <v>2007</v>
      </c>
      <c r="G85" s="17">
        <v>2008</v>
      </c>
      <c r="H85" s="17">
        <v>2009</v>
      </c>
      <c r="I85" s="17">
        <v>2010</v>
      </c>
      <c r="J85" s="17">
        <v>2011</v>
      </c>
      <c r="K85" s="17">
        <v>2012</v>
      </c>
      <c r="L85" s="18">
        <v>2013</v>
      </c>
    </row>
    <row r="86" spans="2:12" s="19" customFormat="1" x14ac:dyDescent="0.25">
      <c r="B86" s="23" t="s">
        <v>26</v>
      </c>
      <c r="C86" s="24" t="s">
        <v>12</v>
      </c>
      <c r="D86" s="175">
        <f t="shared" ref="D86:E86" si="3">D78*(1-$F$82)</f>
        <v>2469.3749299999999</v>
      </c>
      <c r="E86" s="175">
        <f t="shared" si="3"/>
        <v>2560.4999299999999</v>
      </c>
      <c r="F86" s="175">
        <f>F78*(1-$F$82)</f>
        <v>2416.4999299999999</v>
      </c>
      <c r="G86" s="175">
        <f>G78*(1-$G$82)</f>
        <v>2360.02493</v>
      </c>
      <c r="H86" s="175">
        <f>H78*(1-$H$82)</f>
        <v>2544.9749300000003</v>
      </c>
      <c r="I86" s="175">
        <f>I78*(1-$I$82)</f>
        <v>2690.0999300000003</v>
      </c>
      <c r="J86" s="175">
        <f>J78*(1-$J$82)</f>
        <v>2798.9999299999999</v>
      </c>
      <c r="K86" s="175">
        <f>K78*(1-$K$82)</f>
        <v>2854.3499300000003</v>
      </c>
      <c r="L86" s="176">
        <f>L78*(1-$K$82)</f>
        <v>2771.3249300000002</v>
      </c>
    </row>
    <row r="87" spans="2:12" s="64" customFormat="1" x14ac:dyDescent="0.25">
      <c r="F87" s="81"/>
      <c r="G87" s="81"/>
      <c r="H87" s="81"/>
      <c r="I87" s="81"/>
      <c r="J87" s="81"/>
      <c r="K87" s="81"/>
      <c r="L87" s="81"/>
    </row>
    <row r="88" spans="2:12" x14ac:dyDescent="0.25">
      <c r="B88" s="35"/>
      <c r="C88" s="35"/>
      <c r="D88" s="35"/>
      <c r="E88" s="35"/>
      <c r="F88" s="35"/>
      <c r="G88" s="35"/>
      <c r="H88" s="35"/>
      <c r="I88" s="35"/>
      <c r="J88" s="35"/>
      <c r="K88" s="35"/>
      <c r="L88" s="35"/>
    </row>
    <row r="89" spans="2:12" s="19" customFormat="1" x14ac:dyDescent="0.25">
      <c r="B89" s="16" t="s">
        <v>132</v>
      </c>
      <c r="C89" s="17" t="s">
        <v>106</v>
      </c>
      <c r="D89" s="17">
        <v>2005</v>
      </c>
      <c r="E89" s="17">
        <v>2006</v>
      </c>
      <c r="F89" s="17">
        <v>2007</v>
      </c>
      <c r="G89" s="17">
        <v>2008</v>
      </c>
      <c r="H89" s="17">
        <v>2009</v>
      </c>
      <c r="I89" s="17">
        <v>2010</v>
      </c>
      <c r="J89" s="17">
        <v>2011</v>
      </c>
      <c r="K89" s="17">
        <v>2012</v>
      </c>
      <c r="L89" s="18">
        <v>2013</v>
      </c>
    </row>
    <row r="90" spans="2:12" s="71" customFormat="1" x14ac:dyDescent="0.25">
      <c r="B90" s="23" t="s">
        <v>26</v>
      </c>
      <c r="C90" s="24" t="s">
        <v>12</v>
      </c>
      <c r="D90" s="173">
        <f t="shared" ref="D90:E90" si="4">D86*21</f>
        <v>51856.873529999997</v>
      </c>
      <c r="E90" s="173">
        <f t="shared" si="4"/>
        <v>53770.498529999997</v>
      </c>
      <c r="F90" s="173">
        <f>F86*21</f>
        <v>50746.498529999997</v>
      </c>
      <c r="G90" s="173">
        <f t="shared" ref="G90:K90" si="5">G86*21</f>
        <v>49560.523529999999</v>
      </c>
      <c r="H90" s="173">
        <f t="shared" si="5"/>
        <v>53444.473530000003</v>
      </c>
      <c r="I90" s="173">
        <f t="shared" si="5"/>
        <v>56492.098530000003</v>
      </c>
      <c r="J90" s="173">
        <f t="shared" si="5"/>
        <v>58778.998529999997</v>
      </c>
      <c r="K90" s="173">
        <f t="shared" si="5"/>
        <v>59941.348530000003</v>
      </c>
      <c r="L90" s="174">
        <f t="shared" ref="L90" si="6">L86*21</f>
        <v>58197.823530000001</v>
      </c>
    </row>
    <row r="91" spans="2:12" s="64" customFormat="1" x14ac:dyDescent="0.25">
      <c r="F91" s="81"/>
      <c r="G91" s="81"/>
      <c r="H91" s="81"/>
      <c r="I91" s="81"/>
      <c r="J91" s="81"/>
      <c r="K91" s="133"/>
    </row>
  </sheetData>
  <mergeCells count="1">
    <mergeCell ref="B40:C40"/>
  </mergeCells>
  <pageMargins left="0.511811024" right="0.511811024" top="0.78740157499999996" bottom="0.78740157499999996" header="0.31496062000000002" footer="0.31496062000000002"/>
  <pageSetup paperSize="9" scale="64" fitToHeight="0"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L91"/>
  <sheetViews>
    <sheetView topLeftCell="A88" zoomScale="70" zoomScaleNormal="70" workbookViewId="0">
      <selection activeCell="F71" sqref="F71"/>
    </sheetView>
  </sheetViews>
  <sheetFormatPr defaultRowHeight="15.75" x14ac:dyDescent="0.25"/>
  <cols>
    <col min="1" max="1" width="5.7109375" style="2" customWidth="1"/>
    <col min="2" max="2" width="77.7109375" style="2" customWidth="1"/>
    <col min="3" max="3" width="20.5703125" style="2" bestFit="1" customWidth="1"/>
    <col min="4" max="5" width="15.5703125" style="2" customWidth="1"/>
    <col min="6" max="12" width="15.2851562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9" t="s">
        <v>6</v>
      </c>
      <c r="C6" s="8">
        <v>3</v>
      </c>
      <c r="D6" s="13"/>
      <c r="E6" s="13"/>
    </row>
    <row r="7" spans="2:5" x14ac:dyDescent="0.25">
      <c r="B7" s="9" t="s">
        <v>2</v>
      </c>
      <c r="C7" s="8">
        <v>2.5</v>
      </c>
      <c r="D7" s="13"/>
      <c r="E7" s="13"/>
    </row>
    <row r="8" spans="2:5" x14ac:dyDescent="0.25">
      <c r="B8" s="9" t="s">
        <v>7</v>
      </c>
      <c r="C8" s="8">
        <v>9</v>
      </c>
      <c r="D8" s="13"/>
      <c r="E8" s="13"/>
    </row>
    <row r="9" spans="2:5" x14ac:dyDescent="0.25">
      <c r="B9" s="5" t="s">
        <v>60</v>
      </c>
      <c r="C9" s="6">
        <v>1</v>
      </c>
      <c r="D9" s="13"/>
      <c r="E9" s="13"/>
    </row>
    <row r="10" spans="2:5" x14ac:dyDescent="0.25">
      <c r="B10" s="9" t="s">
        <v>8</v>
      </c>
      <c r="C10" s="8">
        <v>2.2400000000000002</v>
      </c>
      <c r="D10" s="13"/>
      <c r="E10" s="13"/>
    </row>
    <row r="11" spans="2:5" x14ac:dyDescent="0.25">
      <c r="B11" s="7" t="s">
        <v>1</v>
      </c>
      <c r="C11" s="8">
        <v>2.9</v>
      </c>
      <c r="D11" s="13"/>
      <c r="E11" s="13"/>
    </row>
    <row r="12" spans="2:5" x14ac:dyDescent="0.25">
      <c r="B12" s="7" t="s">
        <v>13</v>
      </c>
      <c r="C12" s="8">
        <v>4.0999999999999996</v>
      </c>
      <c r="D12" s="13"/>
      <c r="E12" s="13"/>
    </row>
    <row r="13" spans="2:5" x14ac:dyDescent="0.25">
      <c r="B13" s="7" t="s">
        <v>68</v>
      </c>
      <c r="C13" s="8">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4"/>
      <c r="C17" s="15"/>
      <c r="D17" s="15"/>
      <c r="E17" s="15"/>
    </row>
    <row r="18" spans="2:12" s="19" customFormat="1" ht="18.75" x14ac:dyDescent="0.25">
      <c r="B18" s="16" t="s">
        <v>82</v>
      </c>
      <c r="C18" s="17" t="s">
        <v>16</v>
      </c>
      <c r="D18" s="17">
        <v>2005</v>
      </c>
      <c r="E18" s="17">
        <v>2006</v>
      </c>
      <c r="F18" s="17">
        <v>2007</v>
      </c>
      <c r="G18" s="17">
        <v>2008</v>
      </c>
      <c r="H18" s="17">
        <v>2009</v>
      </c>
      <c r="I18" s="17">
        <v>2010</v>
      </c>
      <c r="J18" s="17">
        <v>2011</v>
      </c>
      <c r="K18" s="17">
        <v>2012</v>
      </c>
      <c r="L18" s="18">
        <v>2013</v>
      </c>
    </row>
    <row r="19" spans="2:12" s="19" customFormat="1" x14ac:dyDescent="0.25">
      <c r="B19" s="23" t="s">
        <v>27</v>
      </c>
      <c r="C19" s="24" t="s">
        <v>12</v>
      </c>
      <c r="D19" s="75">
        <f>(('Industrial Production Data'!C17*0.25)+('Industrial Production Data'!D17*0.75))*1000</f>
        <v>123747250</v>
      </c>
      <c r="E19" s="75">
        <f>(('Industrial Production Data'!D17*0.25)+('Industrial Production Data'!E17*0.75))*1000</f>
        <v>136072500</v>
      </c>
      <c r="F19" s="75">
        <f>(('Industrial Production Data'!E17*0.25)+('Industrial Production Data'!F17*0.75))*1000</f>
        <v>147437610.00000003</v>
      </c>
      <c r="G19" s="75">
        <f>(('Industrial Production Data'!F17*0.25)+('Industrial Production Data'!G17*0.75))*1000</f>
        <v>155550702.25</v>
      </c>
      <c r="H19" s="75">
        <f>(('Industrial Production Data'!G17*0.25)+('Industrial Production Data'!H17*0.75))*1000</f>
        <v>178109110.75</v>
      </c>
      <c r="I19" s="75">
        <f>(('Industrial Production Data'!H17*0.25)+('Industrial Production Data'!I17*0.75))*1000</f>
        <v>193089669.49921888</v>
      </c>
      <c r="J19" s="75">
        <f>(('Industrial Production Data'!I17*0.25)+('Industrial Production Data'!J17*0.75))*1000</f>
        <v>201941869.38326177</v>
      </c>
      <c r="K19" s="75">
        <f>(('Industrial Production Data'!J17*0.25)+('Industrial Production Data'!K17*0.75))*1000</f>
        <v>214364201.40540361</v>
      </c>
      <c r="L19" s="153">
        <f>(('Industrial Production Data'!K17*0.25)+('Industrial Production Data'!L17*0.75))*1000</f>
        <v>219689184.47849008</v>
      </c>
    </row>
    <row r="20" spans="2:12" s="19" customFormat="1" x14ac:dyDescent="0.25">
      <c r="E20" s="71"/>
      <c r="F20" s="71"/>
      <c r="G20" s="71"/>
      <c r="H20" s="71"/>
      <c r="I20" s="71"/>
      <c r="J20" s="71"/>
      <c r="K20" s="71"/>
      <c r="L20" s="71"/>
    </row>
    <row r="21" spans="2:12" s="19" customFormat="1" x14ac:dyDescent="0.25">
      <c r="B21" s="30"/>
      <c r="C21" s="30"/>
      <c r="D21" s="30"/>
      <c r="E21" s="30"/>
      <c r="F21" s="31"/>
      <c r="G21" s="31"/>
      <c r="H21" s="31"/>
      <c r="I21" s="31"/>
      <c r="J21" s="31"/>
      <c r="K21" s="31"/>
      <c r="L21" s="31"/>
    </row>
    <row r="22" spans="2:12" s="19" customFormat="1" ht="18.75" x14ac:dyDescent="0.25">
      <c r="B22" s="16" t="s">
        <v>83</v>
      </c>
      <c r="C22" s="17" t="s">
        <v>84</v>
      </c>
      <c r="D22" s="17">
        <v>2005</v>
      </c>
      <c r="E22" s="17">
        <v>2006</v>
      </c>
      <c r="F22" s="17">
        <v>2007</v>
      </c>
      <c r="G22" s="17">
        <v>2008</v>
      </c>
      <c r="H22" s="17">
        <v>2009</v>
      </c>
      <c r="I22" s="17">
        <v>2010</v>
      </c>
      <c r="J22" s="17">
        <v>2011</v>
      </c>
      <c r="K22" s="17">
        <v>2012</v>
      </c>
      <c r="L22" s="18">
        <v>2013</v>
      </c>
    </row>
    <row r="23" spans="2:12" s="19" customFormat="1" x14ac:dyDescent="0.25">
      <c r="B23" s="23" t="s">
        <v>27</v>
      </c>
      <c r="C23" s="24" t="s">
        <v>12</v>
      </c>
      <c r="D23" s="134">
        <v>0.7</v>
      </c>
      <c r="E23" s="134">
        <v>0.7</v>
      </c>
      <c r="F23" s="84">
        <v>0.7</v>
      </c>
      <c r="G23" s="84">
        <v>0.7</v>
      </c>
      <c r="H23" s="84">
        <v>0.7</v>
      </c>
      <c r="I23" s="84">
        <v>0.7</v>
      </c>
      <c r="J23" s="84">
        <v>0.7</v>
      </c>
      <c r="K23" s="84">
        <v>0.7</v>
      </c>
      <c r="L23" s="93">
        <v>0.7</v>
      </c>
    </row>
    <row r="24" spans="2:12" s="19" customFormat="1" x14ac:dyDescent="0.25">
      <c r="B24" s="27"/>
      <c r="C24" s="28"/>
      <c r="D24" s="28"/>
      <c r="E24" s="28"/>
      <c r="F24" s="34"/>
      <c r="G24" s="34"/>
      <c r="H24" s="34"/>
      <c r="I24" s="34"/>
      <c r="J24" s="34"/>
      <c r="K24" s="34"/>
      <c r="L24" s="34"/>
    </row>
    <row r="25" spans="2:12" x14ac:dyDescent="0.25">
      <c r="B25" s="35"/>
      <c r="C25" s="35"/>
      <c r="D25" s="35"/>
      <c r="E25" s="35"/>
      <c r="F25" s="35"/>
      <c r="G25" s="35"/>
      <c r="H25" s="35"/>
      <c r="I25" s="35"/>
      <c r="J25" s="35"/>
      <c r="K25" s="35"/>
      <c r="L25" s="35"/>
    </row>
    <row r="26" spans="2:12" s="19" customFormat="1" ht="18.75" x14ac:dyDescent="0.25">
      <c r="B26" s="16" t="s">
        <v>85</v>
      </c>
      <c r="C26" s="17" t="s">
        <v>15</v>
      </c>
      <c r="D26" s="17">
        <v>2005</v>
      </c>
      <c r="E26" s="17">
        <v>2006</v>
      </c>
      <c r="F26" s="17">
        <v>2007</v>
      </c>
      <c r="G26" s="17">
        <v>2008</v>
      </c>
      <c r="H26" s="17">
        <v>2009</v>
      </c>
      <c r="I26" s="17">
        <v>2010</v>
      </c>
      <c r="J26" s="17">
        <v>2011</v>
      </c>
      <c r="K26" s="17">
        <v>2012</v>
      </c>
      <c r="L26" s="18">
        <v>2013</v>
      </c>
    </row>
    <row r="27" spans="2:12" s="19" customFormat="1" x14ac:dyDescent="0.25">
      <c r="B27" s="40" t="s">
        <v>27</v>
      </c>
      <c r="C27" s="41" t="s">
        <v>12</v>
      </c>
      <c r="D27" s="76">
        <f t="shared" ref="D27:E27" si="0">D19*$F$23*$C$9</f>
        <v>86623075</v>
      </c>
      <c r="E27" s="76">
        <f t="shared" si="0"/>
        <v>95250750</v>
      </c>
      <c r="F27" s="76">
        <f>F19*$F$23*$C$9</f>
        <v>103206327.00000001</v>
      </c>
      <c r="G27" s="76">
        <f>G19*$G$23*$C$9</f>
        <v>108885491.57499999</v>
      </c>
      <c r="H27" s="76">
        <f>H19*$H$23*$C$9</f>
        <v>124676377.52499999</v>
      </c>
      <c r="I27" s="76">
        <f>I19*$I$23*$C$9</f>
        <v>135162768.64945322</v>
      </c>
      <c r="J27" s="76">
        <f>J19*$J$23*$C$9</f>
        <v>141359308.56828323</v>
      </c>
      <c r="K27" s="76">
        <f>K19*$K$23*$C$9</f>
        <v>150054940.98378253</v>
      </c>
      <c r="L27" s="77">
        <f>L19*$K$23*$C$9</f>
        <v>153782429.13494304</v>
      </c>
    </row>
    <row r="28" spans="2:12" x14ac:dyDescent="0.25">
      <c r="F28" s="47"/>
      <c r="G28" s="47"/>
      <c r="H28" s="47"/>
      <c r="I28" s="47"/>
      <c r="J28" s="47"/>
      <c r="K28" s="47"/>
    </row>
    <row r="29" spans="2:12" x14ac:dyDescent="0.25">
      <c r="B29" s="15"/>
      <c r="C29" s="15"/>
      <c r="D29" s="15"/>
      <c r="E29" s="15"/>
      <c r="F29" s="52"/>
      <c r="G29" s="52"/>
      <c r="H29" s="52"/>
      <c r="I29" s="52"/>
      <c r="J29" s="52"/>
      <c r="K29" s="52"/>
    </row>
    <row r="30" spans="2:12" ht="47.25" x14ac:dyDescent="0.25">
      <c r="B30" s="234" t="s">
        <v>196</v>
      </c>
      <c r="C30" s="18" t="s">
        <v>70</v>
      </c>
      <c r="D30" s="27"/>
      <c r="E30" s="27"/>
      <c r="F30" s="27"/>
      <c r="G30" s="27"/>
      <c r="H30" s="47"/>
      <c r="I30" s="47"/>
      <c r="J30" s="47"/>
      <c r="K30" s="47"/>
    </row>
    <row r="31" spans="2:12" x14ac:dyDescent="0.25">
      <c r="B31" s="48" t="s">
        <v>71</v>
      </c>
      <c r="C31" s="49">
        <v>0.1</v>
      </c>
      <c r="D31" s="131"/>
      <c r="E31" s="131"/>
      <c r="F31" s="47"/>
      <c r="G31" s="47"/>
      <c r="H31" s="45"/>
      <c r="I31" s="45"/>
      <c r="J31" s="45"/>
      <c r="K31" s="45"/>
    </row>
    <row r="32" spans="2:12" x14ac:dyDescent="0.25">
      <c r="B32" s="48" t="s">
        <v>72</v>
      </c>
      <c r="C32" s="49">
        <v>0</v>
      </c>
      <c r="D32" s="131"/>
      <c r="E32" s="131"/>
      <c r="F32" s="12"/>
      <c r="G32" s="47"/>
      <c r="H32" s="45"/>
      <c r="I32" s="45"/>
      <c r="J32" s="45"/>
      <c r="K32" s="45"/>
    </row>
    <row r="33" spans="2:11" x14ac:dyDescent="0.25">
      <c r="B33" s="48" t="s">
        <v>73</v>
      </c>
      <c r="C33" s="49">
        <v>0.3</v>
      </c>
      <c r="D33" s="131"/>
      <c r="E33" s="131"/>
      <c r="F33" s="12"/>
      <c r="G33" s="47"/>
      <c r="H33" s="45"/>
      <c r="I33" s="45"/>
      <c r="J33" s="45"/>
      <c r="K33" s="45"/>
    </row>
    <row r="34" spans="2:11" x14ac:dyDescent="0.25">
      <c r="B34" s="48" t="s">
        <v>74</v>
      </c>
      <c r="C34" s="49">
        <v>0.8</v>
      </c>
      <c r="D34" s="131"/>
      <c r="E34" s="131"/>
      <c r="F34" s="12"/>
      <c r="G34" s="47"/>
      <c r="H34" s="45"/>
      <c r="I34" s="45"/>
      <c r="J34" s="45"/>
      <c r="K34" s="45"/>
    </row>
    <row r="35" spans="2:11" x14ac:dyDescent="0.25">
      <c r="B35" s="48" t="s">
        <v>75</v>
      </c>
      <c r="C35" s="49">
        <v>0.8</v>
      </c>
      <c r="D35" s="131"/>
      <c r="E35" s="131"/>
      <c r="F35" s="12"/>
      <c r="G35" s="47"/>
      <c r="H35" s="45"/>
      <c r="I35" s="45"/>
      <c r="J35" s="45"/>
      <c r="K35" s="45"/>
    </row>
    <row r="36" spans="2:11" x14ac:dyDescent="0.25">
      <c r="B36" s="48" t="s">
        <v>76</v>
      </c>
      <c r="C36" s="49">
        <v>0.2</v>
      </c>
      <c r="D36" s="131"/>
      <c r="E36" s="131"/>
      <c r="F36" s="12"/>
      <c r="G36" s="47"/>
      <c r="H36" s="45"/>
      <c r="I36" s="45"/>
      <c r="J36" s="45"/>
      <c r="K36" s="45"/>
    </row>
    <row r="37" spans="2:11" x14ac:dyDescent="0.25">
      <c r="B37" s="50" t="s">
        <v>77</v>
      </c>
      <c r="C37" s="51">
        <v>0.8</v>
      </c>
      <c r="D37" s="131"/>
      <c r="E37" s="131"/>
      <c r="F37" s="12"/>
      <c r="G37" s="47"/>
      <c r="H37" s="45"/>
      <c r="I37" s="45"/>
      <c r="J37" s="45"/>
      <c r="K37" s="45"/>
    </row>
    <row r="38" spans="2:11" x14ac:dyDescent="0.25">
      <c r="B38" s="78"/>
      <c r="C38" s="79"/>
      <c r="D38" s="131"/>
      <c r="E38" s="131"/>
      <c r="F38" s="12"/>
      <c r="G38" s="47"/>
      <c r="H38" s="45"/>
      <c r="I38" s="45"/>
      <c r="J38" s="45"/>
      <c r="K38" s="45"/>
    </row>
    <row r="39" spans="2:11" ht="16.5" thickBot="1" x14ac:dyDescent="0.3">
      <c r="B39" s="78"/>
      <c r="C39" s="79"/>
      <c r="D39" s="131"/>
      <c r="E39" s="131"/>
      <c r="F39" s="12"/>
      <c r="G39" s="47"/>
      <c r="H39" s="45"/>
      <c r="I39" s="45"/>
      <c r="J39" s="45"/>
      <c r="K39" s="45"/>
    </row>
    <row r="40" spans="2:11" x14ac:dyDescent="0.25">
      <c r="B40" s="247" t="s">
        <v>78</v>
      </c>
      <c r="C40" s="248"/>
      <c r="D40" s="132"/>
      <c r="E40" s="132"/>
    </row>
    <row r="41" spans="2:11" x14ac:dyDescent="0.25">
      <c r="B41" s="9" t="s">
        <v>5</v>
      </c>
      <c r="C41" s="8">
        <f>C32</f>
        <v>0</v>
      </c>
      <c r="D41" s="13"/>
      <c r="E41" s="13"/>
    </row>
    <row r="42" spans="2:11" x14ac:dyDescent="0.25">
      <c r="B42" s="9" t="s">
        <v>6</v>
      </c>
      <c r="C42" s="8">
        <f>C36</f>
        <v>0.2</v>
      </c>
      <c r="D42" s="13"/>
      <c r="E42" s="13"/>
    </row>
    <row r="43" spans="2:11" x14ac:dyDescent="0.25">
      <c r="B43" s="9" t="s">
        <v>2</v>
      </c>
      <c r="C43" s="8">
        <f>C35</f>
        <v>0.8</v>
      </c>
      <c r="D43" s="13"/>
      <c r="E43" s="13"/>
    </row>
    <row r="44" spans="2:11" x14ac:dyDescent="0.25">
      <c r="B44" s="9" t="s">
        <v>7</v>
      </c>
      <c r="C44" s="8">
        <f>C35</f>
        <v>0.8</v>
      </c>
      <c r="D44" s="13"/>
      <c r="E44" s="13"/>
    </row>
    <row r="45" spans="2:11" x14ac:dyDescent="0.25">
      <c r="B45" s="5" t="s">
        <v>60</v>
      </c>
      <c r="C45" s="6">
        <f>C32</f>
        <v>0</v>
      </c>
      <c r="D45" s="13"/>
      <c r="E45" s="13"/>
    </row>
    <row r="46" spans="2:11" x14ac:dyDescent="0.25">
      <c r="B46" s="9" t="s">
        <v>8</v>
      </c>
      <c r="C46" s="8">
        <f>C35</f>
        <v>0.8</v>
      </c>
      <c r="D46" s="13"/>
      <c r="E46" s="13"/>
    </row>
    <row r="47" spans="2:11" x14ac:dyDescent="0.25">
      <c r="B47" s="7" t="s">
        <v>1</v>
      </c>
      <c r="C47" s="8">
        <f>C35</f>
        <v>0.8</v>
      </c>
      <c r="D47" s="13"/>
      <c r="E47" s="13"/>
    </row>
    <row r="48" spans="2:11" x14ac:dyDescent="0.25">
      <c r="B48" s="7" t="s">
        <v>13</v>
      </c>
      <c r="C48" s="8">
        <f>C35</f>
        <v>0.8</v>
      </c>
      <c r="D48" s="13"/>
      <c r="E48" s="13"/>
    </row>
    <row r="49" spans="2:11" x14ac:dyDescent="0.25">
      <c r="B49" s="7" t="s">
        <v>69</v>
      </c>
      <c r="C49" s="8">
        <f>C35</f>
        <v>0.8</v>
      </c>
      <c r="D49" s="13"/>
      <c r="E49" s="13"/>
    </row>
    <row r="50" spans="2:11" x14ac:dyDescent="0.25">
      <c r="B50" s="7" t="s">
        <v>9</v>
      </c>
      <c r="C50" s="8">
        <f>C35</f>
        <v>0.8</v>
      </c>
      <c r="D50" s="13"/>
      <c r="E50" s="13"/>
    </row>
    <row r="51" spans="2:11" s="14" customFormat="1" x14ac:dyDescent="0.25">
      <c r="B51" s="7" t="s">
        <v>10</v>
      </c>
      <c r="C51" s="8">
        <f>C32</f>
        <v>0</v>
      </c>
      <c r="D51" s="13"/>
      <c r="E51" s="13"/>
      <c r="F51" s="2"/>
      <c r="G51" s="2"/>
      <c r="H51" s="2"/>
      <c r="I51" s="2"/>
      <c r="J51" s="2"/>
      <c r="K51" s="2"/>
    </row>
    <row r="52" spans="2:11" s="14" customFormat="1" ht="16.5" thickBot="1" x14ac:dyDescent="0.3">
      <c r="B52" s="10" t="s">
        <v>11</v>
      </c>
      <c r="C52" s="11">
        <f>C36</f>
        <v>0.2</v>
      </c>
      <c r="D52" s="13"/>
      <c r="E52" s="13"/>
      <c r="F52" s="2"/>
      <c r="G52" s="2"/>
      <c r="H52" s="2"/>
      <c r="I52" s="2"/>
      <c r="J52" s="2"/>
      <c r="K52" s="2"/>
    </row>
    <row r="53" spans="2:11" x14ac:dyDescent="0.25">
      <c r="B53" s="14"/>
      <c r="C53" s="15"/>
      <c r="D53" s="15"/>
      <c r="E53" s="15"/>
    </row>
    <row r="54" spans="2:11" ht="16.5" thickBot="1" x14ac:dyDescent="0.3">
      <c r="B54" s="14"/>
      <c r="C54" s="15"/>
      <c r="D54" s="15"/>
      <c r="E54" s="15"/>
    </row>
    <row r="55" spans="2:11" ht="47.25" x14ac:dyDescent="0.25">
      <c r="B55" s="243" t="s">
        <v>208</v>
      </c>
      <c r="C55" s="53" t="s">
        <v>14</v>
      </c>
      <c r="D55" s="28"/>
      <c r="E55" s="28"/>
    </row>
    <row r="56" spans="2:11" ht="16.5" thickBot="1" x14ac:dyDescent="0.3">
      <c r="B56" s="10"/>
      <c r="C56" s="54">
        <v>0.25</v>
      </c>
      <c r="D56" s="74"/>
      <c r="E56" s="74"/>
    </row>
    <row r="57" spans="2:11" x14ac:dyDescent="0.25">
      <c r="B57" s="12"/>
      <c r="C57" s="55"/>
      <c r="D57" s="55"/>
      <c r="E57" s="55"/>
    </row>
    <row r="58" spans="2:11" ht="16.5" thickBot="1" x14ac:dyDescent="0.3">
      <c r="B58" s="14"/>
      <c r="C58" s="15"/>
      <c r="D58" s="15"/>
      <c r="E58" s="15"/>
    </row>
    <row r="59" spans="2:11" ht="18.75" x14ac:dyDescent="0.35">
      <c r="B59" s="56" t="s">
        <v>86</v>
      </c>
      <c r="C59" s="57" t="s">
        <v>0</v>
      </c>
      <c r="D59" s="60"/>
      <c r="E59" s="60"/>
    </row>
    <row r="60" spans="2:11" x14ac:dyDescent="0.25">
      <c r="B60" s="9" t="s">
        <v>5</v>
      </c>
      <c r="C60" s="8">
        <f t="shared" ref="C60:C71" si="1">C41*$C$56</f>
        <v>0</v>
      </c>
      <c r="D60" s="13"/>
      <c r="E60" s="13"/>
    </row>
    <row r="61" spans="2:11" x14ac:dyDescent="0.25">
      <c r="B61" s="9" t="s">
        <v>6</v>
      </c>
      <c r="C61" s="8">
        <f t="shared" si="1"/>
        <v>0.05</v>
      </c>
      <c r="D61" s="13"/>
      <c r="E61" s="13"/>
    </row>
    <row r="62" spans="2:11" s="14" customFormat="1" x14ac:dyDescent="0.25">
      <c r="B62" s="9" t="s">
        <v>2</v>
      </c>
      <c r="C62" s="8">
        <f t="shared" si="1"/>
        <v>0.2</v>
      </c>
      <c r="D62" s="13"/>
      <c r="E62" s="13"/>
      <c r="F62" s="2"/>
      <c r="G62" s="2"/>
      <c r="H62" s="2"/>
      <c r="I62" s="2"/>
      <c r="J62" s="2"/>
      <c r="K62" s="2"/>
    </row>
    <row r="63" spans="2:11" s="14" customFormat="1" x14ac:dyDescent="0.25">
      <c r="B63" s="9" t="s">
        <v>7</v>
      </c>
      <c r="C63" s="8">
        <f t="shared" si="1"/>
        <v>0.2</v>
      </c>
      <c r="D63" s="13"/>
      <c r="E63" s="13"/>
      <c r="F63" s="2"/>
      <c r="G63" s="2"/>
      <c r="H63" s="2"/>
      <c r="I63" s="2"/>
      <c r="J63" s="2"/>
      <c r="K63" s="2"/>
    </row>
    <row r="64" spans="2:11" x14ac:dyDescent="0.25">
      <c r="B64" s="5" t="s">
        <v>60</v>
      </c>
      <c r="C64" s="6">
        <f t="shared" si="1"/>
        <v>0</v>
      </c>
      <c r="D64" s="13"/>
      <c r="E64" s="13"/>
    </row>
    <row r="65" spans="2:12" x14ac:dyDescent="0.25">
      <c r="B65" s="9" t="s">
        <v>8</v>
      </c>
      <c r="C65" s="8">
        <f t="shared" si="1"/>
        <v>0.2</v>
      </c>
      <c r="D65" s="13"/>
      <c r="E65" s="13"/>
    </row>
    <row r="66" spans="2:12" x14ac:dyDescent="0.25">
      <c r="B66" s="7" t="s">
        <v>1</v>
      </c>
      <c r="C66" s="8">
        <f t="shared" si="1"/>
        <v>0.2</v>
      </c>
      <c r="D66" s="13"/>
      <c r="E66" s="13"/>
    </row>
    <row r="67" spans="2:12" x14ac:dyDescent="0.25">
      <c r="B67" s="7" t="s">
        <v>13</v>
      </c>
      <c r="C67" s="8">
        <f t="shared" si="1"/>
        <v>0.2</v>
      </c>
      <c r="D67" s="13"/>
      <c r="E67" s="13"/>
    </row>
    <row r="68" spans="2:12" x14ac:dyDescent="0.25">
      <c r="B68" s="7" t="s">
        <v>68</v>
      </c>
      <c r="C68" s="8">
        <f t="shared" si="1"/>
        <v>0.2</v>
      </c>
      <c r="D68" s="13"/>
      <c r="E68" s="13"/>
    </row>
    <row r="69" spans="2:12" x14ac:dyDescent="0.25">
      <c r="B69" s="7" t="s">
        <v>9</v>
      </c>
      <c r="C69" s="8">
        <f t="shared" si="1"/>
        <v>0.2</v>
      </c>
      <c r="D69" s="13"/>
      <c r="E69" s="13"/>
    </row>
    <row r="70" spans="2:12" x14ac:dyDescent="0.25">
      <c r="B70" s="7" t="s">
        <v>10</v>
      </c>
      <c r="C70" s="8">
        <f t="shared" si="1"/>
        <v>0</v>
      </c>
      <c r="D70" s="13"/>
      <c r="E70" s="13"/>
    </row>
    <row r="71" spans="2:12" ht="16.5" thickBot="1" x14ac:dyDescent="0.3">
      <c r="B71" s="10" t="s">
        <v>11</v>
      </c>
      <c r="C71" s="11">
        <f t="shared" si="1"/>
        <v>0.05</v>
      </c>
      <c r="D71" s="13"/>
      <c r="E71" s="13"/>
      <c r="F71" s="58"/>
      <c r="G71" s="58"/>
      <c r="H71" s="58"/>
      <c r="I71" s="58"/>
    </row>
    <row r="72" spans="2:12" x14ac:dyDescent="0.25">
      <c r="B72" s="12"/>
      <c r="C72" s="55"/>
      <c r="D72" s="55"/>
      <c r="E72" s="55"/>
      <c r="F72" s="58"/>
      <c r="G72" s="58"/>
      <c r="H72" s="58"/>
      <c r="I72" s="58"/>
    </row>
    <row r="73" spans="2:12" ht="16.5" thickBot="1" x14ac:dyDescent="0.3">
      <c r="B73" s="59"/>
      <c r="C73" s="60"/>
      <c r="D73" s="60"/>
      <c r="E73" s="60"/>
      <c r="H73" s="61"/>
      <c r="I73" s="61"/>
    </row>
    <row r="74" spans="2:12" ht="50.25" x14ac:dyDescent="0.25">
      <c r="B74" s="243" t="s">
        <v>206</v>
      </c>
      <c r="C74" s="53" t="s">
        <v>20</v>
      </c>
      <c r="D74" s="28"/>
      <c r="E74" s="28"/>
    </row>
    <row r="75" spans="2:12" ht="16.5" thickBot="1" x14ac:dyDescent="0.3">
      <c r="B75" s="10"/>
      <c r="C75" s="54">
        <v>0.35</v>
      </c>
      <c r="D75" s="74"/>
      <c r="E75" s="74"/>
    </row>
    <row r="76" spans="2:12" x14ac:dyDescent="0.25">
      <c r="B76" s="14"/>
      <c r="C76" s="15"/>
      <c r="D76" s="15"/>
      <c r="E76" s="15"/>
    </row>
    <row r="77" spans="2:12" s="19" customFormat="1" x14ac:dyDescent="0.25">
      <c r="B77" s="62" t="s">
        <v>129</v>
      </c>
      <c r="C77" s="17" t="s">
        <v>106</v>
      </c>
      <c r="D77" s="17">
        <v>2005</v>
      </c>
      <c r="E77" s="17">
        <v>2006</v>
      </c>
      <c r="F77" s="17">
        <v>2007</v>
      </c>
      <c r="G77" s="17">
        <v>2008</v>
      </c>
      <c r="H77" s="17">
        <v>2009</v>
      </c>
      <c r="I77" s="17">
        <v>2010</v>
      </c>
      <c r="J77" s="17">
        <v>2011</v>
      </c>
      <c r="K77" s="17">
        <v>2012</v>
      </c>
      <c r="L77" s="18">
        <v>2013</v>
      </c>
    </row>
    <row r="78" spans="2:12" s="19" customFormat="1" x14ac:dyDescent="0.25">
      <c r="B78" s="40" t="s">
        <v>27</v>
      </c>
      <c r="C78" s="41" t="s">
        <v>12</v>
      </c>
      <c r="D78" s="90">
        <f>((D27-$C$75)*$C$64)/10^3</f>
        <v>0</v>
      </c>
      <c r="E78" s="90">
        <f t="shared" ref="E78:L78" si="2">((E27-$C$75)*$C$64)/10^3</f>
        <v>0</v>
      </c>
      <c r="F78" s="90">
        <f t="shared" si="2"/>
        <v>0</v>
      </c>
      <c r="G78" s="90">
        <f t="shared" si="2"/>
        <v>0</v>
      </c>
      <c r="H78" s="90">
        <f t="shared" si="2"/>
        <v>0</v>
      </c>
      <c r="I78" s="90">
        <f t="shared" si="2"/>
        <v>0</v>
      </c>
      <c r="J78" s="90">
        <f t="shared" si="2"/>
        <v>0</v>
      </c>
      <c r="K78" s="90">
        <f t="shared" si="2"/>
        <v>0</v>
      </c>
      <c r="L78" s="91">
        <f t="shared" si="2"/>
        <v>0</v>
      </c>
    </row>
    <row r="79" spans="2:12" s="64" customFormat="1" x14ac:dyDescent="0.25">
      <c r="B79" s="83"/>
      <c r="C79" s="83"/>
      <c r="D79" s="83"/>
      <c r="E79" s="83"/>
      <c r="F79" s="80"/>
      <c r="G79" s="80"/>
      <c r="H79" s="80"/>
      <c r="I79" s="80"/>
      <c r="J79" s="80"/>
      <c r="K79" s="80"/>
      <c r="L79" s="80"/>
    </row>
    <row r="80" spans="2:12" x14ac:dyDescent="0.25">
      <c r="B80" s="14"/>
      <c r="C80" s="15"/>
      <c r="D80" s="15"/>
      <c r="E80" s="15"/>
    </row>
    <row r="81" spans="2:12" s="19" customFormat="1" x14ac:dyDescent="0.25">
      <c r="B81" s="16" t="s">
        <v>64</v>
      </c>
      <c r="C81" s="17" t="s">
        <v>65</v>
      </c>
      <c r="D81" s="17">
        <v>2005</v>
      </c>
      <c r="E81" s="17">
        <v>2006</v>
      </c>
      <c r="F81" s="17">
        <v>2007</v>
      </c>
      <c r="G81" s="17">
        <v>2008</v>
      </c>
      <c r="H81" s="17">
        <v>2009</v>
      </c>
      <c r="I81" s="17">
        <v>2010</v>
      </c>
      <c r="J81" s="17">
        <v>2011</v>
      </c>
      <c r="K81" s="17">
        <v>2012</v>
      </c>
      <c r="L81" s="18">
        <v>2013</v>
      </c>
    </row>
    <row r="82" spans="2:12" s="64" customFormat="1" x14ac:dyDescent="0.25">
      <c r="B82" s="23" t="s">
        <v>27</v>
      </c>
      <c r="C82" s="24" t="s">
        <v>12</v>
      </c>
      <c r="D82" s="66">
        <v>0</v>
      </c>
      <c r="E82" s="66">
        <v>0</v>
      </c>
      <c r="F82" s="66">
        <v>0</v>
      </c>
      <c r="G82" s="66">
        <v>0</v>
      </c>
      <c r="H82" s="66">
        <v>0</v>
      </c>
      <c r="I82" s="66">
        <v>0</v>
      </c>
      <c r="J82" s="66">
        <v>0</v>
      </c>
      <c r="K82" s="66">
        <v>0</v>
      </c>
      <c r="L82" s="66">
        <v>0</v>
      </c>
    </row>
    <row r="83" spans="2:12" x14ac:dyDescent="0.25">
      <c r="B83" s="68"/>
      <c r="C83" s="69"/>
      <c r="D83" s="69"/>
      <c r="E83" s="69"/>
      <c r="F83" s="35"/>
      <c r="G83" s="35"/>
      <c r="H83" s="35"/>
      <c r="I83" s="35"/>
      <c r="J83" s="35"/>
      <c r="K83" s="35"/>
      <c r="L83" s="35"/>
    </row>
    <row r="84" spans="2:12" x14ac:dyDescent="0.25">
      <c r="B84" s="35"/>
      <c r="C84" s="35"/>
      <c r="D84" s="35"/>
      <c r="E84" s="35"/>
      <c r="F84" s="35"/>
      <c r="G84" s="35"/>
      <c r="H84" s="35"/>
      <c r="I84" s="35"/>
      <c r="J84" s="35"/>
      <c r="K84" s="35"/>
      <c r="L84" s="35"/>
    </row>
    <row r="85" spans="2:12" s="19" customFormat="1" x14ac:dyDescent="0.25">
      <c r="B85" s="16" t="s">
        <v>127</v>
      </c>
      <c r="C85" s="17" t="s">
        <v>106</v>
      </c>
      <c r="D85" s="17">
        <v>2005</v>
      </c>
      <c r="E85" s="17">
        <v>2006</v>
      </c>
      <c r="F85" s="17">
        <v>2007</v>
      </c>
      <c r="G85" s="17">
        <v>2008</v>
      </c>
      <c r="H85" s="17">
        <v>2009</v>
      </c>
      <c r="I85" s="17">
        <v>2010</v>
      </c>
      <c r="J85" s="17">
        <v>2011</v>
      </c>
      <c r="K85" s="17">
        <v>2012</v>
      </c>
      <c r="L85" s="18">
        <v>2013</v>
      </c>
    </row>
    <row r="86" spans="2:12" s="19" customFormat="1" x14ac:dyDescent="0.25">
      <c r="B86" s="23" t="s">
        <v>27</v>
      </c>
      <c r="C86" s="24" t="s">
        <v>12</v>
      </c>
      <c r="D86" s="87">
        <f t="shared" ref="D86:E86" si="3">D78*(1-$F$82)</f>
        <v>0</v>
      </c>
      <c r="E86" s="87">
        <f t="shared" si="3"/>
        <v>0</v>
      </c>
      <c r="F86" s="87">
        <f>F78*(1-$F$82)</f>
        <v>0</v>
      </c>
      <c r="G86" s="87">
        <f>G78*(1-$G$82)</f>
        <v>0</v>
      </c>
      <c r="H86" s="87">
        <f>H78*(1-$H$82)</f>
        <v>0</v>
      </c>
      <c r="I86" s="87">
        <f>I78*(1-$I$82)</f>
        <v>0</v>
      </c>
      <c r="J86" s="87">
        <f>J78*(1-$J$82)</f>
        <v>0</v>
      </c>
      <c r="K86" s="66">
        <f>K78*(1-$K$82)</f>
        <v>0</v>
      </c>
      <c r="L86" s="88">
        <f>L78*(1-$K$82)</f>
        <v>0</v>
      </c>
    </row>
    <row r="87" spans="2:12" s="64" customFormat="1" x14ac:dyDescent="0.25">
      <c r="F87" s="81"/>
      <c r="G87" s="81"/>
      <c r="H87" s="81"/>
      <c r="I87" s="81"/>
      <c r="J87" s="81"/>
      <c r="K87" s="81"/>
      <c r="L87" s="81"/>
    </row>
    <row r="88" spans="2:12" x14ac:dyDescent="0.25">
      <c r="B88" s="35"/>
      <c r="C88" s="35"/>
      <c r="D88" s="35"/>
      <c r="E88" s="35"/>
      <c r="F88" s="35"/>
      <c r="G88" s="35"/>
      <c r="H88" s="35"/>
      <c r="I88" s="35"/>
      <c r="J88" s="35"/>
      <c r="K88" s="35"/>
      <c r="L88" s="35"/>
    </row>
    <row r="89" spans="2:12" s="19" customFormat="1" x14ac:dyDescent="0.25">
      <c r="B89" s="16" t="s">
        <v>133</v>
      </c>
      <c r="C89" s="17" t="s">
        <v>106</v>
      </c>
      <c r="D89" s="17">
        <v>2005</v>
      </c>
      <c r="E89" s="17">
        <v>2006</v>
      </c>
      <c r="F89" s="17">
        <v>2007</v>
      </c>
      <c r="G89" s="17">
        <v>2008</v>
      </c>
      <c r="H89" s="17">
        <v>2009</v>
      </c>
      <c r="I89" s="17">
        <v>2010</v>
      </c>
      <c r="J89" s="17">
        <v>2011</v>
      </c>
      <c r="K89" s="17">
        <v>2012</v>
      </c>
      <c r="L89" s="18">
        <v>2013</v>
      </c>
    </row>
    <row r="90" spans="2:12" s="71" customFormat="1" x14ac:dyDescent="0.25">
      <c r="B90" s="23" t="s">
        <v>27</v>
      </c>
      <c r="C90" s="24" t="s">
        <v>12</v>
      </c>
      <c r="D90" s="90">
        <f t="shared" ref="D90:E90" si="4">D86*21</f>
        <v>0</v>
      </c>
      <c r="E90" s="90">
        <f t="shared" si="4"/>
        <v>0</v>
      </c>
      <c r="F90" s="90">
        <f>F86*21</f>
        <v>0</v>
      </c>
      <c r="G90" s="90">
        <f t="shared" ref="G90:K90" si="5">G86*21</f>
        <v>0</v>
      </c>
      <c r="H90" s="90">
        <f t="shared" si="5"/>
        <v>0</v>
      </c>
      <c r="I90" s="90">
        <f t="shared" si="5"/>
        <v>0</v>
      </c>
      <c r="J90" s="90">
        <f t="shared" si="5"/>
        <v>0</v>
      </c>
      <c r="K90" s="66">
        <f t="shared" si="5"/>
        <v>0</v>
      </c>
      <c r="L90" s="91">
        <f t="shared" ref="L90" si="6">L86*21</f>
        <v>0</v>
      </c>
    </row>
    <row r="91" spans="2:12" s="64" customFormat="1" x14ac:dyDescent="0.25">
      <c r="F91" s="81"/>
      <c r="G91" s="81"/>
      <c r="H91" s="81"/>
      <c r="I91" s="81"/>
      <c r="J91" s="81"/>
      <c r="K91" s="81"/>
    </row>
  </sheetData>
  <mergeCells count="1">
    <mergeCell ref="B40:C40"/>
  </mergeCells>
  <pageMargins left="0.511811024" right="0.511811024" top="0.78740157499999996" bottom="0.78740157499999996" header="0.31496062000000002" footer="0.31496062000000002"/>
  <pageSetup paperSize="9" scale="57" fitToHeight="0"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L91"/>
  <sheetViews>
    <sheetView topLeftCell="A100" zoomScale="70" zoomScaleNormal="70" workbookViewId="0">
      <selection activeCell="B74" sqref="B74"/>
    </sheetView>
  </sheetViews>
  <sheetFormatPr defaultRowHeight="15.75" x14ac:dyDescent="0.25"/>
  <cols>
    <col min="1" max="1" width="5.7109375" style="2" customWidth="1"/>
    <col min="2" max="2" width="79.7109375" style="2" customWidth="1"/>
    <col min="3" max="3" width="20.5703125" style="2" bestFit="1" customWidth="1"/>
    <col min="4" max="5" width="15.5703125" style="2" customWidth="1"/>
    <col min="6" max="12" width="15.28515625" style="2" bestFit="1" customWidth="1"/>
    <col min="13" max="16384" width="9.140625" style="2"/>
  </cols>
  <sheetData>
    <row r="2" spans="2:5" x14ac:dyDescent="0.25">
      <c r="B2" s="1" t="s">
        <v>3</v>
      </c>
    </row>
    <row r="3" spans="2:5" ht="18.75" customHeight="1" thickBot="1" x14ac:dyDescent="0.3">
      <c r="C3" s="1"/>
      <c r="D3" s="1"/>
      <c r="E3" s="1"/>
    </row>
    <row r="4" spans="2:5" ht="18.75" x14ac:dyDescent="0.35">
      <c r="B4" s="3" t="s">
        <v>81</v>
      </c>
      <c r="C4" s="4" t="s">
        <v>4</v>
      </c>
      <c r="D4" s="130"/>
      <c r="E4" s="130"/>
    </row>
    <row r="5" spans="2:5" x14ac:dyDescent="0.25">
      <c r="B5" s="9" t="s">
        <v>5</v>
      </c>
      <c r="C5" s="8">
        <v>0.55000000000000004</v>
      </c>
      <c r="D5" s="13"/>
      <c r="E5" s="13"/>
    </row>
    <row r="6" spans="2:5" x14ac:dyDescent="0.25">
      <c r="B6" s="9" t="s">
        <v>6</v>
      </c>
      <c r="C6" s="8">
        <v>3</v>
      </c>
      <c r="D6" s="13"/>
      <c r="E6" s="13"/>
    </row>
    <row r="7" spans="2:5" x14ac:dyDescent="0.25">
      <c r="B7" s="9" t="s">
        <v>2</v>
      </c>
      <c r="C7" s="8">
        <v>2.5</v>
      </c>
      <c r="D7" s="13"/>
      <c r="E7" s="13"/>
    </row>
    <row r="8" spans="2:5" x14ac:dyDescent="0.25">
      <c r="B8" s="9" t="s">
        <v>7</v>
      </c>
      <c r="C8" s="8">
        <v>9</v>
      </c>
      <c r="D8" s="13"/>
      <c r="E8" s="13"/>
    </row>
    <row r="9" spans="2:5" x14ac:dyDescent="0.25">
      <c r="B9" s="9" t="s">
        <v>60</v>
      </c>
      <c r="C9" s="8">
        <v>1</v>
      </c>
      <c r="D9" s="13"/>
      <c r="E9" s="13"/>
    </row>
    <row r="10" spans="2:5" x14ac:dyDescent="0.25">
      <c r="B10" s="5" t="s">
        <v>8</v>
      </c>
      <c r="C10" s="6">
        <v>2.2400000000000002</v>
      </c>
      <c r="D10" s="13"/>
      <c r="E10" s="13"/>
    </row>
    <row r="11" spans="2:5" x14ac:dyDescent="0.25">
      <c r="B11" s="7" t="s">
        <v>1</v>
      </c>
      <c r="C11" s="8">
        <v>2.9</v>
      </c>
      <c r="D11" s="13"/>
      <c r="E11" s="13"/>
    </row>
    <row r="12" spans="2:5" x14ac:dyDescent="0.25">
      <c r="B12" s="7" t="s">
        <v>13</v>
      </c>
      <c r="C12" s="8">
        <v>4.0999999999999996</v>
      </c>
      <c r="D12" s="13"/>
      <c r="E12" s="13"/>
    </row>
    <row r="13" spans="2:5" x14ac:dyDescent="0.25">
      <c r="B13" s="7" t="s">
        <v>68</v>
      </c>
      <c r="C13" s="8">
        <v>9</v>
      </c>
      <c r="D13" s="13"/>
      <c r="E13" s="13"/>
    </row>
    <row r="14" spans="2:5" x14ac:dyDescent="0.25">
      <c r="B14" s="7" t="s">
        <v>9</v>
      </c>
      <c r="C14" s="8">
        <v>5.9</v>
      </c>
      <c r="D14" s="13"/>
      <c r="E14" s="13"/>
    </row>
    <row r="15" spans="2:5" x14ac:dyDescent="0.25">
      <c r="B15" s="7" t="s">
        <v>10</v>
      </c>
      <c r="C15" s="8">
        <v>6.12</v>
      </c>
      <c r="D15" s="13"/>
      <c r="E15" s="13"/>
    </row>
    <row r="16" spans="2:5" ht="16.5" thickBot="1" x14ac:dyDescent="0.3">
      <c r="B16" s="10" t="s">
        <v>11</v>
      </c>
      <c r="C16" s="11">
        <v>3.1</v>
      </c>
      <c r="D16" s="13"/>
      <c r="E16" s="13"/>
    </row>
    <row r="17" spans="2:12" x14ac:dyDescent="0.25">
      <c r="B17" s="14"/>
      <c r="C17" s="15"/>
      <c r="D17" s="15"/>
      <c r="E17" s="15"/>
    </row>
    <row r="18" spans="2:12" s="19" customFormat="1" ht="18.75" x14ac:dyDescent="0.25">
      <c r="B18" s="16" t="s">
        <v>82</v>
      </c>
      <c r="C18" s="17" t="s">
        <v>16</v>
      </c>
      <c r="D18" s="17">
        <v>2005</v>
      </c>
      <c r="E18" s="17">
        <v>2006</v>
      </c>
      <c r="F18" s="17">
        <v>2007</v>
      </c>
      <c r="G18" s="17">
        <v>2008</v>
      </c>
      <c r="H18" s="17">
        <v>2009</v>
      </c>
      <c r="I18" s="17">
        <v>2010</v>
      </c>
      <c r="J18" s="17">
        <v>2011</v>
      </c>
      <c r="K18" s="17">
        <v>2012</v>
      </c>
      <c r="L18" s="18">
        <v>2013</v>
      </c>
    </row>
    <row r="19" spans="2:12" s="19" customFormat="1" x14ac:dyDescent="0.25">
      <c r="B19" s="23" t="s">
        <v>28</v>
      </c>
      <c r="C19" s="24" t="s">
        <v>12</v>
      </c>
      <c r="D19" s="75">
        <f>(('Industrial Production Data'!C19*0.25)+('Industrial Production Data'!D19*0.75))*10^6</f>
        <v>95949999.999999985</v>
      </c>
      <c r="E19" s="75">
        <f>(('Industrial Production Data'!D19*0.25)+('Industrial Production Data'!E19*0.75))*10^6</f>
        <v>101225000</v>
      </c>
      <c r="F19" s="75">
        <f>(('Industrial Production Data'!E19*0.25)+('Industrial Production Data'!F19*0.75))*10^6</f>
        <v>106575000.00000001</v>
      </c>
      <c r="G19" s="75">
        <f>(('Industrial Production Data'!F19*0.25)+('Industrial Production Data'!G19*0.75))*10^6</f>
        <v>111125000</v>
      </c>
      <c r="H19" s="75">
        <f>(('Industrial Production Data'!G19*0.25)+('Industrial Production Data'!H19*0.75))*10^6</f>
        <v>115350000.00000001</v>
      </c>
      <c r="I19" s="75">
        <f>(('Industrial Production Data'!H19*0.25)+('Industrial Production Data'!I19*0.75))*10^6</f>
        <v>120449999.99999999</v>
      </c>
      <c r="J19" s="75">
        <f>(('Industrial Production Data'!I19*0.25)+('Industrial Production Data'!J19*0.75))*10^6</f>
        <v>126375000.00000001</v>
      </c>
      <c r="K19" s="75">
        <f>(('Industrial Production Data'!J19*0.25)+('Industrial Production Data'!K19*0.75))*10^6</f>
        <v>131275000</v>
      </c>
      <c r="L19" s="75">
        <f>(('Industrial Production Data'!K19*0.25)+('Industrial Production Data'!L19*0.75))*10^6</f>
        <v>136375000</v>
      </c>
    </row>
    <row r="20" spans="2:12" s="19" customFormat="1" x14ac:dyDescent="0.25">
      <c r="F20" s="72"/>
      <c r="G20" s="72"/>
      <c r="H20" s="72"/>
      <c r="I20" s="72"/>
      <c r="J20" s="72"/>
      <c r="K20" s="72"/>
      <c r="L20" s="72"/>
    </row>
    <row r="21" spans="2:12" s="19" customFormat="1" x14ac:dyDescent="0.25">
      <c r="B21" s="30"/>
      <c r="C21" s="30"/>
      <c r="D21" s="30"/>
      <c r="E21" s="30"/>
      <c r="F21" s="31"/>
      <c r="G21" s="31"/>
      <c r="H21" s="31"/>
      <c r="I21" s="31"/>
      <c r="J21" s="31"/>
      <c r="K21" s="31"/>
      <c r="L21" s="31"/>
    </row>
    <row r="22" spans="2:12" s="19" customFormat="1" ht="18.75" x14ac:dyDescent="0.25">
      <c r="B22" s="16" t="s">
        <v>83</v>
      </c>
      <c r="C22" s="17" t="s">
        <v>84</v>
      </c>
      <c r="D22" s="17">
        <v>2005</v>
      </c>
      <c r="E22" s="17">
        <v>2006</v>
      </c>
      <c r="F22" s="17">
        <v>2007</v>
      </c>
      <c r="G22" s="17">
        <v>2008</v>
      </c>
      <c r="H22" s="17">
        <v>2009</v>
      </c>
      <c r="I22" s="17">
        <v>2010</v>
      </c>
      <c r="J22" s="17">
        <v>2011</v>
      </c>
      <c r="K22" s="17">
        <v>2012</v>
      </c>
      <c r="L22" s="18">
        <v>2013</v>
      </c>
    </row>
    <row r="23" spans="2:12" s="19" customFormat="1" x14ac:dyDescent="0.25">
      <c r="B23" s="23" t="s">
        <v>28</v>
      </c>
      <c r="C23" s="24" t="s">
        <v>12</v>
      </c>
      <c r="D23" s="32">
        <v>3</v>
      </c>
      <c r="E23" s="32">
        <v>3</v>
      </c>
      <c r="F23" s="32">
        <v>3</v>
      </c>
      <c r="G23" s="32">
        <v>3</v>
      </c>
      <c r="H23" s="32">
        <v>3</v>
      </c>
      <c r="I23" s="32">
        <v>3</v>
      </c>
      <c r="J23" s="32">
        <v>3</v>
      </c>
      <c r="K23" s="75">
        <v>3</v>
      </c>
      <c r="L23" s="33">
        <v>3</v>
      </c>
    </row>
    <row r="24" spans="2:12" s="19" customFormat="1" x14ac:dyDescent="0.25">
      <c r="B24" s="27"/>
      <c r="C24" s="28"/>
      <c r="D24" s="28"/>
      <c r="E24" s="28"/>
      <c r="F24" s="34"/>
      <c r="G24" s="34"/>
      <c r="H24" s="34"/>
      <c r="I24" s="34"/>
      <c r="J24" s="34"/>
      <c r="K24" s="34"/>
      <c r="L24" s="34"/>
    </row>
    <row r="25" spans="2:12" x14ac:dyDescent="0.25">
      <c r="B25" s="35"/>
      <c r="C25" s="35"/>
      <c r="D25" s="35"/>
      <c r="E25" s="35"/>
      <c r="F25" s="35"/>
      <c r="G25" s="35"/>
      <c r="H25" s="35"/>
      <c r="I25" s="35"/>
      <c r="J25" s="35"/>
      <c r="K25" s="35"/>
      <c r="L25" s="35"/>
    </row>
    <row r="26" spans="2:12" s="19" customFormat="1" ht="18.75" x14ac:dyDescent="0.25">
      <c r="B26" s="16" t="s">
        <v>85</v>
      </c>
      <c r="C26" s="17" t="s">
        <v>15</v>
      </c>
      <c r="D26" s="17">
        <v>2005</v>
      </c>
      <c r="E26" s="17">
        <v>2006</v>
      </c>
      <c r="F26" s="17">
        <v>2007</v>
      </c>
      <c r="G26" s="17">
        <v>2008</v>
      </c>
      <c r="H26" s="17">
        <v>2009</v>
      </c>
      <c r="I26" s="17">
        <v>2010</v>
      </c>
      <c r="J26" s="17">
        <v>2011</v>
      </c>
      <c r="K26" s="17">
        <v>2012</v>
      </c>
      <c r="L26" s="18">
        <v>2013</v>
      </c>
    </row>
    <row r="27" spans="2:12" s="19" customFormat="1" x14ac:dyDescent="0.25">
      <c r="B27" s="40" t="s">
        <v>28</v>
      </c>
      <c r="C27" s="41" t="s">
        <v>12</v>
      </c>
      <c r="D27" s="76">
        <f t="shared" ref="D27:E27" si="0">D19*$F$23*$C$10</f>
        <v>644783999.99999988</v>
      </c>
      <c r="E27" s="76">
        <f t="shared" si="0"/>
        <v>680232000.00000012</v>
      </c>
      <c r="F27" s="76">
        <f>F19*$F$23*$C$10</f>
        <v>716184000.00000024</v>
      </c>
      <c r="G27" s="76">
        <f>G19*$G$23*$C$10</f>
        <v>746760000.00000012</v>
      </c>
      <c r="H27" s="76">
        <f>H19*$H$23*$C$10</f>
        <v>775152000.00000024</v>
      </c>
      <c r="I27" s="76">
        <f>I19*$I$23*$C$10</f>
        <v>809424000</v>
      </c>
      <c r="J27" s="76">
        <f>J19*$J$23*$C$10</f>
        <v>849240000.00000024</v>
      </c>
      <c r="K27" s="75">
        <f>K19*$K$23*$C$10</f>
        <v>882168000.00000012</v>
      </c>
      <c r="L27" s="77">
        <f>L19*$K$23*$C$10</f>
        <v>916440000.00000012</v>
      </c>
    </row>
    <row r="28" spans="2:12" x14ac:dyDescent="0.25">
      <c r="F28" s="47"/>
      <c r="G28" s="47"/>
      <c r="H28" s="47"/>
      <c r="I28" s="47"/>
      <c r="J28" s="47"/>
      <c r="K28" s="47"/>
    </row>
    <row r="29" spans="2:12" x14ac:dyDescent="0.25">
      <c r="B29" s="15"/>
      <c r="C29" s="15"/>
      <c r="D29" s="15"/>
      <c r="E29" s="15"/>
      <c r="F29" s="52"/>
      <c r="G29" s="52"/>
      <c r="H29" s="52"/>
      <c r="I29" s="52"/>
      <c r="J29" s="52"/>
      <c r="K29" s="52"/>
    </row>
    <row r="30" spans="2:12" ht="47.25" x14ac:dyDescent="0.25">
      <c r="B30" s="234" t="s">
        <v>196</v>
      </c>
      <c r="C30" s="18" t="s">
        <v>70</v>
      </c>
      <c r="D30" s="27"/>
      <c r="E30" s="27"/>
      <c r="F30" s="27"/>
      <c r="G30" s="27"/>
      <c r="H30" s="47"/>
      <c r="I30" s="47"/>
      <c r="J30" s="47"/>
      <c r="K30" s="47"/>
    </row>
    <row r="31" spans="2:12" x14ac:dyDescent="0.25">
      <c r="B31" s="48" t="s">
        <v>71</v>
      </c>
      <c r="C31" s="49">
        <v>0.1</v>
      </c>
      <c r="D31" s="131"/>
      <c r="E31" s="131"/>
      <c r="F31" s="47"/>
      <c r="G31" s="47"/>
      <c r="H31" s="45"/>
      <c r="I31" s="45"/>
      <c r="J31" s="45"/>
      <c r="K31" s="45"/>
    </row>
    <row r="32" spans="2:12" x14ac:dyDescent="0.25">
      <c r="B32" s="48" t="s">
        <v>72</v>
      </c>
      <c r="C32" s="49">
        <v>0</v>
      </c>
      <c r="D32" s="131"/>
      <c r="E32" s="131"/>
      <c r="F32" s="12"/>
      <c r="G32" s="47"/>
      <c r="H32" s="45"/>
      <c r="I32" s="45"/>
      <c r="J32" s="45"/>
      <c r="K32" s="45"/>
    </row>
    <row r="33" spans="2:11" x14ac:dyDescent="0.25">
      <c r="B33" s="48" t="s">
        <v>73</v>
      </c>
      <c r="C33" s="49">
        <v>0.3</v>
      </c>
      <c r="D33" s="131"/>
      <c r="E33" s="131"/>
      <c r="F33" s="12"/>
      <c r="G33" s="47"/>
      <c r="H33" s="45"/>
      <c r="I33" s="45"/>
      <c r="J33" s="45"/>
      <c r="K33" s="45"/>
    </row>
    <row r="34" spans="2:11" x14ac:dyDescent="0.25">
      <c r="B34" s="48" t="s">
        <v>74</v>
      </c>
      <c r="C34" s="49">
        <v>0.8</v>
      </c>
      <c r="D34" s="131"/>
      <c r="E34" s="131"/>
      <c r="F34" s="12"/>
      <c r="G34" s="47"/>
      <c r="H34" s="45"/>
      <c r="I34" s="45"/>
      <c r="J34" s="45"/>
      <c r="K34" s="45"/>
    </row>
    <row r="35" spans="2:11" x14ac:dyDescent="0.25">
      <c r="B35" s="48" t="s">
        <v>75</v>
      </c>
      <c r="C35" s="49">
        <v>0.8</v>
      </c>
      <c r="D35" s="131"/>
      <c r="E35" s="131"/>
      <c r="F35" s="12"/>
      <c r="G35" s="47"/>
      <c r="H35" s="45"/>
      <c r="I35" s="45"/>
      <c r="J35" s="45"/>
      <c r="K35" s="45"/>
    </row>
    <row r="36" spans="2:11" x14ac:dyDescent="0.25">
      <c r="B36" s="48" t="s">
        <v>76</v>
      </c>
      <c r="C36" s="49">
        <v>0.2</v>
      </c>
      <c r="D36" s="131"/>
      <c r="E36" s="131"/>
      <c r="F36" s="12"/>
      <c r="G36" s="47"/>
      <c r="H36" s="45"/>
      <c r="I36" s="45"/>
      <c r="J36" s="45"/>
      <c r="K36" s="45"/>
    </row>
    <row r="37" spans="2:11" x14ac:dyDescent="0.25">
      <c r="B37" s="50" t="s">
        <v>77</v>
      </c>
      <c r="C37" s="51">
        <v>0.8</v>
      </c>
      <c r="D37" s="131"/>
      <c r="E37" s="131"/>
      <c r="F37" s="12"/>
      <c r="G37" s="47"/>
      <c r="H37" s="45"/>
      <c r="I37" s="45"/>
      <c r="J37" s="45"/>
      <c r="K37" s="45"/>
    </row>
    <row r="38" spans="2:11" x14ac:dyDescent="0.25">
      <c r="B38" s="78"/>
      <c r="C38" s="79"/>
      <c r="D38" s="131"/>
      <c r="E38" s="131"/>
      <c r="F38" s="12"/>
      <c r="G38" s="47"/>
      <c r="H38" s="45"/>
      <c r="I38" s="45"/>
      <c r="J38" s="45"/>
      <c r="K38" s="45"/>
    </row>
    <row r="39" spans="2:11" ht="16.5" thickBot="1" x14ac:dyDescent="0.3">
      <c r="B39" s="78"/>
      <c r="C39" s="79"/>
      <c r="D39" s="131"/>
      <c r="E39" s="131"/>
      <c r="F39" s="12"/>
      <c r="G39" s="47"/>
      <c r="H39" s="45"/>
      <c r="I39" s="45"/>
      <c r="J39" s="45"/>
      <c r="K39" s="45"/>
    </row>
    <row r="40" spans="2:11" x14ac:dyDescent="0.25">
      <c r="B40" s="247" t="s">
        <v>78</v>
      </c>
      <c r="C40" s="248"/>
      <c r="D40" s="132"/>
      <c r="E40" s="132"/>
    </row>
    <row r="41" spans="2:11" x14ac:dyDescent="0.25">
      <c r="B41" s="9" t="s">
        <v>5</v>
      </c>
      <c r="C41" s="8">
        <f>C32</f>
        <v>0</v>
      </c>
      <c r="D41" s="13"/>
      <c r="E41" s="13"/>
    </row>
    <row r="42" spans="2:11" x14ac:dyDescent="0.25">
      <c r="B42" s="9" t="s">
        <v>6</v>
      </c>
      <c r="C42" s="8">
        <f>C36</f>
        <v>0.2</v>
      </c>
      <c r="D42" s="13"/>
      <c r="E42" s="13"/>
    </row>
    <row r="43" spans="2:11" x14ac:dyDescent="0.25">
      <c r="B43" s="9" t="s">
        <v>2</v>
      </c>
      <c r="C43" s="8">
        <f>C35</f>
        <v>0.8</v>
      </c>
      <c r="D43" s="13"/>
      <c r="E43" s="13"/>
    </row>
    <row r="44" spans="2:11" x14ac:dyDescent="0.25">
      <c r="B44" s="9" t="s">
        <v>7</v>
      </c>
      <c r="C44" s="8">
        <f>C35</f>
        <v>0.8</v>
      </c>
      <c r="D44" s="13"/>
      <c r="E44" s="13"/>
    </row>
    <row r="45" spans="2:11" x14ac:dyDescent="0.25">
      <c r="B45" s="9" t="s">
        <v>60</v>
      </c>
      <c r="C45" s="8">
        <f>C32</f>
        <v>0</v>
      </c>
      <c r="D45" s="13"/>
      <c r="E45" s="13"/>
    </row>
    <row r="46" spans="2:11" x14ac:dyDescent="0.25">
      <c r="B46" s="5" t="s">
        <v>8</v>
      </c>
      <c r="C46" s="6">
        <f>C35</f>
        <v>0.8</v>
      </c>
      <c r="D46" s="13"/>
      <c r="E46" s="13"/>
    </row>
    <row r="47" spans="2:11" x14ac:dyDescent="0.25">
      <c r="B47" s="7" t="s">
        <v>1</v>
      </c>
      <c r="C47" s="8">
        <f>C35</f>
        <v>0.8</v>
      </c>
      <c r="D47" s="13"/>
      <c r="E47" s="13"/>
    </row>
    <row r="48" spans="2:11" x14ac:dyDescent="0.25">
      <c r="B48" s="7" t="s">
        <v>13</v>
      </c>
      <c r="C48" s="8">
        <f>C35</f>
        <v>0.8</v>
      </c>
      <c r="D48" s="13"/>
      <c r="E48" s="13"/>
    </row>
    <row r="49" spans="2:11" x14ac:dyDescent="0.25">
      <c r="B49" s="7" t="s">
        <v>68</v>
      </c>
      <c r="C49" s="8">
        <f>C35</f>
        <v>0.8</v>
      </c>
      <c r="D49" s="13"/>
      <c r="E49" s="13"/>
    </row>
    <row r="50" spans="2:11" x14ac:dyDescent="0.25">
      <c r="B50" s="7" t="s">
        <v>9</v>
      </c>
      <c r="C50" s="8">
        <f>C35</f>
        <v>0.8</v>
      </c>
      <c r="D50" s="13"/>
      <c r="E50" s="13"/>
    </row>
    <row r="51" spans="2:11" s="14" customFormat="1" x14ac:dyDescent="0.25">
      <c r="B51" s="7" t="s">
        <v>10</v>
      </c>
      <c r="C51" s="8">
        <f>C32</f>
        <v>0</v>
      </c>
      <c r="D51" s="13"/>
      <c r="E51" s="13"/>
      <c r="F51" s="2"/>
      <c r="G51" s="2"/>
      <c r="H51" s="2"/>
      <c r="I51" s="2"/>
      <c r="J51" s="2"/>
      <c r="K51" s="2"/>
    </row>
    <row r="52" spans="2:11" s="14" customFormat="1" ht="16.5" thickBot="1" x14ac:dyDescent="0.3">
      <c r="B52" s="10" t="s">
        <v>11</v>
      </c>
      <c r="C52" s="11">
        <f>C36</f>
        <v>0.2</v>
      </c>
      <c r="D52" s="13"/>
      <c r="E52" s="13"/>
      <c r="F52" s="2"/>
      <c r="G52" s="2"/>
      <c r="H52" s="2"/>
      <c r="I52" s="2"/>
      <c r="J52" s="2"/>
      <c r="K52" s="2"/>
    </row>
    <row r="53" spans="2:11" x14ac:dyDescent="0.25">
      <c r="B53" s="14"/>
      <c r="C53" s="15"/>
      <c r="D53" s="15"/>
      <c r="E53" s="15"/>
    </row>
    <row r="54" spans="2:11" ht="16.5" thickBot="1" x14ac:dyDescent="0.3">
      <c r="B54" s="14"/>
      <c r="C54" s="15"/>
      <c r="D54" s="15"/>
      <c r="E54" s="15"/>
    </row>
    <row r="55" spans="2:11" ht="47.25" x14ac:dyDescent="0.25">
      <c r="B55" s="243" t="s">
        <v>208</v>
      </c>
      <c r="C55" s="53" t="s">
        <v>14</v>
      </c>
      <c r="D55" s="28"/>
      <c r="E55" s="28"/>
    </row>
    <row r="56" spans="2:11" ht="16.5" thickBot="1" x14ac:dyDescent="0.3">
      <c r="B56" s="10"/>
      <c r="C56" s="54">
        <v>0.25</v>
      </c>
      <c r="D56" s="74"/>
      <c r="E56" s="74"/>
    </row>
    <row r="57" spans="2:11" x14ac:dyDescent="0.25">
      <c r="B57" s="12"/>
      <c r="C57" s="55"/>
      <c r="D57" s="55"/>
      <c r="E57" s="55"/>
    </row>
    <row r="58" spans="2:11" ht="16.5" thickBot="1" x14ac:dyDescent="0.3">
      <c r="B58" s="14"/>
      <c r="C58" s="15"/>
      <c r="D58" s="15"/>
      <c r="E58" s="15"/>
    </row>
    <row r="59" spans="2:11" ht="18.75" x14ac:dyDescent="0.35">
      <c r="B59" s="56" t="s">
        <v>86</v>
      </c>
      <c r="C59" s="57" t="s">
        <v>0</v>
      </c>
      <c r="D59" s="60"/>
      <c r="E59" s="60"/>
    </row>
    <row r="60" spans="2:11" x14ac:dyDescent="0.25">
      <c r="B60" s="9" t="s">
        <v>5</v>
      </c>
      <c r="C60" s="8">
        <f t="shared" ref="C60:C71" si="1">C41*$C$56</f>
        <v>0</v>
      </c>
      <c r="D60" s="13"/>
      <c r="E60" s="13"/>
    </row>
    <row r="61" spans="2:11" x14ac:dyDescent="0.25">
      <c r="B61" s="9" t="s">
        <v>6</v>
      </c>
      <c r="C61" s="8">
        <f t="shared" si="1"/>
        <v>0.05</v>
      </c>
      <c r="D61" s="13"/>
      <c r="E61" s="13"/>
    </row>
    <row r="62" spans="2:11" s="14" customFormat="1" x14ac:dyDescent="0.25">
      <c r="B62" s="9" t="s">
        <v>2</v>
      </c>
      <c r="C62" s="8">
        <f t="shared" si="1"/>
        <v>0.2</v>
      </c>
      <c r="D62" s="13"/>
      <c r="E62" s="13"/>
      <c r="F62" s="2"/>
      <c r="G62" s="2"/>
      <c r="H62" s="2"/>
      <c r="I62" s="2"/>
      <c r="J62" s="2"/>
      <c r="K62" s="2"/>
    </row>
    <row r="63" spans="2:11" s="14" customFormat="1" x14ac:dyDescent="0.25">
      <c r="B63" s="9" t="s">
        <v>7</v>
      </c>
      <c r="C63" s="8">
        <f t="shared" si="1"/>
        <v>0.2</v>
      </c>
      <c r="D63" s="13"/>
      <c r="E63" s="13"/>
      <c r="F63" s="2"/>
      <c r="G63" s="2"/>
      <c r="H63" s="2"/>
      <c r="I63" s="2"/>
      <c r="J63" s="2"/>
      <c r="K63" s="2"/>
    </row>
    <row r="64" spans="2:11" x14ac:dyDescent="0.25">
      <c r="B64" s="9" t="s">
        <v>60</v>
      </c>
      <c r="C64" s="8">
        <f t="shared" si="1"/>
        <v>0</v>
      </c>
      <c r="D64" s="13"/>
      <c r="E64" s="13"/>
    </row>
    <row r="65" spans="2:12" x14ac:dyDescent="0.25">
      <c r="B65" s="5" t="s">
        <v>8</v>
      </c>
      <c r="C65" s="6">
        <f t="shared" si="1"/>
        <v>0.2</v>
      </c>
      <c r="D65" s="13"/>
      <c r="E65" s="13"/>
    </row>
    <row r="66" spans="2:12" x14ac:dyDescent="0.25">
      <c r="B66" s="7" t="s">
        <v>1</v>
      </c>
      <c r="C66" s="8">
        <f t="shared" si="1"/>
        <v>0.2</v>
      </c>
      <c r="D66" s="13"/>
      <c r="E66" s="13"/>
    </row>
    <row r="67" spans="2:12" x14ac:dyDescent="0.25">
      <c r="B67" s="7" t="s">
        <v>13</v>
      </c>
      <c r="C67" s="8">
        <f t="shared" si="1"/>
        <v>0.2</v>
      </c>
      <c r="D67" s="13"/>
      <c r="E67" s="13"/>
    </row>
    <row r="68" spans="2:12" x14ac:dyDescent="0.25">
      <c r="B68" s="7" t="s">
        <v>68</v>
      </c>
      <c r="C68" s="8">
        <f t="shared" si="1"/>
        <v>0.2</v>
      </c>
      <c r="D68" s="13"/>
      <c r="E68" s="13"/>
    </row>
    <row r="69" spans="2:12" x14ac:dyDescent="0.25">
      <c r="B69" s="7" t="s">
        <v>9</v>
      </c>
      <c r="C69" s="8">
        <f t="shared" si="1"/>
        <v>0.2</v>
      </c>
      <c r="D69" s="13"/>
      <c r="E69" s="13"/>
    </row>
    <row r="70" spans="2:12" x14ac:dyDescent="0.25">
      <c r="B70" s="7" t="s">
        <v>10</v>
      </c>
      <c r="C70" s="8">
        <f t="shared" si="1"/>
        <v>0</v>
      </c>
      <c r="D70" s="13"/>
      <c r="E70" s="13"/>
    </row>
    <row r="71" spans="2:12" ht="16.5" thickBot="1" x14ac:dyDescent="0.3">
      <c r="B71" s="10" t="s">
        <v>11</v>
      </c>
      <c r="C71" s="11">
        <f t="shared" si="1"/>
        <v>0.05</v>
      </c>
      <c r="D71" s="13"/>
      <c r="E71" s="13"/>
      <c r="F71" s="58"/>
      <c r="G71" s="58"/>
      <c r="H71" s="58"/>
      <c r="I71" s="58"/>
    </row>
    <row r="72" spans="2:12" x14ac:dyDescent="0.25">
      <c r="B72" s="12"/>
      <c r="C72" s="55"/>
      <c r="D72" s="55"/>
      <c r="E72" s="55"/>
      <c r="F72" s="58"/>
      <c r="G72" s="58"/>
      <c r="H72" s="58"/>
      <c r="I72" s="58"/>
    </row>
    <row r="73" spans="2:12" ht="16.5" thickBot="1" x14ac:dyDescent="0.3">
      <c r="B73" s="59"/>
      <c r="C73" s="60"/>
      <c r="D73" s="60"/>
      <c r="E73" s="60"/>
      <c r="H73" s="61"/>
      <c r="I73" s="61"/>
    </row>
    <row r="74" spans="2:12" ht="50.25" x14ac:dyDescent="0.25">
      <c r="B74" s="243" t="s">
        <v>206</v>
      </c>
      <c r="C74" s="53" t="s">
        <v>20</v>
      </c>
      <c r="D74" s="28"/>
      <c r="E74" s="28"/>
    </row>
    <row r="75" spans="2:12" ht="16.5" thickBot="1" x14ac:dyDescent="0.3">
      <c r="B75" s="10"/>
      <c r="C75" s="54">
        <v>0.35</v>
      </c>
      <c r="D75" s="74"/>
      <c r="E75" s="74"/>
    </row>
    <row r="76" spans="2:12" x14ac:dyDescent="0.25">
      <c r="B76" s="14"/>
      <c r="C76" s="15"/>
      <c r="D76" s="15"/>
      <c r="E76" s="15"/>
    </row>
    <row r="77" spans="2:12" s="19" customFormat="1" x14ac:dyDescent="0.25">
      <c r="B77" s="62" t="s">
        <v>129</v>
      </c>
      <c r="C77" s="17" t="s">
        <v>106</v>
      </c>
      <c r="D77" s="17">
        <v>2005</v>
      </c>
      <c r="E77" s="17">
        <v>2006</v>
      </c>
      <c r="F77" s="17">
        <v>2007</v>
      </c>
      <c r="G77" s="17">
        <v>2008</v>
      </c>
      <c r="H77" s="17">
        <v>2009</v>
      </c>
      <c r="I77" s="17">
        <v>2010</v>
      </c>
      <c r="J77" s="17">
        <v>2011</v>
      </c>
      <c r="K77" s="17">
        <v>2012</v>
      </c>
      <c r="L77" s="18">
        <v>2013</v>
      </c>
    </row>
    <row r="78" spans="2:12" s="19" customFormat="1" x14ac:dyDescent="0.25">
      <c r="B78" s="40" t="s">
        <v>28</v>
      </c>
      <c r="C78" s="41" t="s">
        <v>12</v>
      </c>
      <c r="D78" s="173">
        <f>((D27-$C$75)*$C$65)/10^3</f>
        <v>128956.79992999998</v>
      </c>
      <c r="E78" s="173">
        <f t="shared" ref="E78:L78" si="2">((E27-$C$75)*$C$65)/10^3</f>
        <v>136046.39993000004</v>
      </c>
      <c r="F78" s="173">
        <f t="shared" si="2"/>
        <v>143236.79993000004</v>
      </c>
      <c r="G78" s="173">
        <f t="shared" si="2"/>
        <v>149351.99993000005</v>
      </c>
      <c r="H78" s="173">
        <f t="shared" si="2"/>
        <v>155030.39993000004</v>
      </c>
      <c r="I78" s="173">
        <f t="shared" si="2"/>
        <v>161884.79993000001</v>
      </c>
      <c r="J78" s="173">
        <f t="shared" si="2"/>
        <v>169847.99993000008</v>
      </c>
      <c r="K78" s="173">
        <f t="shared" si="2"/>
        <v>176433.59993000003</v>
      </c>
      <c r="L78" s="174">
        <f t="shared" si="2"/>
        <v>183287.99993000005</v>
      </c>
    </row>
    <row r="79" spans="2:12" s="64" customFormat="1" x14ac:dyDescent="0.25">
      <c r="B79" s="83"/>
      <c r="C79" s="83"/>
      <c r="D79" s="83"/>
      <c r="E79" s="83"/>
      <c r="F79" s="80"/>
      <c r="G79" s="80"/>
      <c r="H79" s="80"/>
      <c r="I79" s="80"/>
      <c r="J79" s="80"/>
      <c r="K79" s="80"/>
      <c r="L79" s="80"/>
    </row>
    <row r="80" spans="2:12" x14ac:dyDescent="0.25">
      <c r="B80" s="14"/>
      <c r="C80" s="15"/>
      <c r="D80" s="15"/>
      <c r="E80" s="15"/>
    </row>
    <row r="81" spans="2:12" s="19" customFormat="1" x14ac:dyDescent="0.25">
      <c r="B81" s="16" t="s">
        <v>66</v>
      </c>
      <c r="C81" s="17" t="s">
        <v>65</v>
      </c>
      <c r="D81" s="17">
        <v>2005</v>
      </c>
      <c r="E81" s="17">
        <v>2006</v>
      </c>
      <c r="F81" s="17">
        <v>2007</v>
      </c>
      <c r="G81" s="17">
        <v>2008</v>
      </c>
      <c r="H81" s="17">
        <v>2009</v>
      </c>
      <c r="I81" s="17">
        <v>2010</v>
      </c>
      <c r="J81" s="17">
        <v>2011</v>
      </c>
      <c r="K81" s="17">
        <v>2012</v>
      </c>
      <c r="L81" s="18">
        <v>2013</v>
      </c>
    </row>
    <row r="82" spans="2:12" s="64" customFormat="1" x14ac:dyDescent="0.25">
      <c r="B82" s="23" t="s">
        <v>28</v>
      </c>
      <c r="C82" s="24" t="s">
        <v>12</v>
      </c>
      <c r="D82" s="66">
        <v>0.75</v>
      </c>
      <c r="E82" s="66">
        <v>0.75</v>
      </c>
      <c r="F82" s="66">
        <v>0.75</v>
      </c>
      <c r="G82" s="66">
        <v>0.75</v>
      </c>
      <c r="H82" s="66">
        <v>0.75</v>
      </c>
      <c r="I82" s="66">
        <v>0.75</v>
      </c>
      <c r="J82" s="66">
        <v>0.75</v>
      </c>
      <c r="K82" s="66">
        <v>0.75</v>
      </c>
      <c r="L82" s="66">
        <v>0.75</v>
      </c>
    </row>
    <row r="83" spans="2:12" x14ac:dyDescent="0.25">
      <c r="B83" s="68"/>
      <c r="C83" s="69"/>
      <c r="D83" s="69"/>
      <c r="E83" s="69"/>
      <c r="F83" s="35"/>
      <c r="G83" s="35"/>
      <c r="H83" s="35"/>
      <c r="I83" s="35"/>
      <c r="J83" s="35"/>
      <c r="K83" s="35"/>
      <c r="L83" s="35"/>
    </row>
    <row r="84" spans="2:12" x14ac:dyDescent="0.25">
      <c r="B84" s="35"/>
      <c r="C84" s="35"/>
      <c r="D84" s="35"/>
      <c r="E84" s="35"/>
      <c r="F84" s="35"/>
      <c r="G84" s="35"/>
      <c r="H84" s="35"/>
      <c r="I84" s="35"/>
      <c r="J84" s="35"/>
      <c r="K84" s="35"/>
      <c r="L84" s="35"/>
    </row>
    <row r="85" spans="2:12" s="19" customFormat="1" x14ac:dyDescent="0.25">
      <c r="B85" s="16" t="s">
        <v>127</v>
      </c>
      <c r="C85" s="17" t="s">
        <v>106</v>
      </c>
      <c r="D85" s="17">
        <v>2005</v>
      </c>
      <c r="E85" s="17">
        <v>2006</v>
      </c>
      <c r="F85" s="17">
        <v>2007</v>
      </c>
      <c r="G85" s="17">
        <v>2008</v>
      </c>
      <c r="H85" s="17">
        <v>2009</v>
      </c>
      <c r="I85" s="17">
        <v>2010</v>
      </c>
      <c r="J85" s="17">
        <v>2011</v>
      </c>
      <c r="K85" s="17">
        <v>2012</v>
      </c>
      <c r="L85" s="18">
        <v>2013</v>
      </c>
    </row>
    <row r="86" spans="2:12" s="19" customFormat="1" x14ac:dyDescent="0.25">
      <c r="B86" s="23" t="s">
        <v>28</v>
      </c>
      <c r="C86" s="24" t="s">
        <v>12</v>
      </c>
      <c r="D86" s="175">
        <f t="shared" ref="D86:E86" si="3">D78*(1-$F$82)</f>
        <v>32239.199982499995</v>
      </c>
      <c r="E86" s="175">
        <f t="shared" si="3"/>
        <v>34011.599982500011</v>
      </c>
      <c r="F86" s="175">
        <f>F78*(1-$F$82)</f>
        <v>35809.199982500009</v>
      </c>
      <c r="G86" s="175">
        <f>G78*(1-$G$82)</f>
        <v>37337.999982500012</v>
      </c>
      <c r="H86" s="175">
        <f>H78*(1-$H$82)</f>
        <v>38757.599982500011</v>
      </c>
      <c r="I86" s="175">
        <f>I78*(1-$I$82)</f>
        <v>40471.199982500002</v>
      </c>
      <c r="J86" s="175">
        <f>J78*(1-$J$82)</f>
        <v>42461.99998250002</v>
      </c>
      <c r="K86" s="175">
        <f>K78*(1-$K$82)</f>
        <v>44108.399982500006</v>
      </c>
      <c r="L86" s="176">
        <f>L78*(1-$K$82)</f>
        <v>45821.999982500012</v>
      </c>
    </row>
    <row r="87" spans="2:12" s="64" customFormat="1" x14ac:dyDescent="0.25">
      <c r="F87" s="81"/>
      <c r="G87" s="81"/>
      <c r="H87" s="81"/>
      <c r="I87" s="81"/>
      <c r="J87" s="81"/>
      <c r="K87" s="81"/>
      <c r="L87" s="81"/>
    </row>
    <row r="88" spans="2:12" x14ac:dyDescent="0.25">
      <c r="B88" s="35"/>
      <c r="C88" s="35"/>
      <c r="D88" s="35"/>
      <c r="E88" s="35"/>
      <c r="F88" s="35"/>
      <c r="G88" s="35"/>
      <c r="H88" s="35"/>
      <c r="I88" s="35"/>
      <c r="J88" s="35"/>
      <c r="K88" s="35"/>
      <c r="L88" s="35"/>
    </row>
    <row r="89" spans="2:12" s="19" customFormat="1" x14ac:dyDescent="0.25">
      <c r="B89" s="16" t="s">
        <v>134</v>
      </c>
      <c r="C89" s="17" t="s">
        <v>106</v>
      </c>
      <c r="D89" s="17">
        <v>2005</v>
      </c>
      <c r="E89" s="17">
        <v>2006</v>
      </c>
      <c r="F89" s="17">
        <v>2007</v>
      </c>
      <c r="G89" s="17">
        <v>2008</v>
      </c>
      <c r="H89" s="17">
        <v>2009</v>
      </c>
      <c r="I89" s="17">
        <v>2010</v>
      </c>
      <c r="J89" s="17">
        <v>2011</v>
      </c>
      <c r="K89" s="17">
        <v>2012</v>
      </c>
      <c r="L89" s="18">
        <v>2013</v>
      </c>
    </row>
    <row r="90" spans="2:12" s="71" customFormat="1" x14ac:dyDescent="0.25">
      <c r="B90" s="23" t="s">
        <v>28</v>
      </c>
      <c r="C90" s="24" t="s">
        <v>12</v>
      </c>
      <c r="D90" s="173">
        <f t="shared" ref="D90:K90" si="4">D86*21</f>
        <v>677023.19963249983</v>
      </c>
      <c r="E90" s="173">
        <f t="shared" si="4"/>
        <v>714243.59963250021</v>
      </c>
      <c r="F90" s="173">
        <f t="shared" si="4"/>
        <v>751993.19963250018</v>
      </c>
      <c r="G90" s="173">
        <f t="shared" si="4"/>
        <v>784097.99963250023</v>
      </c>
      <c r="H90" s="173">
        <f t="shared" si="4"/>
        <v>813909.59963250021</v>
      </c>
      <c r="I90" s="173">
        <f t="shared" si="4"/>
        <v>849895.19963250007</v>
      </c>
      <c r="J90" s="173">
        <f t="shared" si="4"/>
        <v>891701.99963250046</v>
      </c>
      <c r="K90" s="173">
        <f t="shared" si="4"/>
        <v>926276.39963250014</v>
      </c>
      <c r="L90" s="174">
        <f t="shared" ref="L90" si="5">L86*21</f>
        <v>962261.99963250023</v>
      </c>
    </row>
    <row r="91" spans="2:12" s="64" customFormat="1" x14ac:dyDescent="0.25">
      <c r="F91" s="81"/>
      <c r="G91" s="81"/>
      <c r="H91" s="81"/>
      <c r="I91" s="81"/>
      <c r="J91" s="81"/>
      <c r="K91" s="81"/>
    </row>
  </sheetData>
  <mergeCells count="1">
    <mergeCell ref="B40:C40"/>
  </mergeCells>
  <pageMargins left="0.511811024" right="0.511811024" top="0.78740157499999996" bottom="0.78740157499999996" header="0.31496062000000002" footer="0.31496062000000002"/>
  <pageSetup paperSize="9" scale="59" fitToHeight="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Introduction</vt:lpstr>
      <vt:lpstr>Description</vt:lpstr>
      <vt:lpstr>Final Results</vt:lpstr>
      <vt:lpstr>Iron&amp;Steel</vt:lpstr>
      <vt:lpstr>Fertilizers</vt:lpstr>
      <vt:lpstr>Sugar</vt:lpstr>
      <vt:lpstr>Coffee</vt:lpstr>
      <vt:lpstr>Petroleum</vt:lpstr>
      <vt:lpstr>Dairy</vt:lpstr>
      <vt:lpstr>Beer</vt:lpstr>
      <vt:lpstr>Meat</vt:lpstr>
      <vt:lpstr>Softdrink</vt:lpstr>
      <vt:lpstr>Pulp &amp; Paper</vt:lpstr>
      <vt:lpstr>Rubber</vt:lpstr>
      <vt:lpstr>Tannery</vt:lpstr>
      <vt:lpstr>Industrial Production Data</vt:lpstr>
      <vt:lpstr>flowsheet</vt:lpstr>
      <vt:lpstr>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Prathyusha</dc:creator>
  <cp:lastModifiedBy>Vasudha-PC</cp:lastModifiedBy>
  <cp:lastPrinted>2017-04-28T10:38:52Z</cp:lastPrinted>
  <dcterms:created xsi:type="dcterms:W3CDTF">2016-05-06T06:53:09Z</dcterms:created>
  <dcterms:modified xsi:type="dcterms:W3CDTF">2017-09-26T03:35:23Z</dcterms:modified>
</cp:coreProperties>
</file>