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hidePivotFieldList="1"/>
  <xr:revisionPtr revIDLastSave="0" documentId="13_ncr:1_{8513851A-3DD4-4F00-9EA6-11318BC8E092}" xr6:coauthVersionLast="44" xr6:coauthVersionMax="44" xr10:uidLastSave="{00000000-0000-0000-0000-000000000000}"/>
  <bookViews>
    <workbookView xWindow="-120" yWindow="-120" windowWidth="20730" windowHeight="11160" tabRatio="790" xr2:uid="{00000000-000D-0000-FFFF-FFFF00000000}"/>
  </bookViews>
  <sheets>
    <sheet name="Introduction" sheetId="12" r:id="rId1"/>
    <sheet name="Annexures" sheetId="1" r:id="rId2"/>
    <sheet name="Annexure - 1" sheetId="4" r:id="rId3"/>
    <sheet name="Annexure 2" sheetId="2" r:id="rId4"/>
    <sheet name="Annexure 3" sheetId="5" r:id="rId5"/>
    <sheet name="Annexure 4" sheetId="6" r:id="rId6"/>
    <sheet name="Annexure 5" sheetId="10" r:id="rId7"/>
    <sheet name="Annexure 6" sheetId="9" r:id="rId8"/>
    <sheet name="Annexure 7" sheetId="3" r:id="rId9"/>
    <sheet name="Annexure 8" sheetId="11" r:id="rId10"/>
  </sheets>
  <definedNames>
    <definedName name="_xlnm._FilterDatabase" localSheetId="3" hidden="1">'Annexure 2'!$H$4:$I$684</definedName>
    <definedName name="_xlnm._FilterDatabase" localSheetId="4" hidden="1">'Annexure 3'!$A$3:$N$175</definedName>
  </definedNames>
  <calcPr calcId="181029" concurrentCalc="0"/>
  <pivotCaches>
    <pivotCache cacheId="0" r:id="rId11"/>
  </pivotCaches>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D103" i="10" l="1"/>
  <c r="D100" i="10"/>
  <c r="C99" i="10"/>
  <c r="D99" i="10"/>
  <c r="D97" i="10"/>
  <c r="C94" i="10"/>
  <c r="B94" i="10"/>
  <c r="D94" i="10"/>
  <c r="B93" i="10"/>
  <c r="B92" i="10"/>
  <c r="C91" i="10"/>
  <c r="B91" i="10"/>
  <c r="D91" i="10"/>
  <c r="C90" i="10"/>
  <c r="B90" i="10"/>
  <c r="B89" i="10"/>
  <c r="C88" i="10"/>
  <c r="B88" i="10"/>
  <c r="D88" i="10"/>
  <c r="T62" i="10"/>
  <c r="U59" i="10"/>
  <c r="Q62" i="10"/>
  <c r="R78" i="10"/>
  <c r="N62" i="10"/>
  <c r="K62" i="10"/>
  <c r="L57" i="10"/>
  <c r="H62" i="10"/>
  <c r="I61" i="10"/>
  <c r="E62" i="10"/>
  <c r="F78" i="10"/>
  <c r="B62" i="10"/>
  <c r="R61" i="10"/>
  <c r="F61" i="10"/>
  <c r="R60" i="10"/>
  <c r="O60" i="10"/>
  <c r="F60" i="10"/>
  <c r="C60" i="10"/>
  <c r="R59" i="10"/>
  <c r="F59" i="10"/>
  <c r="R58" i="10"/>
  <c r="O58" i="10"/>
  <c r="F58" i="10"/>
  <c r="C58" i="10"/>
  <c r="R57" i="10"/>
  <c r="F57" i="10"/>
  <c r="R56" i="10"/>
  <c r="O56" i="10"/>
  <c r="F56" i="10"/>
  <c r="C56" i="10"/>
  <c r="R55" i="10"/>
  <c r="I55" i="10"/>
  <c r="F55" i="10"/>
  <c r="R54" i="10"/>
  <c r="O54" i="10"/>
  <c r="F54" i="10"/>
  <c r="C54" i="10"/>
  <c r="R53" i="10"/>
  <c r="F53" i="10"/>
  <c r="R52" i="10"/>
  <c r="O52" i="10"/>
  <c r="F52" i="10"/>
  <c r="C52" i="10"/>
  <c r="R51" i="10"/>
  <c r="F51" i="10"/>
  <c r="R50" i="10"/>
  <c r="O50" i="10"/>
  <c r="F50" i="10"/>
  <c r="C50" i="10"/>
  <c r="R49" i="10"/>
  <c r="L49" i="10"/>
  <c r="F49" i="10"/>
  <c r="R48" i="10"/>
  <c r="O48" i="10"/>
  <c r="F48" i="10"/>
  <c r="C48" i="10"/>
  <c r="U47" i="10"/>
  <c r="R47" i="10"/>
  <c r="F47" i="10"/>
  <c r="V46" i="10"/>
  <c r="AH153" i="10"/>
  <c r="AH173" i="10"/>
  <c r="P46" i="10"/>
  <c r="AA153" i="10"/>
  <c r="M46" i="10"/>
  <c r="V153" i="10"/>
  <c r="J46" i="10"/>
  <c r="N153" i="10"/>
  <c r="N173" i="10"/>
  <c r="G46" i="10"/>
  <c r="D46" i="10"/>
  <c r="E34" i="10"/>
  <c r="D34" i="10"/>
  <c r="C34" i="10"/>
  <c r="E33" i="10"/>
  <c r="D33" i="10"/>
  <c r="C33" i="10"/>
  <c r="E32" i="10"/>
  <c r="D32" i="10"/>
  <c r="C32" i="10"/>
  <c r="E31" i="10"/>
  <c r="D31" i="10"/>
  <c r="C31" i="10"/>
  <c r="E30" i="10"/>
  <c r="D30" i="10"/>
  <c r="C30" i="10"/>
  <c r="E29" i="10"/>
  <c r="D29" i="10"/>
  <c r="C29" i="10"/>
  <c r="E28" i="10"/>
  <c r="D28" i="10"/>
  <c r="C28" i="10"/>
  <c r="I52" i="10"/>
  <c r="I49" i="10"/>
  <c r="U53" i="10"/>
  <c r="U56" i="10"/>
  <c r="I58" i="10"/>
  <c r="B7" i="10"/>
  <c r="E111" i="10"/>
  <c r="E115" i="10"/>
  <c r="L53" i="10"/>
  <c r="D90" i="10"/>
  <c r="O153" i="10"/>
  <c r="O173" i="10"/>
  <c r="AI153" i="10"/>
  <c r="AI173" i="10"/>
  <c r="B8" i="10"/>
  <c r="U50" i="10"/>
  <c r="U51" i="10"/>
  <c r="I53" i="10"/>
  <c r="I56" i="10"/>
  <c r="U57" i="10"/>
  <c r="I59" i="10"/>
  <c r="U60" i="10"/>
  <c r="U61" i="10"/>
  <c r="H78" i="10"/>
  <c r="P153" i="10"/>
  <c r="P173" i="10"/>
  <c r="AJ153" i="10"/>
  <c r="AJ173" i="10"/>
  <c r="U78" i="10"/>
  <c r="I47" i="10"/>
  <c r="U48" i="10"/>
  <c r="I50" i="10"/>
  <c r="U54" i="10"/>
  <c r="U55" i="10"/>
  <c r="I57" i="10"/>
  <c r="I60" i="10"/>
  <c r="I78" i="10"/>
  <c r="S153" i="10"/>
  <c r="S173" i="10"/>
  <c r="B6" i="10"/>
  <c r="B9" i="10"/>
  <c r="B10" i="10"/>
  <c r="B11" i="10"/>
  <c r="B12" i="10"/>
  <c r="B13" i="10"/>
  <c r="I48" i="10"/>
  <c r="U49" i="10"/>
  <c r="I51" i="10"/>
  <c r="U52" i="10"/>
  <c r="I54" i="10"/>
  <c r="U58" i="10"/>
  <c r="T78" i="10"/>
  <c r="T153" i="10"/>
  <c r="T173" i="10"/>
  <c r="F153" i="10"/>
  <c r="F173" i="10"/>
  <c r="E153" i="10"/>
  <c r="E173" i="10"/>
  <c r="B78" i="10"/>
  <c r="J153" i="10"/>
  <c r="J173" i="10"/>
  <c r="I153" i="10"/>
  <c r="I173" i="10"/>
  <c r="L60" i="10"/>
  <c r="L58" i="10"/>
  <c r="L56" i="10"/>
  <c r="L54" i="10"/>
  <c r="L52" i="10"/>
  <c r="L50" i="10"/>
  <c r="L48" i="10"/>
  <c r="L78" i="10"/>
  <c r="E113" i="10"/>
  <c r="H153" i="10"/>
  <c r="X153" i="10"/>
  <c r="X173" i="10"/>
  <c r="E110" i="10"/>
  <c r="E114" i="10"/>
  <c r="C78" i="10"/>
  <c r="C61" i="10"/>
  <c r="C59" i="10"/>
  <c r="C57" i="10"/>
  <c r="C55" i="10"/>
  <c r="C53" i="10"/>
  <c r="C51" i="10"/>
  <c r="C49" i="10"/>
  <c r="C47" i="10"/>
  <c r="O78" i="10"/>
  <c r="O61" i="10"/>
  <c r="O59" i="10"/>
  <c r="O57" i="10"/>
  <c r="O55" i="10"/>
  <c r="O53" i="10"/>
  <c r="O51" i="10"/>
  <c r="O49" i="10"/>
  <c r="O47" i="10"/>
  <c r="E78" i="10"/>
  <c r="G78" i="10"/>
  <c r="B68" i="10"/>
  <c r="C68" i="10"/>
  <c r="C153" i="10"/>
  <c r="K153" i="10"/>
  <c r="K173" i="10"/>
  <c r="Z153" i="10"/>
  <c r="Z173" i="10"/>
  <c r="Y153" i="10"/>
  <c r="Y173" i="10"/>
  <c r="N78" i="10"/>
  <c r="E112" i="10"/>
  <c r="G153" i="10"/>
  <c r="W153" i="10"/>
  <c r="S46" i="10"/>
  <c r="L61" i="10"/>
  <c r="L47" i="10"/>
  <c r="L51" i="10"/>
  <c r="L55" i="10"/>
  <c r="L59" i="10"/>
  <c r="E109" i="10"/>
  <c r="D153" i="10"/>
  <c r="D173" i="10"/>
  <c r="L153" i="10"/>
  <c r="M153" i="10"/>
  <c r="Q153" i="10"/>
  <c r="U153" i="10"/>
  <c r="U173" i="10"/>
  <c r="AG153" i="10"/>
  <c r="AK153" i="10"/>
  <c r="K78" i="10"/>
  <c r="R153" i="10"/>
  <c r="C13" i="3"/>
  <c r="C14" i="3"/>
  <c r="C15" i="3"/>
  <c r="C16" i="3"/>
  <c r="C17" i="3"/>
  <c r="C12" i="3"/>
  <c r="E13" i="3"/>
  <c r="E14" i="3"/>
  <c r="E15" i="3"/>
  <c r="E16" i="3"/>
  <c r="E17" i="3"/>
  <c r="E12" i="3"/>
  <c r="D13" i="3"/>
  <c r="D14" i="3"/>
  <c r="D15" i="3"/>
  <c r="D16" i="3"/>
  <c r="D17" i="3"/>
  <c r="D12" i="3"/>
  <c r="F171" i="5"/>
  <c r="L171" i="5"/>
  <c r="F170" i="5"/>
  <c r="L170" i="5"/>
  <c r="F169" i="5"/>
  <c r="L169" i="5"/>
  <c r="F168" i="5"/>
  <c r="L168" i="5"/>
  <c r="F167" i="5"/>
  <c r="L167" i="5"/>
  <c r="F166" i="5"/>
  <c r="L166" i="5"/>
  <c r="F165" i="5"/>
  <c r="L165" i="5"/>
  <c r="F139" i="5"/>
  <c r="L139" i="5"/>
  <c r="F138" i="5"/>
  <c r="L138" i="5"/>
  <c r="F137" i="5"/>
  <c r="L137" i="5"/>
  <c r="F136" i="5"/>
  <c r="L136" i="5"/>
  <c r="F135" i="5"/>
  <c r="L135" i="5"/>
  <c r="F134" i="5"/>
  <c r="L134" i="5"/>
  <c r="F133" i="5"/>
  <c r="L133" i="5"/>
  <c r="F132" i="5"/>
  <c r="L132" i="5"/>
  <c r="F131" i="5"/>
  <c r="L131" i="5"/>
  <c r="F130" i="5"/>
  <c r="L130" i="5"/>
  <c r="F129" i="5"/>
  <c r="L129" i="5"/>
  <c r="F128" i="5"/>
  <c r="L128" i="5"/>
  <c r="F127" i="5"/>
  <c r="L127" i="5"/>
  <c r="F126" i="5"/>
  <c r="L126" i="5"/>
  <c r="F125" i="5"/>
  <c r="L125" i="5"/>
  <c r="F124" i="5"/>
  <c r="L124" i="5"/>
  <c r="F123" i="5"/>
  <c r="L123" i="5"/>
  <c r="F122" i="5"/>
  <c r="L122" i="5"/>
  <c r="F121" i="5"/>
  <c r="L121" i="5"/>
  <c r="F120" i="5"/>
  <c r="L120" i="5"/>
  <c r="F119" i="5"/>
  <c r="L119" i="5"/>
  <c r="F114" i="5"/>
  <c r="L114" i="5"/>
  <c r="F113" i="5"/>
  <c r="L113" i="5"/>
  <c r="L118" i="5"/>
  <c r="L174" i="5"/>
  <c r="L160" i="5"/>
  <c r="L158" i="5"/>
  <c r="E24" i="3"/>
  <c r="D24" i="3"/>
  <c r="E23" i="3"/>
  <c r="D23" i="3"/>
  <c r="E22" i="3"/>
  <c r="D22" i="3"/>
  <c r="E21" i="3"/>
  <c r="D21" i="3"/>
  <c r="E20" i="3"/>
  <c r="D20" i="3"/>
  <c r="E19" i="3"/>
  <c r="D19" i="3"/>
  <c r="J12" i="9"/>
  <c r="K12" i="9"/>
  <c r="L12" i="9"/>
  <c r="J11" i="9"/>
  <c r="K11" i="9"/>
  <c r="L11" i="9"/>
  <c r="J10" i="9"/>
  <c r="K10" i="9"/>
  <c r="L10" i="9"/>
  <c r="J9" i="9"/>
  <c r="K9" i="9"/>
  <c r="J8" i="9"/>
  <c r="K8" i="9"/>
  <c r="L8" i="9"/>
  <c r="J7" i="9"/>
  <c r="K7" i="9"/>
  <c r="J6" i="9"/>
  <c r="K6" i="9"/>
  <c r="N175" i="5"/>
  <c r="M175" i="5"/>
  <c r="B175" i="5"/>
  <c r="F175" i="5"/>
  <c r="C175" i="5"/>
  <c r="E175" i="5"/>
  <c r="A175" i="5"/>
  <c r="N174" i="5"/>
  <c r="M174" i="5"/>
  <c r="B174" i="5"/>
  <c r="F174" i="5"/>
  <c r="C174" i="5"/>
  <c r="E174" i="5"/>
  <c r="A174" i="5"/>
  <c r="N173" i="5"/>
  <c r="M173" i="5"/>
  <c r="B173" i="5"/>
  <c r="F173" i="5"/>
  <c r="C173" i="5"/>
  <c r="E173" i="5"/>
  <c r="A173" i="5"/>
  <c r="N172" i="5"/>
  <c r="M172" i="5"/>
  <c r="B172" i="5"/>
  <c r="F172" i="5"/>
  <c r="C172" i="5"/>
  <c r="E172" i="5"/>
  <c r="A172" i="5"/>
  <c r="N171" i="5"/>
  <c r="M171" i="5"/>
  <c r="C171" i="5"/>
  <c r="E171" i="5"/>
  <c r="B171" i="5"/>
  <c r="A171" i="5"/>
  <c r="N170" i="5"/>
  <c r="M170" i="5"/>
  <c r="B170" i="5"/>
  <c r="C170" i="5"/>
  <c r="E170" i="5"/>
  <c r="A170" i="5"/>
  <c r="N169" i="5"/>
  <c r="M169" i="5"/>
  <c r="B169" i="5"/>
  <c r="C169" i="5"/>
  <c r="E169" i="5"/>
  <c r="A169" i="5"/>
  <c r="N168" i="5"/>
  <c r="M168" i="5"/>
  <c r="B168" i="5"/>
  <c r="C168" i="5"/>
  <c r="E168" i="5"/>
  <c r="A168" i="5"/>
  <c r="N167" i="5"/>
  <c r="M167" i="5"/>
  <c r="B167" i="5"/>
  <c r="C167" i="5"/>
  <c r="E167" i="5"/>
  <c r="A167" i="5"/>
  <c r="N166" i="5"/>
  <c r="M166" i="5"/>
  <c r="B166" i="5"/>
  <c r="C166" i="5"/>
  <c r="E166" i="5"/>
  <c r="A166" i="5"/>
  <c r="N165" i="5"/>
  <c r="M165" i="5"/>
  <c r="B165" i="5"/>
  <c r="C165" i="5"/>
  <c r="E165" i="5"/>
  <c r="A165" i="5"/>
  <c r="N164" i="5"/>
  <c r="M164" i="5"/>
  <c r="B164" i="5"/>
  <c r="F164" i="5"/>
  <c r="C164" i="5"/>
  <c r="E164" i="5"/>
  <c r="A164" i="5"/>
  <c r="N163" i="5"/>
  <c r="M163" i="5"/>
  <c r="B163" i="5"/>
  <c r="F163" i="5"/>
  <c r="C163" i="5"/>
  <c r="E163" i="5"/>
  <c r="A163" i="5"/>
  <c r="N162" i="5"/>
  <c r="M162" i="5"/>
  <c r="B162" i="5"/>
  <c r="F162" i="5"/>
  <c r="C162" i="5"/>
  <c r="E162" i="5"/>
  <c r="A162" i="5"/>
  <c r="N161" i="5"/>
  <c r="M161" i="5"/>
  <c r="B161" i="5"/>
  <c r="F161" i="5"/>
  <c r="C161" i="5"/>
  <c r="E161" i="5"/>
  <c r="A161" i="5"/>
  <c r="N160" i="5"/>
  <c r="M160" i="5"/>
  <c r="B160" i="5"/>
  <c r="F160" i="5"/>
  <c r="E160" i="5"/>
  <c r="C160" i="5"/>
  <c r="A160" i="5"/>
  <c r="N159" i="5"/>
  <c r="M159" i="5"/>
  <c r="B159" i="5"/>
  <c r="F159" i="5"/>
  <c r="C159" i="5"/>
  <c r="E159" i="5"/>
  <c r="A159" i="5"/>
  <c r="N158" i="5"/>
  <c r="M158" i="5"/>
  <c r="B158" i="5"/>
  <c r="F158" i="5"/>
  <c r="C158" i="5"/>
  <c r="E158" i="5"/>
  <c r="A158" i="5"/>
  <c r="N157" i="5"/>
  <c r="M157" i="5"/>
  <c r="B157" i="5"/>
  <c r="F157" i="5"/>
  <c r="C157" i="5"/>
  <c r="E157" i="5"/>
  <c r="A157" i="5"/>
  <c r="N156" i="5"/>
  <c r="M156" i="5"/>
  <c r="B156" i="5"/>
  <c r="F156" i="5"/>
  <c r="C156" i="5"/>
  <c r="E156" i="5"/>
  <c r="A156" i="5"/>
  <c r="N155" i="5"/>
  <c r="M155" i="5"/>
  <c r="B155" i="5"/>
  <c r="F155" i="5"/>
  <c r="E155" i="5"/>
  <c r="C155" i="5"/>
  <c r="A155" i="5"/>
  <c r="N154" i="5"/>
  <c r="M154" i="5"/>
  <c r="B154" i="5"/>
  <c r="F154" i="5"/>
  <c r="C154" i="5"/>
  <c r="E154" i="5"/>
  <c r="A154" i="5"/>
  <c r="N153" i="5"/>
  <c r="M153" i="5"/>
  <c r="B153" i="5"/>
  <c r="F153" i="5"/>
  <c r="C153" i="5"/>
  <c r="E153" i="5"/>
  <c r="A153" i="5"/>
  <c r="N152" i="5"/>
  <c r="M152" i="5"/>
  <c r="B152" i="5"/>
  <c r="F152" i="5"/>
  <c r="E152" i="5"/>
  <c r="C152" i="5"/>
  <c r="A152" i="5"/>
  <c r="N151" i="5"/>
  <c r="M151" i="5"/>
  <c r="B151" i="5"/>
  <c r="F151" i="5"/>
  <c r="C151" i="5"/>
  <c r="E151" i="5"/>
  <c r="A151" i="5"/>
  <c r="N150" i="5"/>
  <c r="M150" i="5"/>
  <c r="B150" i="5"/>
  <c r="F150" i="5"/>
  <c r="C150" i="5"/>
  <c r="E150" i="5"/>
  <c r="A150" i="5"/>
  <c r="N149" i="5"/>
  <c r="M149" i="5"/>
  <c r="B149" i="5"/>
  <c r="F149" i="5"/>
  <c r="C149" i="5"/>
  <c r="E149" i="5"/>
  <c r="A149" i="5"/>
  <c r="N148" i="5"/>
  <c r="M148" i="5"/>
  <c r="B148" i="5"/>
  <c r="F148" i="5"/>
  <c r="C148" i="5"/>
  <c r="E148" i="5"/>
  <c r="A148" i="5"/>
  <c r="N147" i="5"/>
  <c r="M147" i="5"/>
  <c r="B147" i="5"/>
  <c r="F147" i="5"/>
  <c r="E147" i="5"/>
  <c r="C147" i="5"/>
  <c r="A147" i="5"/>
  <c r="N146" i="5"/>
  <c r="M146" i="5"/>
  <c r="B146" i="5"/>
  <c r="F146" i="5"/>
  <c r="C146" i="5"/>
  <c r="E146" i="5"/>
  <c r="A146" i="5"/>
  <c r="N145" i="5"/>
  <c r="M145" i="5"/>
  <c r="B145" i="5"/>
  <c r="F145" i="5"/>
  <c r="C145" i="5"/>
  <c r="E145" i="5"/>
  <c r="A145" i="5"/>
  <c r="N144" i="5"/>
  <c r="M144" i="5"/>
  <c r="B144" i="5"/>
  <c r="F144" i="5"/>
  <c r="C144" i="5"/>
  <c r="E144" i="5"/>
  <c r="A144" i="5"/>
  <c r="N143" i="5"/>
  <c r="M143" i="5"/>
  <c r="B143" i="5"/>
  <c r="F143" i="5"/>
  <c r="C143" i="5"/>
  <c r="E143" i="5"/>
  <c r="A143" i="5"/>
  <c r="N142" i="5"/>
  <c r="M142" i="5"/>
  <c r="B142" i="5"/>
  <c r="F142" i="5"/>
  <c r="E142" i="5"/>
  <c r="C142" i="5"/>
  <c r="A142" i="5"/>
  <c r="N141" i="5"/>
  <c r="M141" i="5"/>
  <c r="B141" i="5"/>
  <c r="F141" i="5"/>
  <c r="C141" i="5"/>
  <c r="E141" i="5"/>
  <c r="A141" i="5"/>
  <c r="N140" i="5"/>
  <c r="M140" i="5"/>
  <c r="B140" i="5"/>
  <c r="F140" i="5"/>
  <c r="C140" i="5"/>
  <c r="E140" i="5"/>
  <c r="A140" i="5"/>
  <c r="N139" i="5"/>
  <c r="M139" i="5"/>
  <c r="B139" i="5"/>
  <c r="C139" i="5"/>
  <c r="E139" i="5"/>
  <c r="A139" i="5"/>
  <c r="N138" i="5"/>
  <c r="M138" i="5"/>
  <c r="B138" i="5"/>
  <c r="C138" i="5"/>
  <c r="E138" i="5"/>
  <c r="A138" i="5"/>
  <c r="N137" i="5"/>
  <c r="M137" i="5"/>
  <c r="B137" i="5"/>
  <c r="C137" i="5"/>
  <c r="E137" i="5"/>
  <c r="A137" i="5"/>
  <c r="N136" i="5"/>
  <c r="M136" i="5"/>
  <c r="B136" i="5"/>
  <c r="C136" i="5"/>
  <c r="E136" i="5"/>
  <c r="A136" i="5"/>
  <c r="N135" i="5"/>
  <c r="M135" i="5"/>
  <c r="B135" i="5"/>
  <c r="C135" i="5"/>
  <c r="E135" i="5"/>
  <c r="A135" i="5"/>
  <c r="N134" i="5"/>
  <c r="M134" i="5"/>
  <c r="B134" i="5"/>
  <c r="C134" i="5"/>
  <c r="E134" i="5"/>
  <c r="A134" i="5"/>
  <c r="N133" i="5"/>
  <c r="M133" i="5"/>
  <c r="B133" i="5"/>
  <c r="C133" i="5"/>
  <c r="E133" i="5"/>
  <c r="A133" i="5"/>
  <c r="N132" i="5"/>
  <c r="M132" i="5"/>
  <c r="B132" i="5"/>
  <c r="C132" i="5"/>
  <c r="E132" i="5"/>
  <c r="A132" i="5"/>
  <c r="N131" i="5"/>
  <c r="M131" i="5"/>
  <c r="B131" i="5"/>
  <c r="C131" i="5"/>
  <c r="E131" i="5"/>
  <c r="A131" i="5"/>
  <c r="N130" i="5"/>
  <c r="M130" i="5"/>
  <c r="B130" i="5"/>
  <c r="C130" i="5"/>
  <c r="E130" i="5"/>
  <c r="A130" i="5"/>
  <c r="N129" i="5"/>
  <c r="M129" i="5"/>
  <c r="B129" i="5"/>
  <c r="C129" i="5"/>
  <c r="E129" i="5"/>
  <c r="A129" i="5"/>
  <c r="N128" i="5"/>
  <c r="M128" i="5"/>
  <c r="B128" i="5"/>
  <c r="C128" i="5"/>
  <c r="E128" i="5"/>
  <c r="A128" i="5"/>
  <c r="N127" i="5"/>
  <c r="M127" i="5"/>
  <c r="B127" i="5"/>
  <c r="C127" i="5"/>
  <c r="E127" i="5"/>
  <c r="A127" i="5"/>
  <c r="N126" i="5"/>
  <c r="M126" i="5"/>
  <c r="B126" i="5"/>
  <c r="C126" i="5"/>
  <c r="E126" i="5"/>
  <c r="A126" i="5"/>
  <c r="N125" i="5"/>
  <c r="M125" i="5"/>
  <c r="B125" i="5"/>
  <c r="C125" i="5"/>
  <c r="E125" i="5"/>
  <c r="A125" i="5"/>
  <c r="N124" i="5"/>
  <c r="M124" i="5"/>
  <c r="B124" i="5"/>
  <c r="C124" i="5"/>
  <c r="E124" i="5"/>
  <c r="A124" i="5"/>
  <c r="N123" i="5"/>
  <c r="M123" i="5"/>
  <c r="B123" i="5"/>
  <c r="C123" i="5"/>
  <c r="E123" i="5"/>
  <c r="A123" i="5"/>
  <c r="N122" i="5"/>
  <c r="M122" i="5"/>
  <c r="B122" i="5"/>
  <c r="C122" i="5"/>
  <c r="E122" i="5"/>
  <c r="A122" i="5"/>
  <c r="N121" i="5"/>
  <c r="M121" i="5"/>
  <c r="B121" i="5"/>
  <c r="C121" i="5"/>
  <c r="E121" i="5"/>
  <c r="A121" i="5"/>
  <c r="N120" i="5"/>
  <c r="M120" i="5"/>
  <c r="B120" i="5"/>
  <c r="C120" i="5"/>
  <c r="E120" i="5"/>
  <c r="A120" i="5"/>
  <c r="N119" i="5"/>
  <c r="M119" i="5"/>
  <c r="B119" i="5"/>
  <c r="C119" i="5"/>
  <c r="E119" i="5"/>
  <c r="A119" i="5"/>
  <c r="N118" i="5"/>
  <c r="M118" i="5"/>
  <c r="B118" i="5"/>
  <c r="F118" i="5"/>
  <c r="E118" i="5"/>
  <c r="C118" i="5"/>
  <c r="A118" i="5"/>
  <c r="N117" i="5"/>
  <c r="M117" i="5"/>
  <c r="B117" i="5"/>
  <c r="F117" i="5"/>
  <c r="C117" i="5"/>
  <c r="E117" i="5"/>
  <c r="A117" i="5"/>
  <c r="N116" i="5"/>
  <c r="M116" i="5"/>
  <c r="B116" i="5"/>
  <c r="F116" i="5"/>
  <c r="C116" i="5"/>
  <c r="E116" i="5"/>
  <c r="A116" i="5"/>
  <c r="N115" i="5"/>
  <c r="M115" i="5"/>
  <c r="B115" i="5"/>
  <c r="F115" i="5"/>
  <c r="C115" i="5"/>
  <c r="E115" i="5"/>
  <c r="A115" i="5"/>
  <c r="N114" i="5"/>
  <c r="M114" i="5"/>
  <c r="B114" i="5"/>
  <c r="C114" i="5"/>
  <c r="E114" i="5"/>
  <c r="A114" i="5"/>
  <c r="N113" i="5"/>
  <c r="M113" i="5"/>
  <c r="B113" i="5"/>
  <c r="C113" i="5"/>
  <c r="E113" i="5"/>
  <c r="A113" i="5"/>
  <c r="N112" i="5"/>
  <c r="M112" i="5"/>
  <c r="B112" i="5"/>
  <c r="F112" i="5"/>
  <c r="C112" i="5"/>
  <c r="E112" i="5"/>
  <c r="A112" i="5"/>
  <c r="N111" i="5"/>
  <c r="M111" i="5"/>
  <c r="B111" i="5"/>
  <c r="F111" i="5"/>
  <c r="C111" i="5"/>
  <c r="E111" i="5"/>
  <c r="A111" i="5"/>
  <c r="N110" i="5"/>
  <c r="M110" i="5"/>
  <c r="B110" i="5"/>
  <c r="F110" i="5"/>
  <c r="E110" i="5"/>
  <c r="A110" i="5"/>
  <c r="N109" i="5"/>
  <c r="M109" i="5"/>
  <c r="B109" i="5"/>
  <c r="F109" i="5"/>
  <c r="C109" i="5"/>
  <c r="E109" i="5"/>
  <c r="A109" i="5"/>
  <c r="N108" i="5"/>
  <c r="M108" i="5"/>
  <c r="B108" i="5"/>
  <c r="F108" i="5"/>
  <c r="E108" i="5"/>
  <c r="C108" i="5"/>
  <c r="A108" i="5"/>
  <c r="N107" i="5"/>
  <c r="M107" i="5"/>
  <c r="B107" i="5"/>
  <c r="F107" i="5"/>
  <c r="E107" i="5"/>
  <c r="C107" i="5"/>
  <c r="A107" i="5"/>
  <c r="N106" i="5"/>
  <c r="M106" i="5"/>
  <c r="B106" i="5"/>
  <c r="F106" i="5"/>
  <c r="E106" i="5"/>
  <c r="C106" i="5"/>
  <c r="A106" i="5"/>
  <c r="N105" i="5"/>
  <c r="M105" i="5"/>
  <c r="B105" i="5"/>
  <c r="F105" i="5"/>
  <c r="C105" i="5"/>
  <c r="E105" i="5"/>
  <c r="A105" i="5"/>
  <c r="N104" i="5"/>
  <c r="M104" i="5"/>
  <c r="B104" i="5"/>
  <c r="F104" i="5"/>
  <c r="E104" i="5"/>
  <c r="A104" i="5"/>
  <c r="N103" i="5"/>
  <c r="M103" i="5"/>
  <c r="B103" i="5"/>
  <c r="F103" i="5"/>
  <c r="C103" i="5"/>
  <c r="E103" i="5"/>
  <c r="A103" i="5"/>
  <c r="N102" i="5"/>
  <c r="M102" i="5"/>
  <c r="B102" i="5"/>
  <c r="F102" i="5"/>
  <c r="C102" i="5"/>
  <c r="E102" i="5"/>
  <c r="A102" i="5"/>
  <c r="N101" i="5"/>
  <c r="M101" i="5"/>
  <c r="B101" i="5"/>
  <c r="F101" i="5"/>
  <c r="C101" i="5"/>
  <c r="E101" i="5"/>
  <c r="A101" i="5"/>
  <c r="N100" i="5"/>
  <c r="M100" i="5"/>
  <c r="B100" i="5"/>
  <c r="F100" i="5"/>
  <c r="C100" i="5"/>
  <c r="E100" i="5"/>
  <c r="A100" i="5"/>
  <c r="N99" i="5"/>
  <c r="M99" i="5"/>
  <c r="B99" i="5"/>
  <c r="F99" i="5"/>
  <c r="C99" i="5"/>
  <c r="E99" i="5"/>
  <c r="A99" i="5"/>
  <c r="N98" i="5"/>
  <c r="M98" i="5"/>
  <c r="B98" i="5"/>
  <c r="F98" i="5"/>
  <c r="C98" i="5"/>
  <c r="E98" i="5"/>
  <c r="A98" i="5"/>
  <c r="N97" i="5"/>
  <c r="M97" i="5"/>
  <c r="B97" i="5"/>
  <c r="F97" i="5"/>
  <c r="C97" i="5"/>
  <c r="E97" i="5"/>
  <c r="A97" i="5"/>
  <c r="N96" i="5"/>
  <c r="M96" i="5"/>
  <c r="B96" i="5"/>
  <c r="F96" i="5"/>
  <c r="C96" i="5"/>
  <c r="E96" i="5"/>
  <c r="A96" i="5"/>
  <c r="N95" i="5"/>
  <c r="M95" i="5"/>
  <c r="B95" i="5"/>
  <c r="F95" i="5"/>
  <c r="C95" i="5"/>
  <c r="E95" i="5"/>
  <c r="A95" i="5"/>
  <c r="N94" i="5"/>
  <c r="M94" i="5"/>
  <c r="B94" i="5"/>
  <c r="F94" i="5"/>
  <c r="C94" i="5"/>
  <c r="E94" i="5"/>
  <c r="A94" i="5"/>
  <c r="N93" i="5"/>
  <c r="M93" i="5"/>
  <c r="B93" i="5"/>
  <c r="F93" i="5"/>
  <c r="C93" i="5"/>
  <c r="E93" i="5"/>
  <c r="A93" i="5"/>
  <c r="N92" i="5"/>
  <c r="M92" i="5"/>
  <c r="B92" i="5"/>
  <c r="F92" i="5"/>
  <c r="C92" i="5"/>
  <c r="E92" i="5"/>
  <c r="A92" i="5"/>
  <c r="N91" i="5"/>
  <c r="M91" i="5"/>
  <c r="B91" i="5"/>
  <c r="F91" i="5"/>
  <c r="C91" i="5"/>
  <c r="E91" i="5"/>
  <c r="A91" i="5"/>
  <c r="N90" i="5"/>
  <c r="M90" i="5"/>
  <c r="B90" i="5"/>
  <c r="F90" i="5"/>
  <c r="C90" i="5"/>
  <c r="E90" i="5"/>
  <c r="A90" i="5"/>
  <c r="E89" i="5"/>
  <c r="E88" i="5"/>
  <c r="E87" i="5"/>
  <c r="E86" i="5"/>
  <c r="E85" i="5"/>
  <c r="E84" i="5"/>
  <c r="E83" i="5"/>
  <c r="E82" i="5"/>
  <c r="E81" i="5"/>
  <c r="E80" i="5"/>
  <c r="E79" i="5"/>
  <c r="E78" i="5"/>
  <c r="E77" i="5"/>
  <c r="E76"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V78" i="10"/>
  <c r="Q78" i="10"/>
  <c r="S78" i="10"/>
  <c r="B72" i="10"/>
  <c r="C72" i="10"/>
  <c r="D78" i="10"/>
  <c r="B67" i="10"/>
  <c r="C67" i="10"/>
  <c r="M78" i="10"/>
  <c r="B70" i="10"/>
  <c r="C70" i="10"/>
  <c r="M57" i="10"/>
  <c r="J78" i="10"/>
  <c r="B69" i="10"/>
  <c r="C69" i="10"/>
  <c r="J61" i="10"/>
  <c r="G58" i="10"/>
  <c r="G50" i="10"/>
  <c r="G60" i="10"/>
  <c r="G56" i="10"/>
  <c r="G52" i="10"/>
  <c r="G48" i="10"/>
  <c r="G54" i="10"/>
  <c r="G47" i="10"/>
  <c r="G55" i="10"/>
  <c r="G53" i="10"/>
  <c r="G61" i="10"/>
  <c r="G49" i="10"/>
  <c r="G51" i="10"/>
  <c r="G59" i="10"/>
  <c r="G57" i="10"/>
  <c r="S60" i="10"/>
  <c r="S56" i="10"/>
  <c r="S52" i="10"/>
  <c r="S48" i="10"/>
  <c r="S50" i="10"/>
  <c r="S58" i="10"/>
  <c r="S54" i="10"/>
  <c r="S49" i="10"/>
  <c r="S53" i="10"/>
  <c r="S57" i="10"/>
  <c r="S61" i="10"/>
  <c r="S51" i="10"/>
  <c r="S47" i="10"/>
  <c r="S59" i="10"/>
  <c r="S55" i="10"/>
  <c r="D58" i="10"/>
  <c r="D60" i="10"/>
  <c r="D50" i="10"/>
  <c r="D52" i="10"/>
  <c r="D56" i="10"/>
  <c r="D54" i="10"/>
  <c r="D48" i="10"/>
  <c r="J49" i="10"/>
  <c r="J47" i="10"/>
  <c r="D47" i="10"/>
  <c r="D57" i="10"/>
  <c r="D51" i="10"/>
  <c r="D59" i="10"/>
  <c r="J48" i="10"/>
  <c r="D55" i="10"/>
  <c r="D49" i="10"/>
  <c r="J58" i="10"/>
  <c r="AD153" i="10"/>
  <c r="AD173" i="10"/>
  <c r="AC153" i="10"/>
  <c r="AC173" i="10"/>
  <c r="AB153" i="10"/>
  <c r="AF153" i="10"/>
  <c r="AE153" i="10"/>
  <c r="AE173" i="10"/>
  <c r="B73" i="10"/>
  <c r="C73" i="10"/>
  <c r="P78" i="10"/>
  <c r="B71" i="10"/>
  <c r="C71" i="10"/>
  <c r="D53" i="10"/>
  <c r="D61" i="10"/>
  <c r="M52" i="10"/>
  <c r="L7" i="9"/>
  <c r="L9" i="9"/>
  <c r="L6" i="9"/>
  <c r="M51" i="10"/>
  <c r="M60" i="10"/>
  <c r="M59" i="10"/>
  <c r="M49" i="10"/>
  <c r="R156" i="10"/>
  <c r="C80" i="10"/>
  <c r="C81" i="10"/>
  <c r="M61" i="10"/>
  <c r="M54" i="10"/>
  <c r="T161" i="10"/>
  <c r="T181" i="10"/>
  <c r="J60" i="10"/>
  <c r="M58" i="10"/>
  <c r="M56" i="10"/>
  <c r="J51" i="10"/>
  <c r="Q158" i="10"/>
  <c r="J53" i="10"/>
  <c r="J54" i="10"/>
  <c r="M47" i="10"/>
  <c r="M50" i="10"/>
  <c r="U157" i="10"/>
  <c r="U177" i="10"/>
  <c r="M48" i="10"/>
  <c r="J52" i="10"/>
  <c r="J55" i="10"/>
  <c r="J57" i="10"/>
  <c r="N164" i="10"/>
  <c r="N184" i="10"/>
  <c r="M53" i="10"/>
  <c r="M55" i="10"/>
  <c r="J50" i="10"/>
  <c r="J56" i="10"/>
  <c r="Q163" i="10"/>
  <c r="J59" i="10"/>
  <c r="V167" i="10"/>
  <c r="R167" i="10"/>
  <c r="U167" i="10"/>
  <c r="U187" i="10"/>
  <c r="T167" i="10"/>
  <c r="T187" i="10"/>
  <c r="S167" i="10"/>
  <c r="S187" i="10"/>
  <c r="P52" i="10"/>
  <c r="P50" i="10"/>
  <c r="P54" i="10"/>
  <c r="P58" i="10"/>
  <c r="P48" i="10"/>
  <c r="P60" i="10"/>
  <c r="P56" i="10"/>
  <c r="N167" i="10"/>
  <c r="N187" i="10"/>
  <c r="Q167" i="10"/>
  <c r="M167" i="10"/>
  <c r="P167" i="10"/>
  <c r="P187" i="10"/>
  <c r="O167" i="10"/>
  <c r="O187" i="10"/>
  <c r="T165" i="10"/>
  <c r="T185" i="10"/>
  <c r="S165" i="10"/>
  <c r="S185" i="10"/>
  <c r="R165" i="10"/>
  <c r="V165" i="10"/>
  <c r="U165" i="10"/>
  <c r="U185" i="10"/>
  <c r="P61" i="10"/>
  <c r="G164" i="10"/>
  <c r="C164" i="10"/>
  <c r="F164" i="10"/>
  <c r="F184" i="10"/>
  <c r="E164" i="10"/>
  <c r="E184" i="10"/>
  <c r="D164" i="10"/>
  <c r="D184" i="10"/>
  <c r="O154" i="10"/>
  <c r="O174" i="10"/>
  <c r="N154" i="10"/>
  <c r="N174" i="10"/>
  <c r="Q154" i="10"/>
  <c r="M154" i="10"/>
  <c r="P154" i="10"/>
  <c r="P174" i="10"/>
  <c r="F155" i="10"/>
  <c r="F175" i="10"/>
  <c r="E155" i="10"/>
  <c r="E175" i="10"/>
  <c r="D155" i="10"/>
  <c r="D175" i="10"/>
  <c r="C155" i="10"/>
  <c r="G155" i="10"/>
  <c r="AC166" i="10"/>
  <c r="AC186" i="10"/>
  <c r="AF166" i="10"/>
  <c r="AB166" i="10"/>
  <c r="AE166" i="10"/>
  <c r="AE186" i="10"/>
  <c r="AD166" i="10"/>
  <c r="AD186" i="10"/>
  <c r="AF165" i="10"/>
  <c r="AB165" i="10"/>
  <c r="AE165" i="10"/>
  <c r="AE185" i="10"/>
  <c r="AD165" i="10"/>
  <c r="AD185" i="10"/>
  <c r="AC165" i="10"/>
  <c r="AC185" i="10"/>
  <c r="AD163" i="10"/>
  <c r="AD183" i="10"/>
  <c r="AC163" i="10"/>
  <c r="AC183" i="10"/>
  <c r="AB163" i="10"/>
  <c r="AF163" i="10"/>
  <c r="AE163" i="10"/>
  <c r="AE183" i="10"/>
  <c r="V156" i="10"/>
  <c r="K156" i="10"/>
  <c r="K176" i="10"/>
  <c r="J156" i="10"/>
  <c r="J176" i="10"/>
  <c r="I156" i="10"/>
  <c r="I176" i="10"/>
  <c r="H156" i="10"/>
  <c r="L156" i="10"/>
  <c r="J163" i="10"/>
  <c r="J183" i="10"/>
  <c r="I163" i="10"/>
  <c r="I183" i="10"/>
  <c r="L163" i="10"/>
  <c r="K163" i="10"/>
  <c r="K183" i="10"/>
  <c r="H163" i="10"/>
  <c r="V159" i="10"/>
  <c r="R159" i="10"/>
  <c r="U159" i="10"/>
  <c r="U179" i="10"/>
  <c r="T159" i="10"/>
  <c r="T179" i="10"/>
  <c r="S159" i="10"/>
  <c r="S179" i="10"/>
  <c r="P55" i="10"/>
  <c r="P165" i="10"/>
  <c r="P185" i="10"/>
  <c r="O165" i="10"/>
  <c r="O185" i="10"/>
  <c r="Q165" i="10"/>
  <c r="N165" i="10"/>
  <c r="N185" i="10"/>
  <c r="M165" i="10"/>
  <c r="S154" i="10"/>
  <c r="S174" i="10"/>
  <c r="V154" i="10"/>
  <c r="R154" i="10"/>
  <c r="T154" i="10"/>
  <c r="T174" i="10"/>
  <c r="U154" i="10"/>
  <c r="U174" i="10"/>
  <c r="E162" i="10"/>
  <c r="E182" i="10"/>
  <c r="D162" i="10"/>
  <c r="D182" i="10"/>
  <c r="G162" i="10"/>
  <c r="F162" i="10"/>
  <c r="F182" i="10"/>
  <c r="C162" i="10"/>
  <c r="G154" i="10"/>
  <c r="C154" i="10"/>
  <c r="F154" i="10"/>
  <c r="F174" i="10"/>
  <c r="D154" i="10"/>
  <c r="D174" i="10"/>
  <c r="E154" i="10"/>
  <c r="E174" i="10"/>
  <c r="O160" i="10"/>
  <c r="O180" i="10"/>
  <c r="N160" i="10"/>
  <c r="N180" i="10"/>
  <c r="M160" i="10"/>
  <c r="Q160" i="10"/>
  <c r="P160" i="10"/>
  <c r="P180" i="10"/>
  <c r="F167" i="10"/>
  <c r="F187" i="10"/>
  <c r="E167" i="10"/>
  <c r="E187" i="10"/>
  <c r="D167" i="10"/>
  <c r="D187" i="10"/>
  <c r="C167" i="10"/>
  <c r="G167" i="10"/>
  <c r="AE160" i="10"/>
  <c r="AE180" i="10"/>
  <c r="AD160" i="10"/>
  <c r="AD180" i="10"/>
  <c r="AC160" i="10"/>
  <c r="AC180" i="10"/>
  <c r="AB160" i="10"/>
  <c r="AF160" i="10"/>
  <c r="AD167" i="10"/>
  <c r="AD187" i="10"/>
  <c r="AC167" i="10"/>
  <c r="AC187" i="10"/>
  <c r="AB167" i="10"/>
  <c r="AF167" i="10"/>
  <c r="AE167" i="10"/>
  <c r="AE187" i="10"/>
  <c r="K164" i="10"/>
  <c r="K184" i="10"/>
  <c r="J164" i="10"/>
  <c r="J184" i="10"/>
  <c r="I164" i="10"/>
  <c r="I184" i="10"/>
  <c r="H164" i="10"/>
  <c r="L164" i="10"/>
  <c r="K168" i="10"/>
  <c r="K188" i="10"/>
  <c r="J168" i="10"/>
  <c r="J188" i="10"/>
  <c r="I168" i="10"/>
  <c r="I188" i="10"/>
  <c r="H168" i="10"/>
  <c r="L168" i="10"/>
  <c r="J167" i="10"/>
  <c r="J187" i="10"/>
  <c r="I167" i="10"/>
  <c r="I187" i="10"/>
  <c r="L167" i="10"/>
  <c r="K167" i="10"/>
  <c r="K187" i="10"/>
  <c r="H167" i="10"/>
  <c r="G168" i="10"/>
  <c r="C168" i="10"/>
  <c r="F168" i="10"/>
  <c r="F188" i="10"/>
  <c r="E168" i="10"/>
  <c r="E188" i="10"/>
  <c r="D168" i="10"/>
  <c r="D188" i="10"/>
  <c r="P47" i="10"/>
  <c r="G156" i="10"/>
  <c r="C156" i="10"/>
  <c r="F156" i="10"/>
  <c r="F176" i="10"/>
  <c r="E156" i="10"/>
  <c r="E176" i="10"/>
  <c r="D156" i="10"/>
  <c r="D176" i="10"/>
  <c r="U162" i="10"/>
  <c r="U182" i="10"/>
  <c r="T162" i="10"/>
  <c r="T182" i="10"/>
  <c r="V162" i="10"/>
  <c r="S162" i="10"/>
  <c r="S182" i="10"/>
  <c r="R162" i="10"/>
  <c r="P57" i="10"/>
  <c r="E166" i="10"/>
  <c r="E186" i="10"/>
  <c r="D166" i="10"/>
  <c r="D186" i="10"/>
  <c r="G166" i="10"/>
  <c r="F166" i="10"/>
  <c r="F186" i="10"/>
  <c r="C166" i="10"/>
  <c r="V163" i="10"/>
  <c r="R163" i="10"/>
  <c r="U163" i="10"/>
  <c r="U183" i="10"/>
  <c r="T163" i="10"/>
  <c r="T183" i="10"/>
  <c r="S163" i="10"/>
  <c r="S183" i="10"/>
  <c r="N159" i="10"/>
  <c r="N179" i="10"/>
  <c r="Q159" i="10"/>
  <c r="M159" i="10"/>
  <c r="P159" i="10"/>
  <c r="P179" i="10"/>
  <c r="O159" i="10"/>
  <c r="O179" i="10"/>
  <c r="Q162" i="10"/>
  <c r="M162" i="10"/>
  <c r="P162" i="10"/>
  <c r="P182" i="10"/>
  <c r="O162" i="10"/>
  <c r="O182" i="10"/>
  <c r="N162" i="10"/>
  <c r="N182" i="10"/>
  <c r="F163" i="10"/>
  <c r="F183" i="10"/>
  <c r="E163" i="10"/>
  <c r="E183" i="10"/>
  <c r="D163" i="10"/>
  <c r="D183" i="10"/>
  <c r="C163" i="10"/>
  <c r="G163" i="10"/>
  <c r="D165" i="10"/>
  <c r="D185" i="10"/>
  <c r="G165" i="10"/>
  <c r="C165" i="10"/>
  <c r="F165" i="10"/>
  <c r="F185" i="10"/>
  <c r="E165" i="10"/>
  <c r="E185" i="10"/>
  <c r="AC158" i="10"/>
  <c r="AC178" i="10"/>
  <c r="AF158" i="10"/>
  <c r="AB158" i="10"/>
  <c r="AE158" i="10"/>
  <c r="AE178" i="10"/>
  <c r="AD158" i="10"/>
  <c r="AD178" i="10"/>
  <c r="AE156" i="10"/>
  <c r="AE176" i="10"/>
  <c r="AD156" i="10"/>
  <c r="AD176" i="10"/>
  <c r="AF156" i="10"/>
  <c r="AC156" i="10"/>
  <c r="AC176" i="10"/>
  <c r="AB156" i="10"/>
  <c r="AD155" i="10"/>
  <c r="AD175" i="10"/>
  <c r="AC155" i="10"/>
  <c r="AC175" i="10"/>
  <c r="AB155" i="10"/>
  <c r="AF155" i="10"/>
  <c r="AE155" i="10"/>
  <c r="AE175" i="10"/>
  <c r="S160" i="10"/>
  <c r="S180" i="10"/>
  <c r="V160" i="10"/>
  <c r="R160" i="10"/>
  <c r="U160" i="10"/>
  <c r="U180" i="10"/>
  <c r="T160" i="10"/>
  <c r="T180" i="10"/>
  <c r="I166" i="10"/>
  <c r="I186" i="10"/>
  <c r="L166" i="10"/>
  <c r="H166" i="10"/>
  <c r="K166" i="10"/>
  <c r="K186" i="10"/>
  <c r="J166" i="10"/>
  <c r="J186" i="10"/>
  <c r="K160" i="10"/>
  <c r="K180" i="10"/>
  <c r="J160" i="10"/>
  <c r="J180" i="10"/>
  <c r="L160" i="10"/>
  <c r="I160" i="10"/>
  <c r="I180" i="10"/>
  <c r="H160" i="10"/>
  <c r="J155" i="10"/>
  <c r="J175" i="10"/>
  <c r="I155" i="10"/>
  <c r="I175" i="10"/>
  <c r="L155" i="10"/>
  <c r="K155" i="10"/>
  <c r="K175" i="10"/>
  <c r="H155" i="10"/>
  <c r="L157" i="10"/>
  <c r="H157" i="10"/>
  <c r="K157" i="10"/>
  <c r="K177" i="10"/>
  <c r="J157" i="10"/>
  <c r="J177" i="10"/>
  <c r="I157" i="10"/>
  <c r="I177" i="10"/>
  <c r="S168" i="10"/>
  <c r="S188" i="10"/>
  <c r="V168" i="10"/>
  <c r="R168" i="10"/>
  <c r="U168" i="10"/>
  <c r="U188" i="10"/>
  <c r="T168" i="10"/>
  <c r="T188" i="10"/>
  <c r="U158" i="10"/>
  <c r="U178" i="10"/>
  <c r="T158" i="10"/>
  <c r="T178" i="10"/>
  <c r="S158" i="10"/>
  <c r="S178" i="10"/>
  <c r="R158" i="10"/>
  <c r="V158" i="10"/>
  <c r="O156" i="10"/>
  <c r="O176" i="10"/>
  <c r="N156" i="10"/>
  <c r="N176" i="10"/>
  <c r="Q156" i="10"/>
  <c r="P156" i="10"/>
  <c r="P176" i="10"/>
  <c r="M156" i="10"/>
  <c r="D157" i="10"/>
  <c r="D177" i="10"/>
  <c r="G157" i="10"/>
  <c r="C157" i="10"/>
  <c r="F157" i="10"/>
  <c r="F177" i="10"/>
  <c r="E157" i="10"/>
  <c r="E177" i="10"/>
  <c r="AE164" i="10"/>
  <c r="AE184" i="10"/>
  <c r="AD164" i="10"/>
  <c r="AD184" i="10"/>
  <c r="AC164" i="10"/>
  <c r="AC184" i="10"/>
  <c r="AB164" i="10"/>
  <c r="AF164" i="10"/>
  <c r="K154" i="10"/>
  <c r="K174" i="10"/>
  <c r="J154" i="10"/>
  <c r="J174" i="10"/>
  <c r="I154" i="10"/>
  <c r="I174" i="10"/>
  <c r="H154" i="10"/>
  <c r="L154" i="10"/>
  <c r="P157" i="10"/>
  <c r="P177" i="10"/>
  <c r="O157" i="10"/>
  <c r="O177" i="10"/>
  <c r="N157" i="10"/>
  <c r="N177" i="10"/>
  <c r="M157" i="10"/>
  <c r="Q157" i="10"/>
  <c r="V157" i="10"/>
  <c r="P53" i="10"/>
  <c r="P59" i="10"/>
  <c r="D161" i="10"/>
  <c r="D181" i="10"/>
  <c r="G161" i="10"/>
  <c r="C161" i="10"/>
  <c r="F161" i="10"/>
  <c r="F181" i="10"/>
  <c r="E161" i="10"/>
  <c r="E181" i="10"/>
  <c r="AF154" i="10"/>
  <c r="AB154" i="10"/>
  <c r="AE154" i="10"/>
  <c r="AE174" i="10"/>
  <c r="AD154" i="10"/>
  <c r="AD174" i="10"/>
  <c r="AC154" i="10"/>
  <c r="AC174" i="10"/>
  <c r="AF157" i="10"/>
  <c r="AB157" i="10"/>
  <c r="AE157" i="10"/>
  <c r="AE177" i="10"/>
  <c r="AD157" i="10"/>
  <c r="AD177" i="10"/>
  <c r="AC157" i="10"/>
  <c r="AC177" i="10"/>
  <c r="L161" i="10"/>
  <c r="H161" i="10"/>
  <c r="K161" i="10"/>
  <c r="K181" i="10"/>
  <c r="J161" i="10"/>
  <c r="J181" i="10"/>
  <c r="I161" i="10"/>
  <c r="I181" i="10"/>
  <c r="P161" i="10"/>
  <c r="P181" i="10"/>
  <c r="O161" i="10"/>
  <c r="O181" i="10"/>
  <c r="Q161" i="10"/>
  <c r="N161" i="10"/>
  <c r="N181" i="10"/>
  <c r="M161" i="10"/>
  <c r="G160" i="10"/>
  <c r="C160" i="10"/>
  <c r="F160" i="10"/>
  <c r="F180" i="10"/>
  <c r="E160" i="10"/>
  <c r="E180" i="10"/>
  <c r="D160" i="10"/>
  <c r="D180" i="10"/>
  <c r="V59" i="10"/>
  <c r="V55" i="10"/>
  <c r="V51" i="10"/>
  <c r="V47" i="10"/>
  <c r="V61" i="10"/>
  <c r="V53" i="10"/>
  <c r="V57" i="10"/>
  <c r="V49" i="10"/>
  <c r="V60" i="10"/>
  <c r="V48" i="10"/>
  <c r="V56" i="10"/>
  <c r="V58" i="10"/>
  <c r="V54" i="10"/>
  <c r="V52" i="10"/>
  <c r="V50" i="10"/>
  <c r="P51" i="10"/>
  <c r="U166" i="10"/>
  <c r="U186" i="10"/>
  <c r="T166" i="10"/>
  <c r="T186" i="10"/>
  <c r="V166" i="10"/>
  <c r="S166" i="10"/>
  <c r="S186" i="10"/>
  <c r="R166" i="10"/>
  <c r="P49" i="10"/>
  <c r="N155" i="10"/>
  <c r="N175" i="10"/>
  <c r="Q155" i="10"/>
  <c r="M155" i="10"/>
  <c r="P155" i="10"/>
  <c r="P175" i="10"/>
  <c r="O155" i="10"/>
  <c r="O175" i="10"/>
  <c r="E158" i="10"/>
  <c r="E178" i="10"/>
  <c r="D158" i="10"/>
  <c r="D178" i="10"/>
  <c r="C158" i="10"/>
  <c r="G158" i="10"/>
  <c r="F158" i="10"/>
  <c r="F178" i="10"/>
  <c r="V155" i="10"/>
  <c r="R155" i="10"/>
  <c r="U155" i="10"/>
  <c r="U175" i="10"/>
  <c r="T155" i="10"/>
  <c r="T175" i="10"/>
  <c r="S155" i="10"/>
  <c r="S175" i="10"/>
  <c r="O163" i="10"/>
  <c r="O183" i="10"/>
  <c r="Q166" i="10"/>
  <c r="M166" i="10"/>
  <c r="P166" i="10"/>
  <c r="P186" i="10"/>
  <c r="O166" i="10"/>
  <c r="O186" i="10"/>
  <c r="N166" i="10"/>
  <c r="N186" i="10"/>
  <c r="O168" i="10"/>
  <c r="O188" i="10"/>
  <c r="N168" i="10"/>
  <c r="N188" i="10"/>
  <c r="Q168" i="10"/>
  <c r="P168" i="10"/>
  <c r="P188" i="10"/>
  <c r="M168" i="10"/>
  <c r="F159" i="10"/>
  <c r="F179" i="10"/>
  <c r="E159" i="10"/>
  <c r="E179" i="10"/>
  <c r="G159" i="10"/>
  <c r="D159" i="10"/>
  <c r="D179" i="10"/>
  <c r="C159" i="10"/>
  <c r="AC162" i="10"/>
  <c r="AC182" i="10"/>
  <c r="AF162" i="10"/>
  <c r="AB162" i="10"/>
  <c r="AE162" i="10"/>
  <c r="AE182" i="10"/>
  <c r="AD162" i="10"/>
  <c r="AD182" i="10"/>
  <c r="AE168" i="10"/>
  <c r="AE188" i="10"/>
  <c r="AD168" i="10"/>
  <c r="AD188" i="10"/>
  <c r="AF168" i="10"/>
  <c r="AC168" i="10"/>
  <c r="AC188" i="10"/>
  <c r="AB168" i="10"/>
  <c r="AF161" i="10"/>
  <c r="AB161" i="10"/>
  <c r="AE161" i="10"/>
  <c r="AE181" i="10"/>
  <c r="AD161" i="10"/>
  <c r="AD181" i="10"/>
  <c r="AC161" i="10"/>
  <c r="AC181" i="10"/>
  <c r="AD159" i="10"/>
  <c r="AD179" i="10"/>
  <c r="AC159" i="10"/>
  <c r="AC179" i="10"/>
  <c r="AF159" i="10"/>
  <c r="AE159" i="10"/>
  <c r="AE179" i="10"/>
  <c r="AB159" i="10"/>
  <c r="S164" i="10"/>
  <c r="S184" i="10"/>
  <c r="V164" i="10"/>
  <c r="R164" i="10"/>
  <c r="U164" i="10"/>
  <c r="U184" i="10"/>
  <c r="T164" i="10"/>
  <c r="T184" i="10"/>
  <c r="I158" i="10"/>
  <c r="I178" i="10"/>
  <c r="L158" i="10"/>
  <c r="H158" i="10"/>
  <c r="K158" i="10"/>
  <c r="K178" i="10"/>
  <c r="J158" i="10"/>
  <c r="J178" i="10"/>
  <c r="I162" i="10"/>
  <c r="I182" i="10"/>
  <c r="L162" i="10"/>
  <c r="H162" i="10"/>
  <c r="K162" i="10"/>
  <c r="K182" i="10"/>
  <c r="J162" i="10"/>
  <c r="J182" i="10"/>
  <c r="J159" i="10"/>
  <c r="J179" i="10"/>
  <c r="I159" i="10"/>
  <c r="I179" i="10"/>
  <c r="H159" i="10"/>
  <c r="L159" i="10"/>
  <c r="K159" i="10"/>
  <c r="K179" i="10"/>
  <c r="L165" i="10"/>
  <c r="H165" i="10"/>
  <c r="K165" i="10"/>
  <c r="K185" i="10"/>
  <c r="J165" i="10"/>
  <c r="J185" i="10"/>
  <c r="I165" i="10"/>
  <c r="I185" i="10"/>
  <c r="N163" i="10"/>
  <c r="N183" i="10"/>
  <c r="O158" i="10"/>
  <c r="O178" i="10"/>
  <c r="V161" i="10"/>
  <c r="T156" i="10"/>
  <c r="T176" i="10"/>
  <c r="S156" i="10"/>
  <c r="S176" i="10"/>
  <c r="M164" i="10"/>
  <c r="U156" i="10"/>
  <c r="U176" i="10"/>
  <c r="O164" i="10"/>
  <c r="O184" i="10"/>
  <c r="P163" i="10"/>
  <c r="P183" i="10"/>
  <c r="P158" i="10"/>
  <c r="P178" i="10"/>
  <c r="S157" i="10"/>
  <c r="S177" i="10"/>
  <c r="P164" i="10"/>
  <c r="P184" i="10"/>
  <c r="R161" i="10"/>
  <c r="M163" i="10"/>
  <c r="M158" i="10"/>
  <c r="R157" i="10"/>
  <c r="T157" i="10"/>
  <c r="T177" i="10"/>
  <c r="Q164" i="10"/>
  <c r="S161" i="10"/>
  <c r="S181" i="10"/>
  <c r="N158" i="10"/>
  <c r="N178" i="10"/>
  <c r="U161" i="10"/>
  <c r="U181" i="10"/>
  <c r="AJ161" i="10"/>
  <c r="AJ181" i="10"/>
  <c r="AI161" i="10"/>
  <c r="AI181" i="10"/>
  <c r="AH161" i="10"/>
  <c r="AH181" i="10"/>
  <c r="AG161" i="10"/>
  <c r="AK161" i="10"/>
  <c r="AH167" i="10"/>
  <c r="AH187" i="10"/>
  <c r="AK167" i="10"/>
  <c r="AG167" i="10"/>
  <c r="AJ167" i="10"/>
  <c r="AJ187" i="10"/>
  <c r="AI167" i="10"/>
  <c r="AI187" i="10"/>
  <c r="AK166" i="10"/>
  <c r="AG166" i="10"/>
  <c r="AJ166" i="10"/>
  <c r="AJ186" i="10"/>
  <c r="AI166" i="10"/>
  <c r="AI186" i="10"/>
  <c r="AH166" i="10"/>
  <c r="AH186" i="10"/>
  <c r="Z167" i="10"/>
  <c r="Z187" i="10"/>
  <c r="Y167" i="10"/>
  <c r="Y187" i="10"/>
  <c r="AA167" i="10"/>
  <c r="X167" i="10"/>
  <c r="X187" i="10"/>
  <c r="W167" i="10"/>
  <c r="X157" i="10"/>
  <c r="X177" i="10"/>
  <c r="AA157" i="10"/>
  <c r="W157" i="10"/>
  <c r="Z157" i="10"/>
  <c r="Z177" i="10"/>
  <c r="Y157" i="10"/>
  <c r="Y177" i="10"/>
  <c r="AJ165" i="10"/>
  <c r="AJ185" i="10"/>
  <c r="AI165" i="10"/>
  <c r="AI185" i="10"/>
  <c r="AH165" i="10"/>
  <c r="AH185" i="10"/>
  <c r="AG165" i="10"/>
  <c r="AK165" i="10"/>
  <c r="AK154" i="10"/>
  <c r="AJ154" i="10"/>
  <c r="AJ174" i="10"/>
  <c r="AG154" i="10"/>
  <c r="AI154" i="10"/>
  <c r="AI174" i="10"/>
  <c r="AH154" i="10"/>
  <c r="AH174" i="10"/>
  <c r="Z155" i="10"/>
  <c r="Z175" i="10"/>
  <c r="Y155" i="10"/>
  <c r="Y175" i="10"/>
  <c r="AA155" i="10"/>
  <c r="X155" i="10"/>
  <c r="X175" i="10"/>
  <c r="W155" i="10"/>
  <c r="Z159" i="10"/>
  <c r="Z179" i="10"/>
  <c r="Y159" i="10"/>
  <c r="Y179" i="10"/>
  <c r="X159" i="10"/>
  <c r="X179" i="10"/>
  <c r="W159" i="10"/>
  <c r="AA159" i="10"/>
  <c r="AA156" i="10"/>
  <c r="W156" i="10"/>
  <c r="Z156" i="10"/>
  <c r="Z176" i="10"/>
  <c r="Y156" i="10"/>
  <c r="Y176" i="10"/>
  <c r="X156" i="10"/>
  <c r="X176" i="10"/>
  <c r="Y158" i="10"/>
  <c r="Y178" i="10"/>
  <c r="X158" i="10"/>
  <c r="X178" i="10"/>
  <c r="AA158" i="10"/>
  <c r="Z158" i="10"/>
  <c r="Z178" i="10"/>
  <c r="W158" i="10"/>
  <c r="AJ157" i="10"/>
  <c r="AJ177" i="10"/>
  <c r="AI157" i="10"/>
  <c r="AI177" i="10"/>
  <c r="AK157" i="10"/>
  <c r="AH157" i="10"/>
  <c r="AH177" i="10"/>
  <c r="AG157" i="10"/>
  <c r="AH163" i="10"/>
  <c r="AH183" i="10"/>
  <c r="AK163" i="10"/>
  <c r="AG163" i="10"/>
  <c r="AJ163" i="10"/>
  <c r="AJ183" i="10"/>
  <c r="AI163" i="10"/>
  <c r="AI183" i="10"/>
  <c r="AI164" i="10"/>
  <c r="AI184" i="10"/>
  <c r="AH164" i="10"/>
  <c r="AH184" i="10"/>
  <c r="AK164" i="10"/>
  <c r="AJ164" i="10"/>
  <c r="AJ184" i="10"/>
  <c r="AG164" i="10"/>
  <c r="AK158" i="10"/>
  <c r="AG158" i="10"/>
  <c r="AJ158" i="10"/>
  <c r="AJ178" i="10"/>
  <c r="AI158" i="10"/>
  <c r="AI178" i="10"/>
  <c r="AH158" i="10"/>
  <c r="AH178" i="10"/>
  <c r="Y162" i="10"/>
  <c r="Y182" i="10"/>
  <c r="X162" i="10"/>
  <c r="X182" i="10"/>
  <c r="W162" i="10"/>
  <c r="AA162" i="10"/>
  <c r="Z162" i="10"/>
  <c r="Z182" i="10"/>
  <c r="X165" i="10"/>
  <c r="X185" i="10"/>
  <c r="AA165" i="10"/>
  <c r="W165" i="10"/>
  <c r="Z165" i="10"/>
  <c r="Z185" i="10"/>
  <c r="Y165" i="10"/>
  <c r="Y185" i="10"/>
  <c r="AI168" i="10"/>
  <c r="AI188" i="10"/>
  <c r="AH168" i="10"/>
  <c r="AH188" i="10"/>
  <c r="AG168" i="10"/>
  <c r="AK168" i="10"/>
  <c r="AJ168" i="10"/>
  <c r="AJ188" i="10"/>
  <c r="AA160" i="10"/>
  <c r="W160" i="10"/>
  <c r="Z160" i="10"/>
  <c r="Z180" i="10"/>
  <c r="Y160" i="10"/>
  <c r="Y180" i="10"/>
  <c r="X160" i="10"/>
  <c r="X180" i="10"/>
  <c r="AI156" i="10"/>
  <c r="AI176" i="10"/>
  <c r="AH156" i="10"/>
  <c r="AH176" i="10"/>
  <c r="AG156" i="10"/>
  <c r="AK156" i="10"/>
  <c r="AJ156" i="10"/>
  <c r="AJ176" i="10"/>
  <c r="AH159" i="10"/>
  <c r="AH179" i="10"/>
  <c r="AK159" i="10"/>
  <c r="AG159" i="10"/>
  <c r="AJ159" i="10"/>
  <c r="AJ179" i="10"/>
  <c r="AI159" i="10"/>
  <c r="AI179" i="10"/>
  <c r="AH155" i="10"/>
  <c r="AH175" i="10"/>
  <c r="AK155" i="10"/>
  <c r="AG155" i="10"/>
  <c r="AJ155" i="10"/>
  <c r="AJ175" i="10"/>
  <c r="AI155" i="10"/>
  <c r="AI175" i="10"/>
  <c r="AI160" i="10"/>
  <c r="AI180" i="10"/>
  <c r="AH160" i="10"/>
  <c r="AH180" i="10"/>
  <c r="AK160" i="10"/>
  <c r="AJ160" i="10"/>
  <c r="AJ180" i="10"/>
  <c r="AG160" i="10"/>
  <c r="AK162" i="10"/>
  <c r="AG162" i="10"/>
  <c r="AJ162" i="10"/>
  <c r="AJ182" i="10"/>
  <c r="AI162" i="10"/>
  <c r="AI182" i="10"/>
  <c r="AH162" i="10"/>
  <c r="AH182" i="10"/>
  <c r="Y166" i="10"/>
  <c r="Y186" i="10"/>
  <c r="X166" i="10"/>
  <c r="X186" i="10"/>
  <c r="W166" i="10"/>
  <c r="AA166" i="10"/>
  <c r="Z166" i="10"/>
  <c r="Z186" i="10"/>
  <c r="AA164" i="10"/>
  <c r="W164" i="10"/>
  <c r="Z164" i="10"/>
  <c r="Z184" i="10"/>
  <c r="Y164" i="10"/>
  <c r="Y184" i="10"/>
  <c r="X164" i="10"/>
  <c r="X184" i="10"/>
  <c r="AA154" i="10"/>
  <c r="W154" i="10"/>
  <c r="Z154" i="10"/>
  <c r="Z174" i="10"/>
  <c r="Y154" i="10"/>
  <c r="Y174" i="10"/>
  <c r="X154" i="10"/>
  <c r="X174" i="10"/>
  <c r="AA168" i="10"/>
  <c r="W168" i="10"/>
  <c r="Z168" i="10"/>
  <c r="Z188" i="10"/>
  <c r="Y168" i="10"/>
  <c r="Y188" i="10"/>
  <c r="X168" i="10"/>
  <c r="X188" i="10"/>
  <c r="Z163" i="10"/>
  <c r="Z183" i="10"/>
  <c r="Y163" i="10"/>
  <c r="Y183" i="10"/>
  <c r="AA163" i="10"/>
  <c r="X163" i="10"/>
  <c r="X183" i="10"/>
  <c r="W163" i="10"/>
  <c r="X161" i="10"/>
  <c r="X181" i="10"/>
  <c r="AA161" i="10"/>
  <c r="W161" i="10"/>
  <c r="Z161" i="10"/>
  <c r="Z181" i="10"/>
  <c r="Y161" i="10"/>
  <c r="Y181" i="10"/>
  <c r="X190" i="10"/>
  <c r="AA190" i="10"/>
  <c r="Z190" i="10"/>
  <c r="AC190" i="10"/>
  <c r="Y190" i="10"/>
  <c r="AD190" i="10"/>
  <c r="AB19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M4" authorId="0" shapeId="0" xr:uid="{00000000-0006-0000-0400-000001000000}">
      <text>
        <r>
          <rPr>
            <b/>
            <sz val="9"/>
            <color indexed="81"/>
            <rFont val="Tahoma"/>
            <family val="2"/>
          </rPr>
          <t>Author:</t>
        </r>
        <r>
          <rPr>
            <sz val="9"/>
            <color indexed="81"/>
            <rFont val="Tahoma"/>
            <family val="2"/>
          </rPr>
          <t xml:space="preserve">
later we shall include codes and industries for Rubber and other coal/carbon based products
</t>
        </r>
      </text>
    </comment>
    <comment ref="M19" authorId="0" shapeId="0" xr:uid="{00000000-0006-0000-0400-000002000000}">
      <text>
        <r>
          <rPr>
            <b/>
            <sz val="9"/>
            <color indexed="81"/>
            <rFont val="Tahoma"/>
            <family val="2"/>
          </rPr>
          <t>Author:</t>
        </r>
        <r>
          <rPr>
            <sz val="9"/>
            <color indexed="81"/>
            <rFont val="Tahoma"/>
            <family val="2"/>
          </rPr>
          <t xml:space="preserve">
Crude is feedstock everywhere. Assuming it's not a preferred fuel in crude form</t>
        </r>
      </text>
    </comment>
    <comment ref="F24" authorId="0" shapeId="0" xr:uid="{00000000-0006-0000-0400-000003000000}">
      <text>
        <r>
          <rPr>
            <b/>
            <sz val="9"/>
            <color indexed="81"/>
            <rFont val="Tahoma"/>
            <family val="2"/>
          </rPr>
          <t>Author:</t>
        </r>
        <r>
          <rPr>
            <sz val="9"/>
            <color indexed="81"/>
            <rFont val="Tahoma"/>
            <family val="2"/>
          </rPr>
          <t xml:space="preserve">
can be directly used as a fuel: https://en.wikipedia.org/wiki/Shale_oil</t>
        </r>
      </text>
    </comment>
    <comment ref="F25" authorId="0" shapeId="0" xr:uid="{00000000-0006-0000-0400-000004000000}">
      <text>
        <r>
          <rPr>
            <b/>
            <sz val="9"/>
            <color indexed="81"/>
            <rFont val="Tahoma"/>
            <family val="2"/>
          </rPr>
          <t>Author:</t>
        </r>
        <r>
          <rPr>
            <sz val="9"/>
            <color indexed="81"/>
            <rFont val="Tahoma"/>
            <family val="2"/>
          </rPr>
          <t xml:space="preserve">
like a crude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46" authorId="0" shapeId="0" xr:uid="{00000000-0006-0000-0600-000001000000}">
      <text>
        <r>
          <rPr>
            <b/>
            <sz val="9"/>
            <color indexed="81"/>
            <rFont val="Tahoma"/>
            <family val="2"/>
          </rPr>
          <t>Author:</t>
        </r>
        <r>
          <rPr>
            <sz val="9"/>
            <color indexed="81"/>
            <rFont val="Tahoma"/>
            <family val="2"/>
          </rPr>
          <t xml:space="preserve">
Data Source: CEA All India Electricity Statistics General Review</t>
        </r>
      </text>
    </comment>
    <comment ref="G46" authorId="0" shapeId="0" xr:uid="{00000000-0006-0000-0600-000002000000}">
      <text>
        <r>
          <rPr>
            <b/>
            <sz val="9"/>
            <color indexed="81"/>
            <rFont val="Tahoma"/>
            <family val="2"/>
          </rPr>
          <t>Author:</t>
        </r>
        <r>
          <rPr>
            <sz val="9"/>
            <color indexed="81"/>
            <rFont val="Tahoma"/>
            <family val="2"/>
          </rPr>
          <t xml:space="preserve">
Data Source : CEA All India Electricity Statistics general review</t>
        </r>
      </text>
    </comment>
    <comment ref="J46" authorId="0" shapeId="0" xr:uid="{00000000-0006-0000-0600-000003000000}">
      <text>
        <r>
          <rPr>
            <b/>
            <sz val="9"/>
            <color indexed="81"/>
            <rFont val="Tahoma"/>
            <family val="2"/>
          </rPr>
          <t>Author:</t>
        </r>
        <r>
          <rPr>
            <sz val="9"/>
            <color indexed="81"/>
            <rFont val="Tahoma"/>
            <family val="2"/>
          </rPr>
          <t xml:space="preserve">
Data Source: CEA All India Electricity Statistics General Review</t>
        </r>
      </text>
    </comment>
    <comment ref="M46" authorId="0" shapeId="0" xr:uid="{00000000-0006-0000-0600-000004000000}">
      <text>
        <r>
          <rPr>
            <b/>
            <sz val="9"/>
            <color indexed="81"/>
            <rFont val="Tahoma"/>
            <family val="2"/>
          </rPr>
          <t>Author:</t>
        </r>
        <r>
          <rPr>
            <sz val="9"/>
            <color indexed="81"/>
            <rFont val="Tahoma"/>
            <family val="2"/>
          </rPr>
          <t xml:space="preserve">
Data Source: All India Electricity Statistics General Review</t>
        </r>
      </text>
    </comment>
    <comment ref="P46" authorId="0" shapeId="0" xr:uid="{00000000-0006-0000-0600-000005000000}">
      <text>
        <r>
          <rPr>
            <b/>
            <sz val="9"/>
            <color indexed="81"/>
            <rFont val="Tahoma"/>
            <family val="2"/>
          </rPr>
          <t>Author:</t>
        </r>
        <r>
          <rPr>
            <sz val="9"/>
            <color indexed="81"/>
            <rFont val="Tahoma"/>
            <family val="2"/>
          </rPr>
          <t xml:space="preserve">
Data Source: All India Electricity Statistics General Review</t>
        </r>
      </text>
    </comment>
    <comment ref="V46" authorId="0" shapeId="0" xr:uid="{00000000-0006-0000-0600-000006000000}">
      <text>
        <r>
          <rPr>
            <b/>
            <sz val="9"/>
            <color indexed="81"/>
            <rFont val="Tahoma"/>
            <family val="2"/>
          </rPr>
          <t>Author:</t>
        </r>
        <r>
          <rPr>
            <sz val="9"/>
            <color indexed="81"/>
            <rFont val="Tahoma"/>
            <family val="2"/>
          </rPr>
          <t xml:space="preserve">
Data Source: All India Electricity Statistics General Review</t>
        </r>
      </text>
    </comment>
  </commentList>
</comments>
</file>

<file path=xl/sharedStrings.xml><?xml version="1.0" encoding="utf-8"?>
<sst xmlns="http://schemas.openxmlformats.org/spreadsheetml/2006/main" count="2957" uniqueCount="546">
  <si>
    <t>CEEW-calendar year 2007</t>
  </si>
  <si>
    <t>CEEW - calendar year 2008</t>
  </si>
  <si>
    <t>CEEW - calendar year 2009</t>
  </si>
  <si>
    <t>CEEW-calendar year 2010</t>
  </si>
  <si>
    <t>CEEW - calendar year 2011</t>
  </si>
  <si>
    <t>CEEW-calendar year 2012</t>
  </si>
  <si>
    <t>IPCC codes</t>
  </si>
  <si>
    <t>Sector/Subsector - as per IPCC, 2006 classification</t>
  </si>
  <si>
    <t>1A1</t>
  </si>
  <si>
    <t>Fuel Combustion Activities &gt; Energy industries</t>
  </si>
  <si>
    <t>1A1a</t>
  </si>
  <si>
    <t>Main Activity Electricity and Heat production (utility + captive)</t>
  </si>
  <si>
    <t>1A1b</t>
  </si>
  <si>
    <t>Petroleum refining</t>
  </si>
  <si>
    <t>ASI Data</t>
  </si>
  <si>
    <t>1A1c</t>
  </si>
  <si>
    <t>Manufacture of Solid Fuels and other Energy Industries</t>
  </si>
  <si>
    <t>1A1ci</t>
  </si>
  <si>
    <t>Manufacture of Solid Fuel</t>
  </si>
  <si>
    <t>1A1cii</t>
  </si>
  <si>
    <t>Other Energy Industries^</t>
  </si>
  <si>
    <t>1A2</t>
  </si>
  <si>
    <t>1A2: Manufacturing Industries and Construction^^</t>
  </si>
  <si>
    <t>1A2a</t>
  </si>
  <si>
    <t>Iron and Steel</t>
  </si>
  <si>
    <t>1A2b</t>
  </si>
  <si>
    <t>Non-Ferrous Metals</t>
  </si>
  <si>
    <t>1A2c</t>
  </si>
  <si>
    <t>chemicals</t>
  </si>
  <si>
    <t>1A2d</t>
  </si>
  <si>
    <t>Pulp, Paper and Print</t>
  </si>
  <si>
    <t>1A2e</t>
  </si>
  <si>
    <t>Food Processing, Beverages and Tobacco</t>
  </si>
  <si>
    <t>1A2f</t>
  </si>
  <si>
    <t>non-metallic minerals</t>
  </si>
  <si>
    <t>1A2g</t>
  </si>
  <si>
    <t>Transport Equipment</t>
  </si>
  <si>
    <t>1A2h</t>
  </si>
  <si>
    <t>Machinery</t>
  </si>
  <si>
    <t>1A2i</t>
  </si>
  <si>
    <t>Mining (excluding fuels) and Quarrying</t>
  </si>
  <si>
    <t>1A2j</t>
  </si>
  <si>
    <t>Wood and Wood Products</t>
  </si>
  <si>
    <t>1A2k</t>
  </si>
  <si>
    <t>Construction</t>
  </si>
  <si>
    <t>1A2l</t>
  </si>
  <si>
    <t>Textile and Leather</t>
  </si>
  <si>
    <t>1A2m</t>
  </si>
  <si>
    <t>Non-specified Industry</t>
  </si>
  <si>
    <t>1A3</t>
  </si>
  <si>
    <t>Transport</t>
  </si>
  <si>
    <t>1A4</t>
  </si>
  <si>
    <t>other sectors</t>
  </si>
  <si>
    <t>1A5</t>
  </si>
  <si>
    <t>Non-specified</t>
  </si>
  <si>
    <t>2A</t>
  </si>
  <si>
    <t>2A Mineral Industry</t>
  </si>
  <si>
    <t>2A1</t>
  </si>
  <si>
    <t>Cement Production</t>
  </si>
  <si>
    <t>Cement Manufacturing Asssociation</t>
  </si>
  <si>
    <t>IBM Data 2009</t>
  </si>
  <si>
    <t xml:space="preserve">IBM Data 2010 </t>
  </si>
  <si>
    <t>IBM Data 2011</t>
  </si>
  <si>
    <t>IBM Data 2012</t>
  </si>
  <si>
    <t>2A2</t>
  </si>
  <si>
    <t>Lime Production</t>
  </si>
  <si>
    <t>2A3</t>
  </si>
  <si>
    <t>Glass Production</t>
  </si>
  <si>
    <t>2A4</t>
  </si>
  <si>
    <t>Other Process Uses of Carbotes</t>
  </si>
  <si>
    <t>2A4a</t>
  </si>
  <si>
    <t>Ceramics</t>
  </si>
  <si>
    <t>2A4b</t>
  </si>
  <si>
    <t>Other Uses of Soda Ash</t>
  </si>
  <si>
    <t>2A4c</t>
  </si>
  <si>
    <t>Non Metallurgical Magnesia Production</t>
  </si>
  <si>
    <t>2A4d</t>
  </si>
  <si>
    <t>Other</t>
  </si>
  <si>
    <t>2A5</t>
  </si>
  <si>
    <t>2B</t>
  </si>
  <si>
    <t>Chemical Industry</t>
  </si>
  <si>
    <t>2B1</t>
  </si>
  <si>
    <t>Ammonia Production</t>
  </si>
  <si>
    <t>2B2</t>
  </si>
  <si>
    <t>Nitric Acid Production</t>
  </si>
  <si>
    <t>2B3</t>
  </si>
  <si>
    <t>Adipic Acid Production</t>
  </si>
  <si>
    <t>Chemicals and Petrochemicals statistics 2014 (Ministry of chemicals and fertilizers)</t>
  </si>
  <si>
    <t>2B4</t>
  </si>
  <si>
    <t>Caprolactam, Glyoxal and Glyoxylic Acid Production</t>
  </si>
  <si>
    <t>2B5</t>
  </si>
  <si>
    <t>Carbide Production</t>
  </si>
  <si>
    <t>2B6</t>
  </si>
  <si>
    <t>Titanium Dioxide Production</t>
  </si>
  <si>
    <t>2B7</t>
  </si>
  <si>
    <t>Soda Ash Production</t>
  </si>
  <si>
    <t>2B8</t>
  </si>
  <si>
    <t>Petrochemical and Carbon Black Production</t>
  </si>
  <si>
    <t>2B8a</t>
  </si>
  <si>
    <t>Methanol</t>
  </si>
  <si>
    <t>2B8b</t>
  </si>
  <si>
    <t>Ethylene</t>
  </si>
  <si>
    <t>2B8c</t>
  </si>
  <si>
    <t>Ethylene Dichloride and Vinyl Chloride Monomer</t>
  </si>
  <si>
    <t>2B8d</t>
  </si>
  <si>
    <t>Ethylene Oxide</t>
  </si>
  <si>
    <t>2B8e</t>
  </si>
  <si>
    <t>Acrylonitrile</t>
  </si>
  <si>
    <t>2B8f</t>
  </si>
  <si>
    <t>Carbon Black</t>
  </si>
  <si>
    <t>2B9</t>
  </si>
  <si>
    <t>Fluorochemical Production</t>
  </si>
  <si>
    <t>2B9a</t>
  </si>
  <si>
    <t xml:space="preserve">By-product Emissions </t>
  </si>
  <si>
    <t>2B9b</t>
  </si>
  <si>
    <t>Fugitive Emissions</t>
  </si>
  <si>
    <t>2B10</t>
  </si>
  <si>
    <t>2C</t>
  </si>
  <si>
    <t>Metal Industry</t>
  </si>
  <si>
    <t>2C1</t>
  </si>
  <si>
    <t>Iron and Steel Production</t>
  </si>
  <si>
    <t>2C2</t>
  </si>
  <si>
    <t>Ferroalloys Production</t>
  </si>
  <si>
    <t>2C3</t>
  </si>
  <si>
    <t>Aluminium Production</t>
  </si>
  <si>
    <t>Aluminium MCX India</t>
  </si>
  <si>
    <t>IBM mineral yearbook 2012</t>
  </si>
  <si>
    <t>IBM mineral yearbook 2013</t>
  </si>
  <si>
    <t>2C4</t>
  </si>
  <si>
    <t xml:space="preserve">Magnesium Production </t>
  </si>
  <si>
    <t>NE</t>
  </si>
  <si>
    <t>2C5</t>
  </si>
  <si>
    <t>Lead Production</t>
  </si>
  <si>
    <t>IBM Data</t>
  </si>
  <si>
    <t>2C6</t>
  </si>
  <si>
    <t>Zinc Production</t>
  </si>
  <si>
    <t>2C7</t>
  </si>
  <si>
    <t>2D</t>
  </si>
  <si>
    <t>Non-Energy Products from Fuels and Solvent Use</t>
  </si>
  <si>
    <t>2D1</t>
  </si>
  <si>
    <t>Lubricant Use</t>
  </si>
  <si>
    <t>2D2</t>
  </si>
  <si>
    <t>Paraffin Wax Use</t>
  </si>
  <si>
    <t>2D3</t>
  </si>
  <si>
    <t xml:space="preserve">Solvent Use </t>
  </si>
  <si>
    <t>2D4</t>
  </si>
  <si>
    <t xml:space="preserve">Other </t>
  </si>
  <si>
    <t>2E</t>
  </si>
  <si>
    <t>Electronics Industry</t>
  </si>
  <si>
    <t>2E1:</t>
  </si>
  <si>
    <t>Integrated Circuit or Semiconductor</t>
  </si>
  <si>
    <t>2E2:</t>
  </si>
  <si>
    <t>TFT Flat Panel Display</t>
  </si>
  <si>
    <t>2E3:</t>
  </si>
  <si>
    <t>Photovoltaics</t>
  </si>
  <si>
    <t>2E4:</t>
  </si>
  <si>
    <t>Heat Transfer Fluid</t>
  </si>
  <si>
    <t>2E5:</t>
  </si>
  <si>
    <t>2F</t>
  </si>
  <si>
    <t>Product Uses as Substitutes for Ozone Depleting Substances</t>
  </si>
  <si>
    <t>2F1</t>
  </si>
  <si>
    <t>Refrigeration and Air Conditioning</t>
  </si>
  <si>
    <t>2F1a</t>
  </si>
  <si>
    <t>Refrigeration and Statiory Air Conditioning</t>
  </si>
  <si>
    <t>2F1b</t>
  </si>
  <si>
    <t xml:space="preserve"> Mobile Air Conditioning</t>
  </si>
  <si>
    <t>2F2</t>
  </si>
  <si>
    <t>Foam Blowing Agents</t>
  </si>
  <si>
    <t>2F3</t>
  </si>
  <si>
    <t>Fire Protection</t>
  </si>
  <si>
    <t>2F4</t>
  </si>
  <si>
    <t>Aerosols</t>
  </si>
  <si>
    <t>2F5</t>
  </si>
  <si>
    <t>Solvents</t>
  </si>
  <si>
    <t>2F6</t>
  </si>
  <si>
    <t>Other Applications</t>
  </si>
  <si>
    <t>2G</t>
  </si>
  <si>
    <t>Other Product Manufacture and Use</t>
  </si>
  <si>
    <t>2G1</t>
  </si>
  <si>
    <t>Electrical Equipment</t>
  </si>
  <si>
    <t>2G1a</t>
  </si>
  <si>
    <t>Manufacture of Electrical Equipment</t>
  </si>
  <si>
    <t>2G1b</t>
  </si>
  <si>
    <t>Use of Electrical Equipment</t>
  </si>
  <si>
    <t>2G1c</t>
  </si>
  <si>
    <t>Disposal of Electrical Equipment</t>
  </si>
  <si>
    <t>2G2</t>
  </si>
  <si>
    <t>SF6 and PFCs from Other Product Uses</t>
  </si>
  <si>
    <t>2G2a</t>
  </si>
  <si>
    <t>Military Applications</t>
  </si>
  <si>
    <t>2G2b</t>
  </si>
  <si>
    <t>Accelerators</t>
  </si>
  <si>
    <t>2G2c</t>
  </si>
  <si>
    <t>2G3</t>
  </si>
  <si>
    <t>N2O from Product Uses</t>
  </si>
  <si>
    <t>2G3a</t>
  </si>
  <si>
    <t>Medical Applications</t>
  </si>
  <si>
    <t>2G3b</t>
  </si>
  <si>
    <t>Propellant for pressure and aerosol products</t>
  </si>
  <si>
    <t>2G3c</t>
  </si>
  <si>
    <t>2G4</t>
  </si>
  <si>
    <t>2H</t>
  </si>
  <si>
    <t xml:space="preserve">2H1 </t>
  </si>
  <si>
    <t xml:space="preserve">Pulp and Paper Industry </t>
  </si>
  <si>
    <t xml:space="preserve">2H2 </t>
  </si>
  <si>
    <t>Food and Beverages Industry</t>
  </si>
  <si>
    <t xml:space="preserve">2H3 </t>
  </si>
  <si>
    <t>Annexures</t>
  </si>
  <si>
    <t>Not Estimated (limited and insufficient information available)</t>
  </si>
  <si>
    <t>Specific fuel consumption CIL annual reports</t>
  </si>
  <si>
    <t>Activity Data Sources Used for Energy and IPPU emission estimates</t>
  </si>
  <si>
    <t xml:space="preserve"> Data sources for the energy and IPPU activity Data</t>
  </si>
  <si>
    <t>NIC-04</t>
  </si>
  <si>
    <t>IndCodeIPCC</t>
  </si>
  <si>
    <t>Table 2.1: Concordance between NIC-04 and IPCC codes</t>
  </si>
  <si>
    <t>Table 2.2: Concordance between NIC-08 and IPCC codes</t>
  </si>
  <si>
    <t>NIC08</t>
  </si>
  <si>
    <t>Concordance tables for NIC codes and IPCC codes for industries</t>
  </si>
  <si>
    <t>ASICC-08</t>
  </si>
  <si>
    <t>ASICC-09</t>
  </si>
  <si>
    <t>Description</t>
  </si>
  <si>
    <t>CalorificValue (TJ/Gg)</t>
  </si>
  <si>
    <t>NIC-08 codes (to be treated as  a feedstock and later have to perform mass balance)</t>
  </si>
  <si>
    <t>NIC-04 codes (to be treated as  a feedstock and later have to perform mass balance)</t>
  </si>
  <si>
    <t>Coal</t>
  </si>
  <si>
    <t>Anthracite (raw coal)</t>
  </si>
  <si>
    <t>H</t>
  </si>
  <si>
    <t>191, 35</t>
  </si>
  <si>
    <t>231, 40</t>
  </si>
  <si>
    <t>Coal (under sized)</t>
  </si>
  <si>
    <t>Coal ash</t>
  </si>
  <si>
    <t>191, 35,2394</t>
  </si>
  <si>
    <t>231, 40, (new: 2694)</t>
  </si>
  <si>
    <t>Coal compressed (middlings)</t>
  </si>
  <si>
    <t>Coal for carbonisation</t>
  </si>
  <si>
    <t>191, 35, 22</t>
  </si>
  <si>
    <t>231, 40, 25</t>
  </si>
  <si>
    <t>Coal slack</t>
  </si>
  <si>
    <t>Coal, not agglomerated, n.e.c.</t>
  </si>
  <si>
    <t>Briquettes, coal, coal dust</t>
  </si>
  <si>
    <t>Briquettes and similar solid fuels manufactured from coal, n.e.c.</t>
  </si>
  <si>
    <t>Peat, hard/medium</t>
  </si>
  <si>
    <t>Peat, other than hard/medium</t>
  </si>
  <si>
    <t>Peat, n.e.c.</t>
  </si>
  <si>
    <t>Lignite</t>
  </si>
  <si>
    <t>Lignite, not agglomerated</t>
  </si>
  <si>
    <t>Lignite, agglomerated</t>
  </si>
  <si>
    <t>Petroleum fuel - crude</t>
  </si>
  <si>
    <t>Petroleum oils and oils obtained from bituminous minerals, crude</t>
  </si>
  <si>
    <t>Natural gas</t>
  </si>
  <si>
    <t>Gas compressed natural</t>
  </si>
  <si>
    <t>19203, 35, 20121, 20122, 20123</t>
  </si>
  <si>
    <t>23203, 40, 24123, 24124, 24122, 24121</t>
  </si>
  <si>
    <t>All gases</t>
  </si>
  <si>
    <t>liquified petroleum gas</t>
  </si>
  <si>
    <t>19203,35</t>
  </si>
  <si>
    <t>23203, 40</t>
  </si>
  <si>
    <t>natural gas</t>
  </si>
  <si>
    <t>Gas, n.e.c</t>
  </si>
  <si>
    <t>Glancepitch</t>
  </si>
  <si>
    <t>Petroleum fuels</t>
  </si>
  <si>
    <t>Shale Oil</t>
  </si>
  <si>
    <t>19201, 19202, 19209, 35, 2022, 2023, 2211</t>
  </si>
  <si>
    <t>23201, 23202, 23209, 40, 2422, 2424, 2511</t>
  </si>
  <si>
    <t>Bituminous or oil shale and tar sands n.e.c</t>
  </si>
  <si>
    <t>Crude mineral</t>
  </si>
  <si>
    <t>Coal &amp; Lignite Products</t>
  </si>
  <si>
    <t>Lignite briquettes</t>
  </si>
  <si>
    <t>Coal gas</t>
  </si>
  <si>
    <t>Other gaseous hydrocarbons</t>
  </si>
  <si>
    <t>19203, 35</t>
  </si>
  <si>
    <t>Other than petroleum gas</t>
  </si>
  <si>
    <t>Water gas</t>
  </si>
  <si>
    <t>Coal gas, water gas, producer gas and similar gases, other than petroleum gases and other gaseous hydrocarbons;n.e.c</t>
  </si>
  <si>
    <t>Briquettes, coke</t>
  </si>
  <si>
    <t>Coal rejects</t>
  </si>
  <si>
    <t>Coal washed</t>
  </si>
  <si>
    <t>Coke breeze</t>
  </si>
  <si>
    <t>Coke cp</t>
  </si>
  <si>
    <t>Coke dust</t>
  </si>
  <si>
    <t>Coke hard</t>
  </si>
  <si>
    <t>Coke mixed</t>
  </si>
  <si>
    <t>Coke peat</t>
  </si>
  <si>
    <t>Coke seme</t>
  </si>
  <si>
    <t>Coke soft</t>
  </si>
  <si>
    <t>Coke and semi-coke of coal, of lignite or of peat; retort carbon n.e.c</t>
  </si>
  <si>
    <t>Benzol</t>
  </si>
  <si>
    <t>191, 35, 20, 21</t>
  </si>
  <si>
    <t>231, 40, 24, 2423</t>
  </si>
  <si>
    <t>Coal tar by-product</t>
  </si>
  <si>
    <t>Coal tar crude</t>
  </si>
  <si>
    <t>Coal tar Oil</t>
  </si>
  <si>
    <t>Coal tar peat</t>
  </si>
  <si>
    <t>191, 35, 22, 27</t>
  </si>
  <si>
    <t>231, 40, 25, 31</t>
  </si>
  <si>
    <t>Coal tar processed</t>
  </si>
  <si>
    <t>Coal tar product</t>
  </si>
  <si>
    <t>Tar from Coal or Lignite</t>
  </si>
  <si>
    <t>petroleum fuels</t>
  </si>
  <si>
    <t>Fuel, aviation turbine</t>
  </si>
  <si>
    <t>19202, 19209, 2021, 2022, 2023, 1811</t>
  </si>
  <si>
    <t>23202, 23209, 2421, 2422, 2424, 2221</t>
  </si>
  <si>
    <t>Petrol / motor spirit/ gasoline</t>
  </si>
  <si>
    <t>Motor spirit (gasolene), including aviation spirit n.e.c</t>
  </si>
  <si>
    <t>Spirit type (gasolene type) jet fuel</t>
  </si>
  <si>
    <t>Light petroleum oil</t>
  </si>
  <si>
    <t>19202, 19209, 2022, 2023</t>
  </si>
  <si>
    <t>23202, 23209, 2422, 2424</t>
  </si>
  <si>
    <t>Other light petroleum oils and light oils obtained from bituminous minerals n.e.c</t>
  </si>
  <si>
    <t>Kerosene</t>
  </si>
  <si>
    <t>Superior kerosene</t>
  </si>
  <si>
    <t>Kerosene n.e.c</t>
  </si>
  <si>
    <t>Kerosene type jet fuel</t>
  </si>
  <si>
    <t>Diesel</t>
  </si>
  <si>
    <t>High speed diesel</t>
  </si>
  <si>
    <t>Medium petroleum oil, n.e.c.</t>
  </si>
  <si>
    <t>Gas oils</t>
  </si>
  <si>
    <t>Fuel oils n.e.c</t>
  </si>
  <si>
    <t>Furnace oil</t>
  </si>
  <si>
    <t>Compressed natural gas (CNG)</t>
  </si>
  <si>
    <t>Gas natural</t>
  </si>
  <si>
    <t>Liquid or liquid gas fuel for lighter</t>
  </si>
  <si>
    <t>Liquidified petroleum gas (LPG)</t>
  </si>
  <si>
    <t>Propane and butanes, liquefied, n.e.c.</t>
  </si>
  <si>
    <t>Bituminous oil</t>
  </si>
  <si>
    <t>Paraffin incl wax</t>
  </si>
  <si>
    <t>Petroleum coke</t>
  </si>
  <si>
    <t>23994, 24202, 19202, 19209, 35, 2022, 2023, 2211</t>
  </si>
  <si>
    <t>26994, 27203, 23202, 23209, 40, 2422, 2424, 2511</t>
  </si>
  <si>
    <t>Petroleum coke calcined</t>
  </si>
  <si>
    <t>Petroleum jelly</t>
  </si>
  <si>
    <t>Wax chlorinated paraffin</t>
  </si>
  <si>
    <t>Wax polythene</t>
  </si>
  <si>
    <t>Petroleum products obtained from bitumen n.e.c.</t>
  </si>
  <si>
    <t>19201, 19202, 19209, 2022, 2023</t>
  </si>
  <si>
    <t>23201, 23202, 23209, 24124, 24122, 24121</t>
  </si>
  <si>
    <t>Coal tar, crude</t>
  </si>
  <si>
    <t>Coal tar, pitch</t>
  </si>
  <si>
    <t>Oil, coal tar</t>
  </si>
  <si>
    <t>Pitch other than hard/medium</t>
  </si>
  <si>
    <t>Pitch, hard/medium</t>
  </si>
  <si>
    <t>Other coal tar oil pitch products, n.e.c.</t>
  </si>
  <si>
    <t>Coal and Lignite</t>
  </si>
  <si>
    <t>Coal consumed</t>
  </si>
  <si>
    <t>Oil products</t>
  </si>
  <si>
    <t>Petrol, diesel, oil, lubricants consumed</t>
  </si>
  <si>
    <t>All Gases</t>
  </si>
  <si>
    <t>Gas consumed</t>
  </si>
  <si>
    <t>Other fuel consumed</t>
  </si>
  <si>
    <t>I</t>
  </si>
  <si>
    <t>Domestic = H
Imports = I</t>
  </si>
  <si>
    <t/>
  </si>
  <si>
    <t>treat as feedstock (if output NPCMS/ASICC is matching as fuel/non-energy product form this list)</t>
  </si>
  <si>
    <t>Emission Factors T/TJ</t>
  </si>
  <si>
    <t>CO2</t>
  </si>
  <si>
    <t>CH4</t>
  </si>
  <si>
    <t>N2O</t>
  </si>
  <si>
    <t>Fuel category</t>
  </si>
  <si>
    <t>NPCMS codes</t>
  </si>
  <si>
    <t>ASICC (final list) 5 digit</t>
  </si>
  <si>
    <t>Codification systems to define input hydrocarbon products</t>
  </si>
  <si>
    <t>Detailed description of fuel material</t>
  </si>
  <si>
    <t>Sum of QuantityConsumed</t>
  </si>
  <si>
    <t>10</t>
  </si>
  <si>
    <t>11</t>
  </si>
  <si>
    <t>12</t>
  </si>
  <si>
    <t>13</t>
  </si>
  <si>
    <t>14</t>
  </si>
  <si>
    <t>15</t>
  </si>
  <si>
    <t>16</t>
  </si>
  <si>
    <t>17</t>
  </si>
  <si>
    <t>18</t>
  </si>
  <si>
    <t>19</t>
  </si>
  <si>
    <t>20</t>
  </si>
  <si>
    <t>21</t>
  </si>
  <si>
    <t>22</t>
  </si>
  <si>
    <t>23</t>
  </si>
  <si>
    <t>24</t>
  </si>
  <si>
    <t>25</t>
  </si>
  <si>
    <t>26</t>
  </si>
  <si>
    <t>27</t>
  </si>
  <si>
    <t>28</t>
  </si>
  <si>
    <t>29</t>
  </si>
  <si>
    <t>30</t>
  </si>
  <si>
    <t>31</t>
  </si>
  <si>
    <t>32</t>
  </si>
  <si>
    <t>Grand Total</t>
  </si>
  <si>
    <t>Fuel oils n.e.c.</t>
  </si>
  <si>
    <t>Oil, Coal tar</t>
  </si>
  <si>
    <t>Annexure 4: Distribution of liquid fuel across industries (labelled as per NIC 2008 classification sustem)</t>
  </si>
  <si>
    <t>Hydro</t>
  </si>
  <si>
    <t>Thermal</t>
  </si>
  <si>
    <t>Gas</t>
  </si>
  <si>
    <t>Total</t>
  </si>
  <si>
    <t>Emission factors (kgCO2/KWh)</t>
  </si>
  <si>
    <t>2006-07</t>
  </si>
  <si>
    <t>Region</t>
  </si>
  <si>
    <t>Naptha</t>
  </si>
  <si>
    <t>Oil</t>
  </si>
  <si>
    <t>2007-08</t>
  </si>
  <si>
    <t>North</t>
  </si>
  <si>
    <t>-</t>
  </si>
  <si>
    <t>2008-09</t>
  </si>
  <si>
    <t>East</t>
  </si>
  <si>
    <t>2009-10</t>
  </si>
  <si>
    <t>South</t>
  </si>
  <si>
    <t>2010-11</t>
  </si>
  <si>
    <t>West</t>
  </si>
  <si>
    <t>2011-12</t>
  </si>
  <si>
    <t>North East</t>
  </si>
  <si>
    <t>2012-13</t>
  </si>
  <si>
    <t>India</t>
  </si>
  <si>
    <t>Average</t>
  </si>
  <si>
    <t>Source : CEA</t>
  </si>
  <si>
    <t>Name of Industry</t>
  </si>
  <si>
    <t>Total Captive Generation</t>
  </si>
  <si>
    <t>Captive Electricity Used for Own consumption</t>
  </si>
  <si>
    <t>Share</t>
  </si>
  <si>
    <t>Industry</t>
  </si>
  <si>
    <t>Percentage growth of captive consumption</t>
  </si>
  <si>
    <t>2006/07 to 2008/09</t>
  </si>
  <si>
    <t>Share of captive consumption out of self generation</t>
  </si>
  <si>
    <t>Sectors</t>
  </si>
  <si>
    <t>Year</t>
  </si>
  <si>
    <t>With Maximum Rates</t>
  </si>
  <si>
    <t>With Minimum Rates</t>
  </si>
  <si>
    <t>Coal &amp; Lignite</t>
  </si>
  <si>
    <t>ASI</t>
  </si>
  <si>
    <t xml:space="preserve">National </t>
  </si>
  <si>
    <t>National</t>
  </si>
  <si>
    <t>Annexure 6: Fuel consumption reported by ASI statistics versus National statistics (compiled from respective ministries and other public sources)</t>
  </si>
  <si>
    <t>*all values are in MTOE</t>
  </si>
  <si>
    <t>Table 7.1: Sensitivity analysis of the adjusted fuel rates in the original ASI dataset</t>
  </si>
  <si>
    <t>All Emission values are in tonnes</t>
  </si>
  <si>
    <t>Emissions(after Rates Adjustments)</t>
  </si>
  <si>
    <t>Financial year format</t>
  </si>
  <si>
    <t>Calendar Year format</t>
  </si>
  <si>
    <t>Reported format</t>
  </si>
  <si>
    <t>degree of variation (%)</t>
  </si>
  <si>
    <t>Detailed topology of fuel wise (a) emission factors, (b) calorific value, (c ) industry linkage for fuel-feedstock consideration</t>
  </si>
  <si>
    <t>Distribution of liquid fuel across industries (labelled as per NIC 2008 classification sustem)</t>
  </si>
  <si>
    <t>Emission factors and activity data for Captive power generation</t>
  </si>
  <si>
    <t>Fuel comparison between ASI and other national statistics</t>
  </si>
  <si>
    <t>Sensitivity analysis of the adjusted fuel rates in the original ASI dataset</t>
  </si>
  <si>
    <t>CEA-ASI Comparison of own consumption from captive generation in GWh</t>
  </si>
  <si>
    <t>CEA</t>
  </si>
  <si>
    <t>% Difference</t>
  </si>
  <si>
    <t>Total electricity consumption (grid + captive) by industry in GWh</t>
  </si>
  <si>
    <t>Total Generation KWh (Inc. Auxiliary)</t>
  </si>
  <si>
    <t>Electricity consumed from self generation(KWh)</t>
  </si>
  <si>
    <t>Total captive generation (KWh)</t>
  </si>
  <si>
    <t>Energy use (MTOE)</t>
  </si>
  <si>
    <t>India specific</t>
  </si>
  <si>
    <t>Source of Emission Factors (reasons for assumption)</t>
  </si>
  <si>
    <t>Assumption: poor grade; default lignite values from IPCC 2006</t>
  </si>
  <si>
    <t>Assumption: Poor grade, default value of lignite from IPCC 2006</t>
  </si>
  <si>
    <t>India specific; Assuming same properties of standard coal</t>
  </si>
  <si>
    <t>default IPCC values: same as of natural gas</t>
  </si>
  <si>
    <t>default IPCC values: same as of coke breeze</t>
  </si>
  <si>
    <t>Varies for each year and each industry type: assumption is made according to the reported dominant gaseous fuel under other codes</t>
  </si>
  <si>
    <t>Generic reporting, varies for each industry. Assumption were made as per the characteristics defined by dominant liquid fuel type in a industry (refer annexure 4)</t>
  </si>
  <si>
    <t>Assumed to be Commercial biomass, hence carbon neutral</t>
  </si>
  <si>
    <t>assumed to be same as of crude petroleum</t>
  </si>
  <si>
    <t>Default: IPCC 2006 guideline for lignite, assuming it of poor grade. Anyways, it constitutes 0.025% of the total coal purchase value approximately</t>
  </si>
  <si>
    <t>Default: IPCC 2006 guideline</t>
  </si>
  <si>
    <t>Default: IPCC 2006 guideline factor of lignite is used</t>
  </si>
  <si>
    <t>Default: IPCC 2006 guideline factor of lignite is used; it is roughly 0.01% of total fuel (coal based) purchase value</t>
  </si>
  <si>
    <t>Default: IPCC 2006</t>
  </si>
  <si>
    <t>Default IPCC values: same as of coke breeze</t>
  </si>
  <si>
    <t>Default IPCC 2006: same as of natural gas</t>
  </si>
  <si>
    <t>Petroleum Fuels^</t>
  </si>
  <si>
    <t>Natural Gas^</t>
  </si>
  <si>
    <t>^ no separation is made between captive and use in industrial heating/ processes. Unlike coal, very little is assumed to go into captive generation</t>
  </si>
  <si>
    <t>Energy equivalent (in MTOE), dropped as a feedtsock from the GHG accounting process for refineries</t>
  </si>
  <si>
    <t>Out of CEEW's scope</t>
  </si>
  <si>
    <t>Out of CEEW's Scope</t>
  </si>
  <si>
    <t>Annexure 2: Concordance between NIC and IPCC codes</t>
  </si>
  <si>
    <t>Annexure 3: Detailed topology of fuel wise (a) emission factors, (b) calorific value, (c ) industry linkage for fuel-feedstock consideration</t>
  </si>
  <si>
    <t xml:space="preserve">NIC codes at 2-digit </t>
  </si>
  <si>
    <t>Fuel type</t>
  </si>
  <si>
    <t>share of capacities</t>
  </si>
  <si>
    <t>Activity Data: Total captive generation</t>
  </si>
  <si>
    <r>
      <rPr>
        <sz val="12"/>
        <color rgb="FF000000"/>
        <rFont val="Times New Roman"/>
        <family val="1"/>
      </rPr>
      <t xml:space="preserve">ASI only provides data for captive electricity consumed by the industries. Hence, captive electricty sold by the factory is not reported within ASI. However, to account emissions total captive generation (consumption + sold - auxiliary) is required; whih is calculated by extrapolating the ASI consumption data (table 5.2) using the ratio of </t>
    </r>
    <r>
      <rPr>
        <b/>
        <sz val="12"/>
        <color rgb="FF000000"/>
        <rFont val="Times New Roman"/>
        <family val="1"/>
      </rPr>
      <t>captive consumption to total captive generation</t>
    </r>
    <r>
      <rPr>
        <sz val="12"/>
        <color rgb="FF000000"/>
        <rFont val="Times New Roman"/>
        <family val="1"/>
      </rPr>
      <t xml:space="preserve"> as obtained fom CEA annual electricity statistics data. The total generation number is further split within different industrial sectors using the same ratio of consumption acoss these sectors (table 5.1).</t>
    </r>
  </si>
  <si>
    <t>2009/10 to 2012/13</t>
  </si>
  <si>
    <t>Table 6.1:Fuel comparison between ASI and other national statistics</t>
  </si>
  <si>
    <t>Table 5.1: Emission Factors (kgCO2/KWh)</t>
  </si>
  <si>
    <t>Table 4.1 : Distribution of liquid fuel consumption across industry sectors</t>
  </si>
  <si>
    <t>Table 1: Data sources for the Activity Data</t>
  </si>
  <si>
    <t>Annexure 1: Data sources for the energy and IPPU activity Data</t>
  </si>
  <si>
    <t>Table 3</t>
  </si>
  <si>
    <t>Annexure 7: Sensitivity analysis of the adjusted fuel rates in the original ASI dataset</t>
  </si>
  <si>
    <t>Annexure 8: Energy equivalent (in MTOE), dropped as a feedtsock from the GHG accounting process for refineries</t>
  </si>
  <si>
    <t>Table 8.1: Energy use</t>
  </si>
  <si>
    <t>Energy Consumption (MTOE)</t>
  </si>
  <si>
    <t>Indian Petroleum and Natural Gas statistics</t>
  </si>
  <si>
    <t>Specific fuel consumption CIL annual reports, Indian Petroluem and Natural Gas statistics</t>
  </si>
  <si>
    <t>Heat Rate (TJ/Kwh)</t>
  </si>
  <si>
    <t>Steam</t>
  </si>
  <si>
    <t xml:space="preserve">Diesel </t>
  </si>
  <si>
    <t>All India</t>
  </si>
  <si>
    <t>CEA Emission factors (kgCO2/KWh)</t>
  </si>
  <si>
    <t>2004-05</t>
  </si>
  <si>
    <t>2005-06</t>
  </si>
  <si>
    <t>2013-14</t>
  </si>
  <si>
    <t>Captive generation share mode-wise</t>
  </si>
  <si>
    <t>IPCCSector</t>
  </si>
  <si>
    <t>Wind</t>
  </si>
  <si>
    <t>Petroleum Refining</t>
  </si>
  <si>
    <t>Manufacture of Solid Fuels</t>
  </si>
  <si>
    <t>Other Energy Industry</t>
  </si>
  <si>
    <t>Chemicals &amp; fertilisers</t>
  </si>
  <si>
    <t>Non-Metallic Minerals</t>
  </si>
  <si>
    <t>Mining and Quarrying</t>
  </si>
  <si>
    <t>Wood and wood products</t>
  </si>
  <si>
    <t>Captive generation units (kwh) mode-wise and sector-wise</t>
  </si>
  <si>
    <t xml:space="preserve">Energy consumed in captive generation </t>
  </si>
  <si>
    <t>Annexure 5: Emission factors and activity data for captive emissions</t>
  </si>
  <si>
    <t>Table 5.2: CEA-Captive Generation(GWh) by fuel type</t>
  </si>
  <si>
    <t>Table 5.3: Default Emission Factors from CEA data</t>
  </si>
  <si>
    <t>Table 5.4: Total captive generation split across industrial subsectors</t>
  </si>
  <si>
    <t>Table 5.5: Extrapolating Captive consumption data to total captive generation</t>
  </si>
  <si>
    <t>5.6: Yearwise share of captive power in overall electricity consumption by industries (GWh)</t>
  </si>
  <si>
    <t>Table 5.7: A quick comparison of electricity data obtained from ASI with official (CEA) data</t>
  </si>
  <si>
    <t>Sector</t>
  </si>
  <si>
    <t>Version</t>
  </si>
  <si>
    <t>2.0 Posted on November 15, 2016</t>
  </si>
  <si>
    <t>Time Series</t>
  </si>
  <si>
    <t>2007 to 2012</t>
  </si>
  <si>
    <t>Level of Disaggregation</t>
  </si>
  <si>
    <t>National level data</t>
  </si>
  <si>
    <t>Sub-sector Disaggregation</t>
  </si>
  <si>
    <t>IPPU, Industrial Energy use</t>
  </si>
  <si>
    <t>Sector Description</t>
  </si>
  <si>
    <t xml:space="preserve">Industries contribute approximately one fourth of India’s total GHG emissions. The Industrial sector emissions have been developed using a systematic approach of assessing a wide range of fuel consumption, industrial process, and product use from more than two million industrial units.
The emissions have been estimated across 16 sub-sectors including chemicals and fertilisers, food and beverages, machinery, metals and mining, textile, etc. The data trend, disaggregated at the sub-sector level, can inform policymakers and industries to improve energy efficiency and emission intensity. Emissions related to captive power generation within the industry have not been accounted, as those get reported under the electricity and energy sector.
</t>
  </si>
  <si>
    <t>About GHG Platform</t>
  </si>
  <si>
    <t xml:space="preserve">The GHG Platform India is a collective Indian civil-society initiative providing an independent sector and economy wide estimation and analysis of India’s greenhouse gas (GHG) emissions from 2007 to 2012.  The platform comprises of eminent organisations namely, Council on Energy, Environment and Water, Center for Study of Science, Technology and Policy (CSTEP), ICLEI South Asia, Shakti Sustainable Energy Foundation, Vasudha Foundation and WRI-India.  </t>
  </si>
  <si>
    <t>Lead Institution</t>
  </si>
  <si>
    <t>Council on Energy, Environment and Water (CEEW)</t>
  </si>
  <si>
    <t>Contact Details</t>
  </si>
  <si>
    <t>info@ghgplatform-india.org, vaibhav.gupta@ceew.in</t>
  </si>
  <si>
    <t>Usage Policy</t>
  </si>
  <si>
    <t>Any re-production or re-distribution of the material(s) and information displayed and published on this Website/GHG Platform India/Portal shall be accompanied by a due acknowledgment and credit to the GHG Platform India for such material(s) and information.
You must give appropriate credit, provide a link, and indicate if changes were made. You may do so in any reasonable manner, but not in any way that suggests the GHG Plaform India endorses you or your use. Data sheets may be revised or updated from time to time. The latest version of each data sheet will be posted on the website. To keep abreast of these changes, please email us at info@ghgplatform-india.org so that we may inform you when data sheets have been updated.</t>
  </si>
  <si>
    <t>Citation</t>
  </si>
  <si>
    <t xml:space="preserve">Ganesan, K., Gupta, V., &amp; Biswas, T. (2016). Industrial Emissions. Version 2.0 dated November 15, 2016, from GHG platform India: GHG platform India-2007-2012 National Estimates - 2016 Series http://ghgplatform-india.org/data-and-emissions/industry.html
In instances where this sheet is used along with any other sector sheet on this website, the suggested citation is “GHG platform India 2007-2012 National Estimates - 2016 Series” 
</t>
  </si>
  <si>
    <t>Disclaimer</t>
  </si>
  <si>
    <t>The data used for arriving at the results of this study is from published, secondary sources, or wholly or in part from official sources that have been duly acknowledged. The veracity of the data has been corroborated to the maximum extent possible.  However, the GHG Platform India shall not be held liable and responsible to establish the veracity of or corroborate such content or data and shall not be responsible or liable for any consequences that arise from and / or any harm or loss caused by way of placing reliance on the material(s) and information displayed and published on the website or by further use and analysis of the results of this study.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</si>
</sst>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37" x14ac:knownFonts="1">
    <font>
      <sz val="11"/>
      <color theme="1"/>
      <name val="Calibri"/>
      <family val="2"/>
      <scheme val="minor"/>
    </font>
    <font>
      <sz val="11"/>
      <color theme="1"/>
      <name val="Calibri"/>
      <family val="2"/>
      <scheme val="minor"/>
    </font>
    <font>
      <u/>
      <sz val="11"/>
      <color theme="10"/>
      <name val="Calibri"/>
      <family val="2"/>
      <scheme val="minor"/>
    </font>
    <font>
      <sz val="11"/>
      <name val="Calibri"/>
      <family val="2"/>
      <scheme val="minor"/>
    </font>
    <font>
      <sz val="10"/>
      <name val="Arial"/>
      <family val="2"/>
    </font>
    <font>
      <b/>
      <sz val="11"/>
      <color rgb="FFFF0000"/>
      <name val="Calibri"/>
      <family val="2"/>
      <scheme val="minor"/>
    </font>
    <font>
      <b/>
      <sz val="9"/>
      <color indexed="81"/>
      <name val="Tahoma"/>
      <family val="2"/>
    </font>
    <font>
      <sz val="9"/>
      <color indexed="81"/>
      <name val="Tahoma"/>
      <family val="2"/>
    </font>
    <font>
      <sz val="12"/>
      <color theme="1"/>
      <name val="Calibri"/>
      <family val="2"/>
      <scheme val="minor"/>
    </font>
    <font>
      <b/>
      <i/>
      <sz val="12"/>
      <color theme="1"/>
      <name val="Calibri"/>
      <family val="2"/>
      <scheme val="minor"/>
    </font>
    <font>
      <b/>
      <i/>
      <sz val="11"/>
      <color theme="1"/>
      <name val="Calibri"/>
      <family val="2"/>
      <scheme val="minor"/>
    </font>
    <font>
      <sz val="8"/>
      <name val="Arial"/>
      <family val="2"/>
    </font>
    <font>
      <b/>
      <i/>
      <sz val="12"/>
      <color theme="1"/>
      <name val="Times New Roman"/>
      <family val="1"/>
    </font>
    <font>
      <sz val="12"/>
      <color theme="1"/>
      <name val="Times New Roman"/>
      <family val="1"/>
    </font>
    <font>
      <b/>
      <sz val="12"/>
      <color rgb="FFFF0000"/>
      <name val="Times New Roman"/>
      <family val="1"/>
    </font>
    <font>
      <b/>
      <sz val="12"/>
      <color theme="1"/>
      <name val="Times New Roman"/>
      <family val="1"/>
    </font>
    <font>
      <u/>
      <sz val="12"/>
      <color theme="10"/>
      <name val="Times New Roman"/>
      <family val="1"/>
    </font>
    <font>
      <b/>
      <sz val="12"/>
      <name val="Times New Roman"/>
      <family val="1"/>
    </font>
    <font>
      <sz val="12"/>
      <name val="Times New Roman"/>
      <family val="1"/>
    </font>
    <font>
      <sz val="12"/>
      <color rgb="FFFF0000"/>
      <name val="Times New Roman"/>
      <family val="1"/>
    </font>
    <font>
      <b/>
      <i/>
      <sz val="12"/>
      <name val="Times New Roman"/>
      <family val="1"/>
    </font>
    <font>
      <i/>
      <sz val="12"/>
      <name val="Times New Roman"/>
      <family val="1"/>
    </font>
    <font>
      <b/>
      <i/>
      <sz val="12"/>
      <color rgb="FF000000"/>
      <name val="Times New Roman"/>
      <family val="1"/>
    </font>
    <font>
      <b/>
      <i/>
      <sz val="12"/>
      <color rgb="FFFF0000"/>
      <name val="Times New Roman"/>
      <family val="1"/>
    </font>
    <font>
      <b/>
      <sz val="12"/>
      <color rgb="FF000000"/>
      <name val="Times New Roman"/>
      <family val="1"/>
    </font>
    <font>
      <sz val="12"/>
      <color rgb="FF000000"/>
      <name val="Times New Roman"/>
      <family val="1"/>
    </font>
    <font>
      <b/>
      <i/>
      <sz val="12"/>
      <name val="Calibri"/>
      <family val="2"/>
      <scheme val="minor"/>
    </font>
    <font>
      <i/>
      <sz val="12"/>
      <color theme="1"/>
      <name val="Times New Roman"/>
      <family val="1"/>
    </font>
    <font>
      <b/>
      <sz val="12"/>
      <color rgb="FF00B050"/>
      <name val="Times New Roman"/>
      <family val="1"/>
    </font>
    <font>
      <b/>
      <i/>
      <sz val="11"/>
      <name val="Calibri"/>
      <family val="2"/>
      <scheme val="minor"/>
    </font>
    <font>
      <b/>
      <i/>
      <sz val="9"/>
      <color theme="1"/>
      <name val="Times New Roman"/>
      <family val="1"/>
    </font>
    <font>
      <sz val="9"/>
      <color theme="1"/>
      <name val="Times New Roman"/>
      <family val="1"/>
    </font>
    <font>
      <b/>
      <sz val="15"/>
      <name val="Times New Roman"/>
      <family val="1"/>
    </font>
    <font>
      <sz val="15"/>
      <color theme="1"/>
      <name val="Times New Roman"/>
      <family val="1"/>
    </font>
    <font>
      <b/>
      <sz val="15"/>
      <color theme="1"/>
      <name val="Times New Roman"/>
      <family val="1"/>
    </font>
    <font>
      <sz val="15"/>
      <name val="Times New Roman"/>
      <family val="1"/>
    </font>
    <font>
      <u/>
      <sz val="15"/>
      <color theme="10"/>
      <name val="Times New Roman"/>
      <family val="1"/>
    </font>
  </fonts>
  <fills count="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6" tint="0.59999389629810485"/>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top/>
      <bottom style="dotted">
        <color auto="1"/>
      </bottom>
      <diagonal/>
    </border>
    <border>
      <left style="dotted">
        <color auto="1"/>
      </left>
      <right/>
      <top/>
      <bottom style="dotted">
        <color auto="1"/>
      </bottom>
      <diagonal/>
    </border>
    <border>
      <left style="thin">
        <color auto="1"/>
      </left>
      <right style="thin">
        <color auto="1"/>
      </right>
      <top/>
      <bottom style="thin">
        <color auto="1"/>
      </bottom>
      <diagonal/>
    </border>
    <border>
      <left style="dotted">
        <color auto="1"/>
      </left>
      <right style="dotted">
        <color auto="1"/>
      </right>
      <top/>
      <bottom style="dotted">
        <color auto="1"/>
      </bottom>
      <diagonal/>
    </border>
    <border>
      <left/>
      <right/>
      <top style="dotted">
        <color auto="1"/>
      </top>
      <bottom style="dotted">
        <color auto="1"/>
      </bottom>
      <diagonal/>
    </border>
    <border>
      <left style="thin">
        <color auto="1"/>
      </left>
      <right style="thin">
        <color auto="1"/>
      </right>
      <top style="thin">
        <color auto="1"/>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medium">
        <color theme="1"/>
      </left>
      <right style="thin">
        <color auto="1"/>
      </right>
      <top style="medium">
        <color theme="1"/>
      </top>
      <bottom style="thin">
        <color theme="0"/>
      </bottom>
      <diagonal/>
    </border>
    <border>
      <left/>
      <right style="medium">
        <color theme="1"/>
      </right>
      <top style="medium">
        <color theme="1"/>
      </top>
      <bottom style="thin">
        <color auto="1"/>
      </bottom>
      <diagonal/>
    </border>
    <border>
      <left/>
      <right style="thin">
        <color theme="0"/>
      </right>
      <top style="thin">
        <color theme="0"/>
      </top>
      <bottom style="thin">
        <color theme="0"/>
      </bottom>
      <diagonal/>
    </border>
    <border>
      <left style="medium">
        <color auto="1"/>
      </left>
      <right style="thin">
        <color theme="1"/>
      </right>
      <top style="medium">
        <color auto="1"/>
      </top>
      <bottom style="thin">
        <color theme="1"/>
      </bottom>
      <diagonal/>
    </border>
    <border>
      <left style="thin">
        <color theme="1"/>
      </left>
      <right style="medium">
        <color auto="1"/>
      </right>
      <top style="medium">
        <color auto="1"/>
      </top>
      <bottom style="thin">
        <color theme="1"/>
      </bottom>
      <diagonal/>
    </border>
    <border>
      <left style="medium">
        <color theme="1"/>
      </left>
      <right style="thin">
        <color auto="1"/>
      </right>
      <top/>
      <bottom style="thin">
        <color auto="1"/>
      </bottom>
      <diagonal/>
    </border>
    <border>
      <left/>
      <right style="medium">
        <color theme="1"/>
      </right>
      <top style="thin">
        <color auto="1"/>
      </top>
      <bottom style="thin">
        <color auto="1"/>
      </bottom>
      <diagonal/>
    </border>
    <border>
      <left style="medium">
        <color theme="1"/>
      </left>
      <right style="thin">
        <color auto="1"/>
      </right>
      <top style="thin">
        <color auto="1"/>
      </top>
      <bottom style="thin">
        <color auto="1"/>
      </bottom>
      <diagonal/>
    </border>
    <border>
      <left style="thin">
        <color auto="1"/>
      </left>
      <right style="medium">
        <color theme="1"/>
      </right>
      <top style="thin">
        <color auto="1"/>
      </top>
      <bottom style="thin">
        <color auto="1"/>
      </bottom>
      <diagonal/>
    </border>
    <border>
      <left/>
      <right style="medium">
        <color theme="1"/>
      </right>
      <top/>
      <bottom style="thin">
        <color auto="1"/>
      </bottom>
      <diagonal/>
    </border>
    <border>
      <left style="thin">
        <color auto="1"/>
      </left>
      <right style="medium">
        <color auto="1"/>
      </right>
      <top style="thin">
        <color auto="1"/>
      </top>
      <bottom style="thin">
        <color auto="1"/>
      </bottom>
      <diagonal/>
    </border>
    <border>
      <left style="medium">
        <color theme="1"/>
      </left>
      <right style="thin">
        <color auto="1"/>
      </right>
      <top/>
      <bottom style="medium">
        <color theme="1"/>
      </bottom>
      <diagonal/>
    </border>
    <border>
      <left style="thin">
        <color auto="1"/>
      </left>
      <right style="medium">
        <color theme="1"/>
      </right>
      <top style="thin">
        <color auto="1"/>
      </top>
      <bottom style="medium">
        <color theme="1"/>
      </bottom>
      <diagonal/>
    </border>
  </borders>
  <cellStyleXfs count="11">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4" fillId="0" borderId="0"/>
    <xf numFmtId="0" fontId="8" fillId="0" borderId="0"/>
    <xf numFmtId="9" fontId="8" fillId="0" borderId="0" applyFont="0" applyFill="0" applyBorder="0" applyAlignment="0" applyProtection="0"/>
    <xf numFmtId="164" fontId="1" fillId="0" borderId="0" applyFont="0" applyFill="0" applyBorder="0" applyAlignment="0" applyProtection="0"/>
    <xf numFmtId="0" fontId="11" fillId="0" borderId="0"/>
    <xf numFmtId="0" fontId="4" fillId="0" borderId="0"/>
    <xf numFmtId="0" fontId="4" fillId="0" borderId="0"/>
    <xf numFmtId="9" fontId="1" fillId="0" borderId="0" applyFont="0" applyFill="0" applyBorder="0" applyAlignment="0" applyProtection="0"/>
  </cellStyleXfs>
  <cellXfs count="231">
    <xf numFmtId="0" fontId="0" fillId="0" borderId="0" xfId="0"/>
    <xf numFmtId="0" fontId="0" fillId="3" borderId="0" xfId="0" applyFill="1"/>
    <xf numFmtId="0" fontId="0" fillId="3" borderId="1" xfId="0" applyFill="1" applyBorder="1"/>
    <xf numFmtId="0" fontId="13" fillId="3" borderId="1" xfId="0" applyFont="1" applyFill="1" applyBorder="1"/>
    <xf numFmtId="0" fontId="15" fillId="0" borderId="1" xfId="0" applyFont="1" applyFill="1" applyBorder="1" applyAlignment="1">
      <alignment horizontal="left" vertical="center" wrapText="1"/>
    </xf>
    <xf numFmtId="0" fontId="15" fillId="0" borderId="1" xfId="0" applyFont="1" applyFill="1" applyBorder="1" applyAlignment="1">
      <alignment horizontal="right" vertical="center" wrapText="1"/>
    </xf>
    <xf numFmtId="0" fontId="17" fillId="0" borderId="1" xfId="0" applyFont="1" applyFill="1" applyBorder="1" applyAlignment="1">
      <alignment horizontal="left" vertical="center" wrapText="1"/>
    </xf>
    <xf numFmtId="0" fontId="16" fillId="0" borderId="1" xfId="2" applyFont="1" applyFill="1" applyBorder="1" applyAlignment="1">
      <alignment horizontal="center" vertical="center" wrapText="1"/>
    </xf>
    <xf numFmtId="0" fontId="16" fillId="0" borderId="4" xfId="2" applyFont="1" applyFill="1" applyBorder="1" applyAlignment="1">
      <alignment horizontal="center" vertical="center" wrapText="1"/>
    </xf>
    <xf numFmtId="0" fontId="13" fillId="0" borderId="1" xfId="0" applyFont="1" applyFill="1" applyBorder="1" applyAlignment="1">
      <alignment vertical="center" wrapText="1"/>
    </xf>
    <xf numFmtId="0" fontId="18" fillId="0" borderId="1" xfId="0" applyFont="1" applyFill="1" applyBorder="1" applyAlignment="1">
      <alignment vertical="center" wrapText="1"/>
    </xf>
    <xf numFmtId="0" fontId="15" fillId="2" borderId="1" xfId="0" applyFont="1" applyFill="1" applyBorder="1" applyAlignment="1">
      <alignment horizontal="center" vertical="center" wrapText="1"/>
    </xf>
    <xf numFmtId="0" fontId="8" fillId="3" borderId="0" xfId="4" applyFill="1"/>
    <xf numFmtId="0" fontId="13" fillId="3" borderId="0" xfId="4" applyFont="1" applyFill="1"/>
    <xf numFmtId="0" fontId="13" fillId="0" borderId="1" xfId="4" applyFont="1" applyFill="1" applyBorder="1" applyAlignment="1">
      <alignment horizontal="left"/>
    </xf>
    <xf numFmtId="9" fontId="13" fillId="0" borderId="1" xfId="4" applyNumberFormat="1" applyFont="1" applyFill="1" applyBorder="1"/>
    <xf numFmtId="49" fontId="18" fillId="0" borderId="13" xfId="0" applyNumberFormat="1" applyFont="1" applyFill="1" applyBorder="1"/>
    <xf numFmtId="0" fontId="26" fillId="0" borderId="0" xfId="0" applyFont="1" applyFill="1" applyAlignment="1"/>
    <xf numFmtId="0" fontId="5" fillId="3" borderId="0" xfId="0" applyFont="1" applyFill="1"/>
    <xf numFmtId="0" fontId="12" fillId="3" borderId="0" xfId="4" applyFont="1" applyFill="1" applyAlignment="1">
      <alignment horizontal="left"/>
    </xf>
    <xf numFmtId="0" fontId="12" fillId="3" borderId="0" xfId="4" applyFont="1" applyFill="1"/>
    <xf numFmtId="0" fontId="13" fillId="0" borderId="13" xfId="0" applyFont="1" applyFill="1" applyBorder="1"/>
    <xf numFmtId="1" fontId="13" fillId="0" borderId="13" xfId="0" applyNumberFormat="1" applyFont="1" applyFill="1" applyBorder="1"/>
    <xf numFmtId="0" fontId="13" fillId="0" borderId="13" xfId="0" applyNumberFormat="1" applyFont="1" applyFill="1" applyBorder="1"/>
    <xf numFmtId="0" fontId="9" fillId="0" borderId="0" xfId="0" applyFont="1" applyFill="1" applyBorder="1" applyAlignment="1"/>
    <xf numFmtId="0" fontId="0" fillId="0" borderId="21" xfId="0" applyBorder="1"/>
    <xf numFmtId="0" fontId="0" fillId="0" borderId="22" xfId="0" applyBorder="1"/>
    <xf numFmtId="0" fontId="0" fillId="0" borderId="23" xfId="0" applyBorder="1"/>
    <xf numFmtId="0" fontId="33" fillId="0" borderId="25" xfId="0" applyFont="1" applyBorder="1" applyAlignment="1">
      <alignment vertical="center" wrapText="1"/>
    </xf>
    <xf numFmtId="0" fontId="33" fillId="0" borderId="26" xfId="0" applyFont="1" applyBorder="1"/>
    <xf numFmtId="166" fontId="33" fillId="0" borderId="28" xfId="0" quotePrefix="1" applyNumberFormat="1" applyFont="1" applyBorder="1" applyAlignment="1">
      <alignment horizontal="left" vertical="center" wrapText="1"/>
    </xf>
    <xf numFmtId="0" fontId="33" fillId="0" borderId="30" xfId="0" applyFont="1" applyBorder="1" applyAlignment="1">
      <alignment vertical="center"/>
    </xf>
    <xf numFmtId="0" fontId="33" fillId="0" borderId="30" xfId="0" applyFont="1" applyBorder="1" applyAlignment="1">
      <alignment vertical="center" wrapText="1"/>
    </xf>
    <xf numFmtId="0" fontId="33" fillId="0" borderId="30" xfId="0" applyFont="1" applyBorder="1" applyAlignment="1">
      <alignment vertical="top" wrapText="1"/>
    </xf>
    <xf numFmtId="0" fontId="35" fillId="3" borderId="32" xfId="0" applyFont="1" applyFill="1" applyBorder="1" applyAlignment="1">
      <alignment vertical="center" wrapText="1"/>
    </xf>
    <xf numFmtId="0" fontId="33" fillId="0" borderId="30" xfId="0" applyFont="1" applyBorder="1" applyAlignment="1">
      <alignment horizontal="left" vertical="center" wrapText="1"/>
    </xf>
    <xf numFmtId="0" fontId="36" fillId="0" borderId="33" xfId="2" applyFont="1" applyBorder="1" applyAlignment="1">
      <alignment vertical="center"/>
    </xf>
    <xf numFmtId="0" fontId="35" fillId="0" borderId="34" xfId="0" applyFont="1" applyBorder="1" applyAlignment="1">
      <alignment horizontal="left" vertical="center" wrapText="1"/>
    </xf>
    <xf numFmtId="0" fontId="35" fillId="3" borderId="36" xfId="0" applyFont="1" applyFill="1" applyBorder="1" applyAlignment="1">
      <alignment vertical="center" wrapText="1"/>
    </xf>
    <xf numFmtId="0" fontId="0" fillId="0" borderId="26" xfId="0" applyBorder="1"/>
    <xf numFmtId="0" fontId="12" fillId="2" borderId="1" xfId="0" applyFont="1" applyFill="1" applyBorder="1"/>
    <xf numFmtId="0" fontId="15" fillId="0" borderId="17" xfId="0" applyFont="1" applyFill="1" applyBorder="1" applyAlignment="1">
      <alignment horizontal="left" vertical="center" wrapText="1"/>
    </xf>
    <xf numFmtId="0" fontId="15" fillId="0" borderId="17" xfId="0" applyFont="1" applyFill="1" applyBorder="1" applyAlignment="1">
      <alignment vertical="center" wrapText="1"/>
    </xf>
    <xf numFmtId="11" fontId="15" fillId="0" borderId="1" xfId="0" applyNumberFormat="1" applyFont="1" applyFill="1" applyBorder="1" applyAlignment="1">
      <alignment horizontal="left"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20" fillId="0" borderId="0" xfId="0" applyFont="1" applyFill="1" applyAlignment="1">
      <alignment vertical="center"/>
    </xf>
    <xf numFmtId="0" fontId="21" fillId="0" borderId="0" xfId="0" applyFont="1" applyFill="1" applyAlignment="1">
      <alignment vertical="center"/>
    </xf>
    <xf numFmtId="0" fontId="13" fillId="0" borderId="0" xfId="0" applyFont="1" applyFill="1" applyAlignment="1">
      <alignment vertical="center"/>
    </xf>
    <xf numFmtId="0" fontId="15" fillId="0" borderId="1" xfId="0" applyFont="1" applyFill="1" applyBorder="1" applyAlignment="1">
      <alignment vertical="center"/>
    </xf>
    <xf numFmtId="0" fontId="13" fillId="0" borderId="1" xfId="0" applyFont="1" applyFill="1" applyBorder="1" applyAlignment="1">
      <alignment vertical="center"/>
    </xf>
    <xf numFmtId="0" fontId="18" fillId="0" borderId="1" xfId="0" applyFont="1" applyFill="1" applyBorder="1" applyAlignment="1">
      <alignment vertical="center"/>
    </xf>
    <xf numFmtId="0" fontId="15" fillId="0" borderId="0" xfId="0" applyFont="1" applyFill="1" applyAlignment="1">
      <alignment vertical="center"/>
    </xf>
    <xf numFmtId="0" fontId="13" fillId="0" borderId="0" xfId="0" applyFont="1" applyFill="1"/>
    <xf numFmtId="0" fontId="15" fillId="0" borderId="1" xfId="0" applyFont="1" applyFill="1" applyBorder="1"/>
    <xf numFmtId="0" fontId="13" fillId="0" borderId="1" xfId="0" applyFont="1" applyFill="1" applyBorder="1"/>
    <xf numFmtId="0" fontId="13" fillId="0" borderId="0" xfId="0" applyFont="1" applyFill="1" applyAlignment="1">
      <alignment wrapText="1"/>
    </xf>
    <xf numFmtId="0" fontId="12" fillId="0" borderId="0" xfId="0" applyFont="1" applyFill="1" applyAlignment="1"/>
    <xf numFmtId="0" fontId="13" fillId="0" borderId="1" xfId="0" applyFont="1" applyFill="1" applyBorder="1" applyAlignment="1"/>
    <xf numFmtId="0" fontId="13" fillId="0" borderId="1" xfId="0" applyFont="1" applyFill="1" applyBorder="1" applyAlignment="1">
      <alignment wrapText="1"/>
    </xf>
    <xf numFmtId="0" fontId="19" fillId="0" borderId="1" xfId="0" applyFont="1" applyFill="1" applyBorder="1" applyAlignment="1">
      <alignment wrapText="1"/>
    </xf>
    <xf numFmtId="0" fontId="14" fillId="0" borderId="1" xfId="0" applyFont="1" applyFill="1" applyBorder="1" applyAlignment="1"/>
    <xf numFmtId="0" fontId="19" fillId="0" borderId="1" xfId="0" applyFont="1" applyFill="1" applyBorder="1"/>
    <xf numFmtId="0" fontId="13" fillId="0" borderId="1" xfId="0" applyFont="1" applyFill="1" applyBorder="1" applyAlignment="1">
      <alignment horizontal="left" wrapText="1"/>
    </xf>
    <xf numFmtId="0" fontId="0" fillId="0" borderId="0" xfId="0" applyFill="1" applyAlignment="1"/>
    <xf numFmtId="0" fontId="0" fillId="0" borderId="0" xfId="0" applyFill="1" applyAlignment="1">
      <alignment wrapText="1"/>
    </xf>
    <xf numFmtId="0" fontId="0" fillId="0" borderId="0" xfId="0" applyFill="1"/>
    <xf numFmtId="0" fontId="15" fillId="2" borderId="1" xfId="0" applyFont="1" applyFill="1" applyBorder="1" applyAlignment="1"/>
    <xf numFmtId="0" fontId="15" fillId="2" borderId="1" xfId="0" applyFont="1" applyFill="1" applyBorder="1" applyAlignment="1">
      <alignment wrapText="1"/>
    </xf>
    <xf numFmtId="0" fontId="15" fillId="2" borderId="1" xfId="0" applyFont="1" applyFill="1" applyBorder="1"/>
    <xf numFmtId="0" fontId="13" fillId="2" borderId="0" xfId="4" applyFont="1" applyFill="1"/>
    <xf numFmtId="0" fontId="13" fillId="2" borderId="1" xfId="4" applyFont="1" applyFill="1" applyBorder="1"/>
    <xf numFmtId="0" fontId="13" fillId="2" borderId="1" xfId="4" applyFont="1" applyFill="1" applyBorder="1" applyAlignment="1">
      <alignment horizontal="left"/>
    </xf>
    <xf numFmtId="9" fontId="13" fillId="2" borderId="1" xfId="4" applyNumberFormat="1" applyFont="1" applyFill="1" applyBorder="1"/>
    <xf numFmtId="0" fontId="12" fillId="0" borderId="0" xfId="0" applyFont="1" applyFill="1"/>
    <xf numFmtId="0" fontId="14" fillId="0" borderId="13" xfId="0" applyFont="1" applyFill="1" applyBorder="1"/>
    <xf numFmtId="2" fontId="14" fillId="0" borderId="13" xfId="0" applyNumberFormat="1" applyFont="1" applyFill="1" applyBorder="1" applyAlignment="1">
      <alignment horizontal="center"/>
    </xf>
    <xf numFmtId="0" fontId="12" fillId="0" borderId="13" xfId="0" applyFont="1" applyFill="1" applyBorder="1" applyAlignment="1">
      <alignment horizontal="center"/>
    </xf>
    <xf numFmtId="0" fontId="15" fillId="0" borderId="13" xfId="0" applyFont="1" applyFill="1" applyBorder="1"/>
    <xf numFmtId="0" fontId="12" fillId="0" borderId="18" xfId="0" applyFont="1" applyFill="1" applyBorder="1" applyAlignment="1">
      <alignment horizontal="center"/>
    </xf>
    <xf numFmtId="2" fontId="13" fillId="0" borderId="13" xfId="0" applyNumberFormat="1" applyFont="1" applyFill="1" applyBorder="1" applyAlignment="1">
      <alignment horizontal="center" vertical="center"/>
    </xf>
    <xf numFmtId="2" fontId="15" fillId="0" borderId="13" xfId="0" applyNumberFormat="1" applyFont="1" applyFill="1" applyBorder="1" applyAlignment="1">
      <alignment horizontal="center" vertical="center"/>
    </xf>
    <xf numFmtId="0" fontId="13" fillId="0" borderId="0" xfId="0" applyFont="1" applyFill="1" applyBorder="1"/>
    <xf numFmtId="9" fontId="13" fillId="0" borderId="13" xfId="5" applyFont="1" applyFill="1" applyBorder="1" applyAlignment="1">
      <alignment horizontal="center"/>
    </xf>
    <xf numFmtId="1" fontId="13" fillId="0" borderId="0" xfId="0" applyNumberFormat="1" applyFont="1" applyFill="1" applyBorder="1"/>
    <xf numFmtId="9" fontId="13" fillId="0" borderId="0" xfId="5" applyFont="1" applyFill="1" applyBorder="1"/>
    <xf numFmtId="0" fontId="13" fillId="0" borderId="14" xfId="0" applyFont="1" applyFill="1" applyBorder="1" applyAlignment="1">
      <alignment horizontal="left"/>
    </xf>
    <xf numFmtId="9" fontId="13" fillId="0" borderId="13" xfId="5" applyFont="1" applyFill="1" applyBorder="1"/>
    <xf numFmtId="9" fontId="13" fillId="0" borderId="13" xfId="5" applyNumberFormat="1" applyFont="1" applyFill="1" applyBorder="1"/>
    <xf numFmtId="1" fontId="13" fillId="0" borderId="0" xfId="0" applyNumberFormat="1" applyFont="1" applyFill="1"/>
    <xf numFmtId="0" fontId="12" fillId="0" borderId="13" xfId="0" applyFont="1" applyFill="1" applyBorder="1"/>
    <xf numFmtId="2" fontId="13" fillId="0" borderId="13" xfId="0" applyNumberFormat="1" applyFont="1" applyFill="1" applyBorder="1"/>
    <xf numFmtId="10" fontId="13" fillId="0" borderId="13" xfId="5" applyNumberFormat="1" applyFont="1" applyFill="1" applyBorder="1"/>
    <xf numFmtId="1" fontId="25" fillId="0" borderId="13" xfId="0" applyNumberFormat="1" applyFont="1" applyFill="1" applyBorder="1"/>
    <xf numFmtId="165" fontId="13" fillId="0" borderId="13" xfId="5" applyNumberFormat="1" applyFont="1" applyFill="1" applyBorder="1"/>
    <xf numFmtId="1" fontId="13" fillId="0" borderId="13" xfId="0" applyNumberFormat="1" applyFont="1" applyFill="1" applyBorder="1" applyAlignment="1">
      <alignment horizontal="center"/>
    </xf>
    <xf numFmtId="0" fontId="13" fillId="0" borderId="13" xfId="0" applyFont="1" applyFill="1" applyBorder="1" applyAlignment="1">
      <alignment horizontal="center"/>
    </xf>
    <xf numFmtId="2" fontId="13" fillId="0" borderId="13" xfId="0" applyNumberFormat="1" applyFont="1" applyFill="1" applyBorder="1" applyAlignment="1">
      <alignment horizontal="center"/>
    </xf>
    <xf numFmtId="2" fontId="0" fillId="0" borderId="13" xfId="0" applyNumberFormat="1" applyFont="1" applyFill="1" applyBorder="1" applyAlignment="1">
      <alignment horizontal="center"/>
    </xf>
    <xf numFmtId="0" fontId="8" fillId="0" borderId="0" xfId="4" applyFill="1"/>
    <xf numFmtId="0" fontId="30" fillId="0" borderId="1" xfId="4" applyFont="1" applyFill="1" applyBorder="1"/>
    <xf numFmtId="0" fontId="30" fillId="0" borderId="1" xfId="4" applyFont="1" applyFill="1" applyBorder="1" applyAlignment="1">
      <alignment horizontal="center"/>
    </xf>
    <xf numFmtId="0" fontId="31" fillId="0" borderId="1" xfId="4" applyFont="1" applyFill="1" applyBorder="1"/>
    <xf numFmtId="9" fontId="31" fillId="0" borderId="1" xfId="10" applyFont="1" applyFill="1" applyBorder="1" applyAlignment="1">
      <alignment horizontal="center"/>
    </xf>
    <xf numFmtId="11" fontId="31" fillId="0" borderId="1" xfId="10" applyNumberFormat="1" applyFont="1" applyFill="1" applyBorder="1" applyAlignment="1">
      <alignment horizontal="center"/>
    </xf>
    <xf numFmtId="9" fontId="31" fillId="0" borderId="1" xfId="4" applyNumberFormat="1" applyFont="1" applyFill="1" applyBorder="1" applyAlignment="1">
      <alignment horizontal="center"/>
    </xf>
    <xf numFmtId="11" fontId="31" fillId="0" borderId="1" xfId="4" applyNumberFormat="1" applyFont="1" applyFill="1" applyBorder="1" applyAlignment="1">
      <alignment horizontal="center"/>
    </xf>
    <xf numFmtId="9" fontId="31" fillId="0" borderId="1" xfId="10" applyNumberFormat="1" applyFont="1" applyFill="1" applyBorder="1" applyAlignment="1">
      <alignment horizontal="center"/>
    </xf>
    <xf numFmtId="0" fontId="30" fillId="0" borderId="20" xfId="4" applyFont="1" applyFill="1" applyBorder="1" applyAlignment="1">
      <alignment horizontal="center"/>
    </xf>
    <xf numFmtId="0" fontId="31" fillId="0" borderId="2" xfId="4" applyFont="1" applyFill="1" applyBorder="1"/>
    <xf numFmtId="0" fontId="0" fillId="0" borderId="1" xfId="0" applyFill="1" applyBorder="1"/>
    <xf numFmtId="1" fontId="0" fillId="0" borderId="1" xfId="0" applyNumberFormat="1" applyFill="1" applyBorder="1"/>
    <xf numFmtId="1" fontId="0" fillId="0" borderId="0" xfId="0" applyNumberFormat="1" applyFill="1"/>
    <xf numFmtId="0" fontId="13" fillId="2" borderId="0" xfId="0" applyFont="1" applyFill="1"/>
    <xf numFmtId="0" fontId="12" fillId="2" borderId="13" xfId="0" applyFont="1" applyFill="1" applyBorder="1" applyAlignment="1">
      <alignment horizontal="center"/>
    </xf>
    <xf numFmtId="0" fontId="12" fillId="2" borderId="14" xfId="0" applyFont="1" applyFill="1" applyBorder="1"/>
    <xf numFmtId="0" fontId="12" fillId="2" borderId="18" xfId="0" applyFont="1" applyFill="1" applyBorder="1" applyAlignment="1">
      <alignment horizontal="center"/>
    </xf>
    <xf numFmtId="0" fontId="12" fillId="2" borderId="0" xfId="0" applyFont="1" applyFill="1" applyAlignment="1">
      <alignment vertical="center"/>
    </xf>
    <xf numFmtId="0" fontId="12" fillId="2" borderId="13" xfId="0" applyFont="1" applyFill="1" applyBorder="1" applyAlignment="1">
      <alignment vertical="center" wrapText="1"/>
    </xf>
    <xf numFmtId="0" fontId="12" fillId="2" borderId="13" xfId="0" applyFont="1" applyFill="1" applyBorder="1" applyAlignment="1">
      <alignment vertical="center"/>
    </xf>
    <xf numFmtId="0" fontId="12" fillId="2" borderId="0" xfId="0" applyFont="1" applyFill="1" applyAlignment="1">
      <alignment vertical="center" wrapText="1"/>
    </xf>
    <xf numFmtId="0" fontId="12" fillId="2" borderId="13" xfId="0" applyFont="1" applyFill="1" applyBorder="1" applyAlignment="1">
      <alignment wrapText="1"/>
    </xf>
    <xf numFmtId="49" fontId="22" fillId="2" borderId="13" xfId="0" applyNumberFormat="1" applyFont="1" applyFill="1" applyBorder="1"/>
    <xf numFmtId="0" fontId="12" fillId="2" borderId="13" xfId="0" applyFont="1" applyFill="1" applyBorder="1"/>
    <xf numFmtId="0" fontId="14" fillId="0" borderId="0" xfId="0" applyFont="1" applyFill="1"/>
    <xf numFmtId="0" fontId="12" fillId="0" borderId="0" xfId="0" applyFont="1" applyFill="1" applyAlignment="1">
      <alignment horizontal="left"/>
    </xf>
    <xf numFmtId="0" fontId="15" fillId="0" borderId="0" xfId="0" applyFont="1" applyFill="1" applyBorder="1" applyAlignment="1">
      <alignment horizontal="center"/>
    </xf>
    <xf numFmtId="166" fontId="13" fillId="0" borderId="1" xfId="0" applyNumberFormat="1" applyFont="1" applyFill="1" applyBorder="1" applyAlignment="1">
      <alignment horizontal="center"/>
    </xf>
    <xf numFmtId="166" fontId="13" fillId="0" borderId="0" xfId="0" applyNumberFormat="1" applyFont="1" applyFill="1" applyBorder="1" applyAlignment="1">
      <alignment horizontal="center"/>
    </xf>
    <xf numFmtId="9" fontId="13" fillId="0" borderId="1" xfId="1" applyFont="1" applyFill="1" applyBorder="1"/>
    <xf numFmtId="0" fontId="15" fillId="2" borderId="1" xfId="0" applyFont="1" applyFill="1" applyBorder="1" applyAlignment="1">
      <alignment horizontal="center"/>
    </xf>
    <xf numFmtId="0" fontId="23" fillId="0" borderId="0" xfId="0" applyFont="1" applyFill="1"/>
    <xf numFmtId="0" fontId="29" fillId="0" borderId="0" xfId="0" applyFont="1" applyFill="1"/>
    <xf numFmtId="0" fontId="3" fillId="0" borderId="0" xfId="0" applyFont="1" applyFill="1"/>
    <xf numFmtId="1" fontId="19" fillId="0" borderId="1" xfId="0" applyNumberFormat="1" applyFont="1" applyFill="1" applyBorder="1"/>
    <xf numFmtId="1" fontId="13" fillId="0" borderId="1" xfId="0" applyNumberFormat="1" applyFont="1" applyFill="1" applyBorder="1"/>
    <xf numFmtId="1" fontId="14" fillId="0" borderId="1" xfId="0" applyNumberFormat="1" applyFont="1" applyFill="1" applyBorder="1"/>
    <xf numFmtId="1" fontId="15" fillId="0" borderId="1" xfId="0" applyNumberFormat="1" applyFont="1" applyFill="1" applyBorder="1"/>
    <xf numFmtId="9" fontId="14" fillId="0" borderId="1" xfId="1" applyFont="1" applyFill="1" applyBorder="1"/>
    <xf numFmtId="9" fontId="28" fillId="0" borderId="1" xfId="1" applyFont="1" applyFill="1" applyBorder="1"/>
    <xf numFmtId="0" fontId="27" fillId="2" borderId="1" xfId="0" applyFont="1" applyFill="1" applyBorder="1" applyAlignment="1">
      <alignment vertical="center" wrapText="1"/>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32" fillId="4" borderId="24" xfId="0" applyFont="1" applyFill="1" applyBorder="1" applyAlignment="1">
      <alignment horizontal="left" vertical="center"/>
    </xf>
    <xf numFmtId="0" fontId="32" fillId="4" borderId="27" xfId="0" applyFont="1" applyFill="1" applyBorder="1" applyAlignment="1">
      <alignment horizontal="left" vertical="center"/>
    </xf>
    <xf numFmtId="0" fontId="34" fillId="4" borderId="29" xfId="0" applyFont="1" applyFill="1" applyBorder="1" applyAlignment="1">
      <alignment horizontal="left" vertical="center"/>
    </xf>
    <xf numFmtId="0" fontId="34" fillId="4" borderId="31" xfId="0" applyFont="1" applyFill="1" applyBorder="1" applyAlignment="1">
      <alignment horizontal="left" vertical="center" wrapText="1"/>
    </xf>
    <xf numFmtId="0" fontId="34" fillId="4" borderId="31" xfId="0" applyFont="1" applyFill="1" applyBorder="1" applyAlignment="1">
      <alignment horizontal="left" vertical="center"/>
    </xf>
    <xf numFmtId="0" fontId="34" fillId="4" borderId="35" xfId="0" applyFont="1" applyFill="1" applyBorder="1" applyAlignment="1">
      <alignment horizontal="left"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2" borderId="11" xfId="0" applyFont="1" applyFill="1" applyBorder="1" applyAlignment="1">
      <alignment horizontal="left" vertical="center"/>
    </xf>
    <xf numFmtId="0" fontId="15" fillId="2" borderId="12" xfId="0" applyFont="1" applyFill="1" applyBorder="1" applyAlignment="1">
      <alignment horizontal="left" vertical="center"/>
    </xf>
    <xf numFmtId="0" fontId="16" fillId="0" borderId="2" xfId="2" applyFont="1" applyFill="1" applyBorder="1" applyAlignment="1">
      <alignment horizontal="center" vertical="center" wrapText="1"/>
    </xf>
    <xf numFmtId="0" fontId="16" fillId="0" borderId="4" xfId="2"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 xfId="0" applyFont="1" applyFill="1" applyBorder="1" applyAlignment="1">
      <alignment horizontal="center" vertical="center"/>
    </xf>
    <xf numFmtId="0" fontId="16" fillId="0" borderId="8" xfId="2" applyFont="1" applyFill="1" applyBorder="1" applyAlignment="1">
      <alignment horizontal="center" vertical="center" wrapText="1"/>
    </xf>
    <xf numFmtId="0" fontId="16" fillId="0" borderId="0" xfId="2" applyFont="1" applyFill="1" applyBorder="1" applyAlignment="1">
      <alignment horizontal="center" vertical="center" wrapText="1"/>
    </xf>
    <xf numFmtId="0" fontId="16" fillId="0" borderId="9" xfId="2" applyFont="1" applyFill="1" applyBorder="1" applyAlignment="1">
      <alignment horizontal="center" vertical="center" wrapText="1"/>
    </xf>
    <xf numFmtId="0" fontId="16" fillId="0" borderId="10" xfId="2" applyFont="1" applyFill="1" applyBorder="1" applyAlignment="1">
      <alignment horizontal="center" vertical="center" wrapText="1"/>
    </xf>
    <xf numFmtId="0" fontId="16" fillId="0" borderId="11" xfId="2" applyFont="1" applyFill="1" applyBorder="1" applyAlignment="1">
      <alignment horizontal="center" vertical="center" wrapText="1"/>
    </xf>
    <xf numFmtId="0" fontId="16" fillId="0" borderId="12" xfId="2" applyFont="1" applyFill="1" applyBorder="1" applyAlignment="1">
      <alignment horizontal="center" vertical="center" wrapText="1"/>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6" fillId="0" borderId="1" xfId="2" applyFont="1" applyFill="1" applyBorder="1" applyAlignment="1">
      <alignment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6" fillId="0" borderId="5" xfId="2" applyFont="1" applyFill="1" applyBorder="1" applyAlignment="1">
      <alignment horizontal="center" vertical="center" wrapText="1"/>
    </xf>
    <xf numFmtId="0" fontId="16" fillId="0" borderId="6" xfId="2" applyFont="1" applyFill="1" applyBorder="1" applyAlignment="1">
      <alignment horizontal="center" vertical="center" wrapText="1"/>
    </xf>
    <xf numFmtId="0" fontId="16" fillId="0" borderId="7" xfId="2"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8" fillId="0" borderId="1" xfId="2" applyFont="1" applyFill="1" applyBorder="1" applyAlignment="1">
      <alignment horizontal="center" vertical="center"/>
    </xf>
    <xf numFmtId="0" fontId="12" fillId="0" borderId="0" xfId="0" applyFont="1" applyFill="1" applyAlignment="1">
      <alignment horizontal="left"/>
    </xf>
    <xf numFmtId="0" fontId="13" fillId="2" borderId="1" xfId="0" applyFont="1" applyFill="1" applyBorder="1" applyAlignment="1">
      <alignment horizontal="left" vertical="center" wrapText="1"/>
    </xf>
    <xf numFmtId="0" fontId="14" fillId="0" borderId="0" xfId="0" applyFont="1" applyFill="1" applyAlignment="1">
      <alignment horizontal="center" wrapText="1"/>
    </xf>
    <xf numFmtId="0" fontId="13" fillId="0" borderId="0" xfId="0" applyFont="1" applyFill="1" applyAlignment="1">
      <alignment horizontal="center" wrapText="1"/>
    </xf>
    <xf numFmtId="0" fontId="12" fillId="0" borderId="0" xfId="0" applyFont="1" applyFill="1" applyBorder="1" applyAlignment="1">
      <alignment horizontal="center" wrapText="1"/>
    </xf>
    <xf numFmtId="0" fontId="12" fillId="0" borderId="0" xfId="4" applyFont="1" applyFill="1" applyAlignment="1">
      <alignment horizontal="left"/>
    </xf>
    <xf numFmtId="0" fontId="12" fillId="0" borderId="13" xfId="0" applyFont="1" applyFill="1" applyBorder="1" applyAlignment="1">
      <alignment horizontal="center"/>
    </xf>
    <xf numFmtId="0" fontId="13" fillId="0" borderId="0" xfId="0" applyFont="1" applyFill="1" applyAlignment="1">
      <alignment horizontal="center"/>
    </xf>
    <xf numFmtId="0" fontId="23" fillId="0" borderId="13" xfId="0" applyFont="1" applyFill="1" applyBorder="1" applyAlignment="1">
      <alignment horizontal="left"/>
    </xf>
    <xf numFmtId="0" fontId="20" fillId="0" borderId="0" xfId="0" applyFont="1" applyFill="1" applyAlignment="1">
      <alignment horizontal="left"/>
    </xf>
    <xf numFmtId="0" fontId="20" fillId="0" borderId="15" xfId="0" applyFont="1" applyFill="1" applyBorder="1" applyAlignment="1">
      <alignment horizontal="left"/>
    </xf>
    <xf numFmtId="0" fontId="12" fillId="2" borderId="13" xfId="0" applyFont="1" applyFill="1" applyBorder="1" applyAlignment="1">
      <alignment horizontal="center"/>
    </xf>
    <xf numFmtId="0" fontId="20" fillId="0" borderId="16" xfId="0" applyFont="1" applyFill="1" applyBorder="1" applyAlignment="1">
      <alignment horizontal="left" wrapText="1"/>
    </xf>
    <xf numFmtId="0" fontId="20" fillId="0" borderId="15" xfId="0" applyFont="1" applyFill="1" applyBorder="1" applyAlignment="1">
      <alignment horizontal="left" wrapText="1"/>
    </xf>
    <xf numFmtId="0" fontId="9" fillId="0" borderId="0" xfId="0" applyFont="1" applyFill="1" applyAlignment="1">
      <alignment horizontal="left"/>
    </xf>
    <xf numFmtId="0" fontId="24" fillId="0" borderId="0" xfId="0" applyFont="1" applyFill="1" applyAlignment="1">
      <alignment horizontal="left" vertical="center" wrapText="1"/>
    </xf>
    <xf numFmtId="0" fontId="12" fillId="0" borderId="13" xfId="0" applyFont="1" applyFill="1" applyBorder="1" applyAlignment="1">
      <alignment horizontal="left" vertical="center" wrapText="1"/>
    </xf>
    <xf numFmtId="0" fontId="12" fillId="2" borderId="13" xfId="0" applyFont="1" applyFill="1" applyBorder="1" applyAlignment="1">
      <alignment horizontal="left"/>
    </xf>
    <xf numFmtId="0" fontId="12" fillId="0" borderId="13" xfId="0" applyFont="1" applyFill="1" applyBorder="1" applyAlignment="1">
      <alignment horizontal="left"/>
    </xf>
    <xf numFmtId="0" fontId="9" fillId="0" borderId="14" xfId="0" applyFont="1" applyFill="1" applyBorder="1" applyAlignment="1">
      <alignment horizontal="left"/>
    </xf>
    <xf numFmtId="0" fontId="9" fillId="0" borderId="19" xfId="0" applyFont="1" applyFill="1" applyBorder="1" applyAlignment="1">
      <alignment horizontal="left"/>
    </xf>
    <xf numFmtId="0" fontId="30" fillId="0" borderId="2" xfId="4" applyFont="1" applyFill="1" applyBorder="1" applyAlignment="1">
      <alignment horizontal="center"/>
    </xf>
    <xf numFmtId="0" fontId="30" fillId="0" borderId="3" xfId="4" applyFont="1" applyFill="1" applyBorder="1" applyAlignment="1">
      <alignment horizontal="center"/>
    </xf>
    <xf numFmtId="0" fontId="30" fillId="0" borderId="4" xfId="4" applyFont="1" applyFill="1" applyBorder="1" applyAlignment="1">
      <alignment horizontal="center"/>
    </xf>
    <xf numFmtId="0" fontId="30" fillId="0" borderId="10" xfId="4" applyFont="1" applyFill="1" applyBorder="1" applyAlignment="1">
      <alignment horizontal="center"/>
    </xf>
    <xf numFmtId="0" fontId="30" fillId="0" borderId="11" xfId="4" applyFont="1" applyFill="1" applyBorder="1" applyAlignment="1">
      <alignment horizontal="center"/>
    </xf>
    <xf numFmtId="0" fontId="30" fillId="0" borderId="12" xfId="4" applyFont="1" applyFill="1" applyBorder="1" applyAlignment="1">
      <alignment horizontal="center"/>
    </xf>
    <xf numFmtId="0" fontId="15" fillId="2" borderId="1" xfId="0" applyFont="1" applyFill="1" applyBorder="1" applyAlignment="1">
      <alignment horizontal="center"/>
    </xf>
    <xf numFmtId="0" fontId="12" fillId="0" borderId="0" xfId="0" applyFont="1" applyFill="1" applyBorder="1" applyAlignment="1">
      <alignment horizontal="center"/>
    </xf>
    <xf numFmtId="0" fontId="15" fillId="0" borderId="1" xfId="0" applyFont="1" applyFill="1" applyBorder="1" applyAlignment="1">
      <alignment horizontal="center"/>
    </xf>
    <xf numFmtId="0" fontId="27" fillId="0" borderId="1" xfId="0" applyFont="1" applyFill="1" applyBorder="1" applyAlignment="1">
      <alignment horizontal="center" vertical="center" wrapText="1"/>
    </xf>
    <xf numFmtId="0" fontId="10" fillId="2" borderId="1" xfId="0" applyFont="1" applyFill="1" applyBorder="1" applyAlignment="1">
      <alignment horizontal="left"/>
    </xf>
  </cellXfs>
  <cellStyles count="11">
    <cellStyle name="Comma 2" xfId="6" xr:uid="{00000000-0005-0000-0000-000000000000}"/>
    <cellStyle name="Hyperlink" xfId="2" builtinId="8"/>
    <cellStyle name="Normal" xfId="0" builtinId="0"/>
    <cellStyle name="Normal 2" xfId="3" xr:uid="{00000000-0005-0000-0000-000003000000}"/>
    <cellStyle name="Normal 2 2 3" xfId="7" xr:uid="{00000000-0005-0000-0000-000004000000}"/>
    <cellStyle name="Normal 3" xfId="4" xr:uid="{00000000-0005-0000-0000-000005000000}"/>
    <cellStyle name="Normal 4" xfId="8" xr:uid="{00000000-0005-0000-0000-000006000000}"/>
    <cellStyle name="Normal 4 2" xfId="9" xr:uid="{00000000-0005-0000-0000-000007000000}"/>
    <cellStyle name="Percent" xfId="1" builtinId="5"/>
    <cellStyle name="Percent 2" xfId="5" xr:uid="{00000000-0005-0000-0000-000009000000}"/>
    <cellStyle name="Percent 3" xfId="10" xr:uid="{00000000-0005-0000-0000-00000A000000}"/>
  </cellStyles>
  <dxfs count="69">
    <dxf>
      <fill>
        <patternFill patternType="solid">
          <bgColor theme="0" tint="-0.34998626667073579"/>
        </patternFill>
      </fill>
    </dxf>
    <dxf>
      <fill>
        <patternFill patternType="solid">
          <bgColor theme="0" tint="-0.34998626667073579"/>
        </patternFill>
      </fill>
    </dxf>
    <dxf>
      <fill>
        <patternFill patternType="none">
          <bgColor auto="1"/>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font>
    </dxf>
    <dxf>
      <font>
        <b val="0"/>
      </font>
    </dxf>
    <dxf>
      <fill>
        <patternFill patternType="none">
          <bgColor auto="1"/>
        </patternFill>
      </fill>
    </dxf>
    <dxf>
      <fill>
        <patternFill patternType="none">
          <bgColor auto="1"/>
        </patternFill>
      </fill>
    </dxf>
    <dxf>
      <fill>
        <patternFill patternType="none">
          <bgColor auto="1"/>
        </patternFill>
      </fill>
    </dxf>
    <dxf>
      <font>
        <color theme="1"/>
      </font>
    </dxf>
    <dxf>
      <font>
        <color theme="1"/>
      </font>
    </dxf>
    <dxf>
      <font>
        <color theme="1"/>
      </font>
    </dxf>
    <dxf>
      <numFmt numFmtId="13" formatCode="0%"/>
    </dxf>
    <dxf>
      <font>
        <b/>
      </font>
    </dxf>
    <dxf>
      <font>
        <b/>
      </font>
    </dxf>
    <dxf>
      <font>
        <b/>
      </font>
    </dxf>
    <dxf>
      <font>
        <b/>
      </font>
    </dxf>
    <dxf>
      <font>
        <b/>
      </font>
    </dxf>
    <dxf>
      <font>
        <b/>
      </font>
    </dxf>
    <dxf>
      <font>
        <b/>
      </font>
    </dxf>
    <dxf>
      <font>
        <b/>
      </font>
    </dxf>
    <dxf>
      <font>
        <b/>
      </font>
    </dxf>
    <dxf>
      <font>
        <b/>
      </font>
    </dxf>
    <dxf>
      <font>
        <b/>
      </font>
    </dxf>
    <dxf>
      <font>
        <b/>
      </font>
    </dxf>
    <dxf>
      <fill>
        <patternFill patternType="solid">
          <bgColor rgb="FFFFFF00"/>
        </patternFill>
      </fill>
    </dxf>
    <dxf>
      <fill>
        <patternFill patternType="solid">
          <bgColor rgb="FFFFFF00"/>
        </patternFill>
      </fill>
    </dxf>
    <dxf>
      <font>
        <b/>
      </font>
    </dxf>
    <dxf>
      <font>
        <b/>
      </font>
    </dxf>
    <dxf>
      <font>
        <b/>
      </font>
    </dxf>
    <dxf>
      <font>
        <b/>
      </font>
    </dxf>
    <dxf>
      <font>
        <color rgb="FFFF0000"/>
      </font>
    </dxf>
    <dxf>
      <font>
        <color theme="1"/>
      </font>
    </dxf>
    <dxf>
      <font>
        <color rgb="FFFF0000"/>
      </font>
    </dxf>
    <dxf>
      <font>
        <color rgb="FFFF0000"/>
      </font>
    </dxf>
    <dxf>
      <font>
        <color rgb="FFFF0000"/>
      </font>
    </dxf>
    <dxf>
      <font>
        <color theme="1"/>
      </font>
    </dxf>
    <dxf>
      <font>
        <color rgb="FFFF0000"/>
      </font>
    </dxf>
    <dxf>
      <font>
        <color rgb="FFFF0000"/>
      </font>
    </dxf>
    <dxf>
      <font>
        <color rgb="FFFF0000"/>
      </font>
    </dxf>
    <dxf>
      <font>
        <color rgb="FFFF0000"/>
      </font>
    </dxf>
    <dxf>
      <font>
        <color rgb="FFFF0000"/>
      </font>
    </dxf>
    <dxf>
      <font>
        <color rgb="FFFF0000"/>
      </font>
    </dxf>
    <dxf>
      <font>
        <color rgb="FFFF0000"/>
      </font>
    </dxf>
    <dxf>
      <numFmt numFmtId="165" formatCode="0.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3460750</xdr:colOff>
      <xdr:row>0</xdr:row>
      <xdr:rowOff>171450</xdr:rowOff>
    </xdr:from>
    <xdr:to>
      <xdr:col>3</xdr:col>
      <xdr:colOff>3471983</xdr:colOff>
      <xdr:row>4</xdr:row>
      <xdr:rowOff>184149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85050" y="171450"/>
          <a:ext cx="11233" cy="774699"/>
        </a:xfrm>
        <a:prstGeom prst="rect">
          <a:avLst/>
        </a:prstGeom>
      </xdr:spPr>
    </xdr:pic>
    <xdr:clientData/>
  </xdr:twoCellAnchor>
  <xdr:twoCellAnchor editAs="oneCell">
    <xdr:from>
      <xdr:col>3</xdr:col>
      <xdr:colOff>3702844</xdr:colOff>
      <xdr:row>1</xdr:row>
      <xdr:rowOff>59531</xdr:rowOff>
    </xdr:from>
    <xdr:to>
      <xdr:col>3</xdr:col>
      <xdr:colOff>5146002</xdr:colOff>
      <xdr:row>5</xdr:row>
      <xdr:rowOff>20636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7144" y="262731"/>
          <a:ext cx="1430458" cy="7358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2</xdr:row>
      <xdr:rowOff>0</xdr:rowOff>
    </xdr:from>
    <xdr:ext cx="7661776" cy="284079"/>
    <xdr:sp macro="" textlink="">
      <xdr:nvSpPr>
        <xdr:cNvPr id="5" name="TextBox 4">
          <a:extLst>
            <a:ext uri="{FF2B5EF4-FFF2-40B4-BE49-F238E27FC236}">
              <a16:creationId xmlns:a16="http://schemas.microsoft.com/office/drawing/2014/main" id="{0BEA9443-CE10-45EA-B543-4F85DB90D1DB}"/>
            </a:ext>
          </a:extLst>
        </xdr:cNvPr>
        <xdr:cNvSpPr txBox="1"/>
      </xdr:nvSpPr>
      <xdr:spPr>
        <a:xfrm>
          <a:off x="0" y="5314950"/>
          <a:ext cx="7661776" cy="2840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IN" sz="1200" b="1">
              <a:solidFill>
                <a:srgbClr val="FF0000"/>
              </a:solidFill>
              <a:latin typeface="Times New Roman" panose="02020603050405020304" pitchFamily="18" charset="0"/>
              <a:cs typeface="Times New Roman" panose="02020603050405020304" pitchFamily="18" charset="0"/>
            </a:rPr>
            <a:t>Emissions factor</a:t>
          </a:r>
          <a:r>
            <a:rPr lang="en-IN" sz="1200" b="1" baseline="0">
              <a:solidFill>
                <a:srgbClr val="FF0000"/>
              </a:solidFill>
              <a:latin typeface="Times New Roman" panose="02020603050405020304" pitchFamily="18" charset="0"/>
              <a:cs typeface="Times New Roman" panose="02020603050405020304" pitchFamily="18" charset="0"/>
            </a:rPr>
            <a:t> for</a:t>
          </a:r>
          <a:r>
            <a:rPr lang="en-IN" sz="1200" b="1">
              <a:solidFill>
                <a:srgbClr val="FF0000"/>
              </a:solidFill>
              <a:latin typeface="Times New Roman" panose="02020603050405020304" pitchFamily="18" charset="0"/>
              <a:cs typeface="Times New Roman" panose="02020603050405020304" pitchFamily="18" charset="0"/>
            </a:rPr>
            <a:t> Captive</a:t>
          </a:r>
          <a:r>
            <a:rPr lang="en-IN" sz="1200" b="1" baseline="0">
              <a:solidFill>
                <a:srgbClr val="FF0000"/>
              </a:solidFill>
              <a:latin typeface="Times New Roman" panose="02020603050405020304" pitchFamily="18" charset="0"/>
              <a:cs typeface="Times New Roman" panose="02020603050405020304" pitchFamily="18" charset="0"/>
            </a:rPr>
            <a:t> Generation</a:t>
          </a:r>
          <a:r>
            <a:rPr lang="en-IN" sz="1200" b="1">
              <a:solidFill>
                <a:srgbClr val="FF0000"/>
              </a:solidFill>
              <a:latin typeface="Times New Roman" panose="02020603050405020304" pitchFamily="18" charset="0"/>
              <a:cs typeface="Times New Roman" panose="02020603050405020304" pitchFamily="18" charset="0"/>
            </a:rPr>
            <a:t> = ∑(Share</a:t>
          </a:r>
          <a:r>
            <a:rPr lang="en-IN" sz="1200" b="1" baseline="0">
              <a:solidFill>
                <a:srgbClr val="FF0000"/>
              </a:solidFill>
              <a:latin typeface="Times New Roman" panose="02020603050405020304" pitchFamily="18" charset="0"/>
              <a:cs typeface="Times New Roman" panose="02020603050405020304" pitchFamily="18" charset="0"/>
            </a:rPr>
            <a:t> of generation(by fuel)*Default emission factor (of the fuel))</a:t>
          </a:r>
          <a:endParaRPr lang="en-IN" sz="1200" b="1">
            <a:solidFill>
              <a:srgbClr val="FF0000"/>
            </a:solidFill>
            <a:latin typeface="Times New Roman" panose="02020603050405020304" pitchFamily="18" charset="0"/>
            <a:cs typeface="Times New Roman" panose="02020603050405020304" pitchFamily="18" charset="0"/>
          </a:endParaRPr>
        </a:p>
      </xdr:txBody>
    </xdr:sp>
    <xdr:clientData/>
  </xdr:one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tirtha/Dropbox/GHG%20inventory%20project%20CEEW-Vasudha/Version%20control%20history%20(all%20folders)/CEEW%20analysis%20worksheets%20-%20archives/Emissions%20output/Eenergy%20Emissions%20-%20VG%20edits%2014dec15.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2352.643409953707" createdVersion="4" refreshedVersion="4" minRefreshableVersion="3" recordCount="727" xr:uid="{00000000-000A-0000-FFFF-FFFF0F000000}">
  <cacheSource type="worksheet">
    <worksheetSource ref="A1:U728" sheet="petroleum feedstock" r:id="rId2"/>
  </cacheSource>
  <cacheFields count="21">
    <cacheField name="FactoryCode" numFmtId="0">
      <sharedItems/>
    </cacheField>
    <cacheField name="Block" numFmtId="0">
      <sharedItems/>
    </cacheField>
    <cacheField name="IndCodeNIC08" numFmtId="0">
      <sharedItems containsSemiMixedTypes="0" containsString="0" containsNumber="1" containsInteger="1" minValue="10402" maxValue="32909"/>
    </cacheField>
    <cacheField name="IndCodeIPCC" numFmtId="0">
      <sharedItems/>
    </cacheField>
    <cacheField name="NPCMSCode" numFmtId="0">
      <sharedItems containsSemiMixedTypes="0" containsString="0" containsNumber="1" containsInteger="1" minValue="1201000" maxValue="3454004"/>
    </cacheField>
    <cacheField name="UoMCode" numFmtId="0">
      <sharedItems containsSemiMixedTypes="0" containsString="0" containsNumber="1" containsInteger="1" minValue="7" maxValue="27"/>
    </cacheField>
    <cacheField name="UoM" numFmtId="0">
      <sharedItems/>
    </cacheField>
    <cacheField name="Fuel" numFmtId="0">
      <sharedItems/>
    </cacheField>
    <cacheField name="Description" numFmtId="0">
      <sharedItems count="32">
        <s v="Petroleum oils and oils obtained from bituminous minerals, crude"/>
        <s v="Glancepitch"/>
        <s v="Shale Oil"/>
        <s v="Bituminous or oil shale and tar sands n.e.c"/>
        <s v="Fuel, aviation turbine"/>
        <s v="Motor spirit (gasolene), including aviation spirit n.e.c"/>
        <s v="Spirit type (gasolene type) jet fuel"/>
        <s v="Light petroleum oil"/>
        <s v="Other light petroleum oils and light oils obtained from bituminous minerals n.e.c"/>
        <s v="Kerosene"/>
        <s v="Superior kerosene"/>
        <s v="Kerosene n.e.c"/>
        <s v="Diesel"/>
        <s v="High speed diesel"/>
        <s v="Medium petroleum oil, n.e.c."/>
        <s v="Fuel oils n.e.c."/>
        <s v="Furnace oil"/>
        <s v="Liquid or liquid gas fuel for lighter"/>
        <s v="Liquidified petroleum gas (LPG)"/>
        <s v="Propane and butanes, liquefied, n.e.c."/>
        <s v="Bituminous oil"/>
        <s v="Paraffin incl wax"/>
        <s v="Petroleum coke"/>
        <s v="Petroleum coke calcined"/>
        <s v="Petroleum jelly"/>
        <s v="Wax chlorinated paraffin"/>
        <s v="Wax polythene"/>
        <s v="Petroleum products obtained from bitumen n.e.c."/>
        <s v="Coal tar processed"/>
        <s v="Coal tar, crude"/>
        <s v="Coal tar, pitch"/>
        <s v="Oil, Coal tar"/>
      </sharedItems>
    </cacheField>
    <cacheField name="UseType" numFmtId="0">
      <sharedItems/>
    </cacheField>
    <cacheField name="year" numFmtId="0">
      <sharedItems containsSemiMixedTypes="0" containsString="0" containsNumber="1" containsInteger="1" minValue="2013" maxValue="2013"/>
    </cacheField>
    <cacheField name="QuantityConsumed" numFmtId="0">
      <sharedItems containsSemiMixedTypes="0" containsString="0" containsNumber="1" minValue="0.02" maxValue="268756650"/>
    </cacheField>
    <cacheField name="PurchaseValue" numFmtId="0">
      <sharedItems containsSemiMixedTypes="0" containsString="0" containsNumber="1" containsInteger="1" minValue="313" maxValue="11067809178"/>
    </cacheField>
    <cacheField name="Rate" numFmtId="0">
      <sharedItems containsSemiMixedTypes="0" containsString="0" containsNumber="1" minValue="6" maxValue="918810.02"/>
    </cacheField>
    <cacheField name="MLT" numFmtId="0">
      <sharedItems containsSemiMixedTypes="0" containsString="0" containsNumber="1" minValue="1" maxValue="39.523809999999997"/>
    </cacheField>
    <cacheField name="IndCodeNIC08_2dgt" numFmtId="0">
      <sharedItems containsSemiMixedTypes="0" containsString="0" containsNumber="1" containsInteger="1" minValue="10" maxValue="32"/>
    </cacheField>
    <cacheField name="IO" numFmtId="0">
      <sharedItems/>
    </cacheField>
    <cacheField name="CalorificValue" numFmtId="0">
      <sharedItems containsString="0" containsBlank="1" containsNumber="1" minValue="8.9" maxValue="47.3"/>
    </cacheField>
    <cacheField name="EmissionFactor" numFmtId="0">
      <sharedItems containsString="0" containsBlank="1" containsNumber="1" minValue="63.1" maxValue="107"/>
    </cacheField>
    <cacheField name="Emissions " numFmtId="0">
      <sharedItems containsMixedTypes="1" containsNumber="1" minValue="0" maxValue="6065840.280030001"/>
    </cacheField>
    <cacheField name="NIC-08(2D)" numFmtId="0">
      <sharedItems count="23">
        <s v="13"/>
        <s v="19"/>
        <s v="29"/>
        <s v="22"/>
        <s v="27"/>
        <s v="23"/>
        <s v="20"/>
        <s v="21"/>
        <s v="28"/>
        <s v="25"/>
        <s v="26"/>
        <s v="11"/>
        <s v="31"/>
        <s v="10"/>
        <s v="16"/>
        <s v="15"/>
        <s v="24"/>
        <s v="30"/>
        <s v="32"/>
        <s v="18"/>
        <s v="14"/>
        <s v="12"/>
        <s v="17"/>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27">
  <r>
    <s v="1019720F"/>
    <s v="H"/>
    <n v="13119"/>
    <s v="1A2l"/>
    <n v="1201000"/>
    <n v="27"/>
    <s v="Tonne"/>
    <s v="Petroleum fuels"/>
    <x v="0"/>
    <s v="fuel/feedstock"/>
    <n v="2013"/>
    <n v="503"/>
    <n v="16575692"/>
    <n v="32953.660000000003"/>
    <n v="1"/>
    <n v="13"/>
    <s v="Input"/>
    <n v="42.3"/>
    <n v="73.3"/>
    <n v="1559.5967699999999"/>
    <x v="0"/>
  </r>
  <r>
    <s v="1948406F"/>
    <s v="H"/>
    <n v="19209"/>
    <s v="1A1b"/>
    <n v="1201000"/>
    <n v="27"/>
    <s v="Tonne"/>
    <s v="Petroleum fuels"/>
    <x v="0"/>
    <s v="fuel/feedstock"/>
    <n v="2013"/>
    <n v="259"/>
    <n v="7518553"/>
    <n v="29029.16"/>
    <n v="1"/>
    <n v="19"/>
    <s v="Input"/>
    <n v="42.3"/>
    <n v="73.3"/>
    <n v="803.05280999999991"/>
    <x v="1"/>
  </r>
  <r>
    <s v="0644527F"/>
    <s v="H"/>
    <n v="29302"/>
    <s v="1A2g"/>
    <n v="1201000"/>
    <n v="27"/>
    <s v="Tonne"/>
    <s v="Petroleum fuels"/>
    <x v="0"/>
    <s v="fuel/feedstock"/>
    <n v="2013"/>
    <n v="847"/>
    <n v="27932164"/>
    <n v="32977.760000000002"/>
    <n v="1"/>
    <n v="29"/>
    <s v="Input"/>
    <n v="42.3"/>
    <n v="73.3"/>
    <n v="2626.1997299999998"/>
    <x v="2"/>
  </r>
  <r>
    <s v="3136424F"/>
    <s v="H"/>
    <n v="19201"/>
    <s v="1A1b"/>
    <n v="1201000"/>
    <n v="27"/>
    <s v="Tonne"/>
    <s v="Petroleum fuels"/>
    <x v="0"/>
    <s v="fuel/feedstock"/>
    <n v="2013"/>
    <n v="595"/>
    <n v="19611454"/>
    <n v="32960.43"/>
    <n v="2.5"/>
    <n v="19"/>
    <s v="Input"/>
    <n v="42.3"/>
    <n v="73.3"/>
    <n v="4612.1276250000001"/>
    <x v="1"/>
  </r>
  <r>
    <s v="4334527F"/>
    <s v="H"/>
    <n v="22191"/>
    <s v="1A2m"/>
    <n v="1201000"/>
    <n v="27"/>
    <s v="Tonne"/>
    <s v="Petroleum fuels"/>
    <x v="0"/>
    <s v="fuel/feedstock"/>
    <n v="2013"/>
    <n v="54"/>
    <n v="1785008"/>
    <n v="33055.699999999997"/>
    <n v="5"/>
    <n v="22"/>
    <s v="Input"/>
    <n v="42.3"/>
    <n v="73.3"/>
    <n v="837.15929999999992"/>
    <x v="3"/>
  </r>
  <r>
    <s v="3121403F"/>
    <s v="H"/>
    <n v="27339"/>
    <s v="1A2h"/>
    <n v="1201000"/>
    <n v="27"/>
    <s v="Tonne"/>
    <s v="Petroleum fuels"/>
    <x v="0"/>
    <s v="fuel/feedstock"/>
    <n v="2013"/>
    <n v="906"/>
    <n v="29860917"/>
    <n v="32959.07"/>
    <n v="1"/>
    <n v="27"/>
    <s v="Input"/>
    <n v="42.3"/>
    <n v="73.3"/>
    <n v="2809.1345399999996"/>
    <x v="4"/>
  </r>
  <r>
    <s v="1520619F"/>
    <s v="H"/>
    <n v="23994"/>
    <s v="1A2f"/>
    <n v="1201000"/>
    <n v="27"/>
    <s v="Tonne"/>
    <s v="Petroleum fuels"/>
    <x v="0"/>
    <s v="fuel/feedstock"/>
    <n v="2013"/>
    <n v="253"/>
    <n v="8344267"/>
    <n v="32981.29"/>
    <n v="1"/>
    <n v="23"/>
    <s v="Input"/>
    <n v="42.3"/>
    <n v="73.3"/>
    <n v="784.44926999999996"/>
    <x v="5"/>
  </r>
  <r>
    <s v="5814824F"/>
    <s v="H"/>
    <n v="19201"/>
    <s v="1A1b"/>
    <n v="1201000"/>
    <n v="27"/>
    <s v="Tonne"/>
    <s v="Petroleum fuels"/>
    <x v="0"/>
    <s v="fuel/feedstock"/>
    <n v="2013"/>
    <n v="115"/>
    <n v="3794994"/>
    <n v="32999.949999999997"/>
    <n v="1"/>
    <n v="19"/>
    <s v="Input"/>
    <n v="42.3"/>
    <n v="73.3"/>
    <n v="356.56784999999996"/>
    <x v="1"/>
  </r>
  <r>
    <s v="1267319F"/>
    <s v="H"/>
    <n v="22191"/>
    <s v="1A2m"/>
    <n v="1201000"/>
    <n v="27"/>
    <s v="Tonne"/>
    <s v="Petroleum fuels"/>
    <x v="0"/>
    <s v="fuel/feedstock"/>
    <n v="2013"/>
    <n v="25"/>
    <n v="838009"/>
    <n v="33520.36"/>
    <n v="1"/>
    <n v="22"/>
    <s v="Input"/>
    <n v="42.3"/>
    <n v="73.3"/>
    <n v="77.514750000000006"/>
    <x v="3"/>
  </r>
  <r>
    <s v="1353221F"/>
    <s v="H"/>
    <n v="20292"/>
    <s v="1A2c"/>
    <n v="1201000"/>
    <n v="27"/>
    <s v="Tonne"/>
    <s v="Petroleum fuels"/>
    <x v="0"/>
    <s v="fuel/feedstock"/>
    <n v="2013"/>
    <n v="95"/>
    <n v="3126309"/>
    <n v="32908.519999999997"/>
    <n v="1"/>
    <n v="20"/>
    <s v="Input"/>
    <n v="42.3"/>
    <n v="73.3"/>
    <n v="294.55604999999991"/>
    <x v="6"/>
  </r>
  <r>
    <s v="5523628F"/>
    <s v="H"/>
    <n v="19201"/>
    <s v="1A1b"/>
    <n v="1201000"/>
    <n v="27"/>
    <s v="Tonne"/>
    <s v="Petroleum fuels"/>
    <x v="0"/>
    <s v="fuel/feedstock"/>
    <n v="2013"/>
    <n v="2"/>
    <n v="72600"/>
    <n v="36300"/>
    <n v="3.5"/>
    <n v="19"/>
    <s v="Input"/>
    <n v="42.3"/>
    <n v="73.3"/>
    <n v="21.704129999999996"/>
    <x v="1"/>
  </r>
  <r>
    <s v="1979832F"/>
    <s v="H"/>
    <n v="22199"/>
    <s v="1A2m"/>
    <n v="1201000"/>
    <n v="27"/>
    <s v="Tonne"/>
    <s v="Petroleum fuels"/>
    <x v="0"/>
    <s v="fuel/feedstock"/>
    <n v="2013"/>
    <n v="47"/>
    <n v="1028074"/>
    <n v="21873.91"/>
    <n v="15.333333"/>
    <n v="22"/>
    <s v="Input"/>
    <n v="42.3"/>
    <n v="73.3"/>
    <n v="2234.4918114240895"/>
    <x v="3"/>
  </r>
  <r>
    <s v="2453124F"/>
    <s v="H"/>
    <n v="22191"/>
    <s v="1A2m"/>
    <n v="1201000"/>
    <n v="27"/>
    <s v="Tonne"/>
    <s v="Petroleum fuels"/>
    <x v="0"/>
    <s v="fuel/feedstock"/>
    <n v="2013"/>
    <n v="802"/>
    <n v="26450803"/>
    <n v="32981.050000000003"/>
    <n v="1"/>
    <n v="22"/>
    <s v="Input"/>
    <n v="42.3"/>
    <n v="73.3"/>
    <n v="2486.6731799999998"/>
    <x v="3"/>
  </r>
  <r>
    <s v="1356423F"/>
    <s v="H"/>
    <n v="20119"/>
    <s v="1A2c"/>
    <n v="1201000"/>
    <n v="27"/>
    <s v="Tonne"/>
    <s v="Petroleum fuels"/>
    <x v="0"/>
    <s v="fuel/feedstock"/>
    <n v="2013"/>
    <n v="1800"/>
    <n v="59317703"/>
    <n v="32954.28"/>
    <n v="1"/>
    <n v="20"/>
    <s v="Input"/>
    <n v="42.3"/>
    <n v="73.3"/>
    <n v="5581.0619999999999"/>
    <x v="6"/>
  </r>
  <r>
    <s v="2675724F"/>
    <s v="H"/>
    <n v="22199"/>
    <s v="1A2m"/>
    <n v="1201000"/>
    <n v="27"/>
    <s v="Tonne"/>
    <s v="Petroleum fuels"/>
    <x v="0"/>
    <s v="fuel/feedstock"/>
    <n v="2013"/>
    <n v="18"/>
    <n v="577390"/>
    <n v="32077.22"/>
    <n v="1"/>
    <n v="22"/>
    <s v="Input"/>
    <n v="42.3"/>
    <n v="73.3"/>
    <n v="55.810619999999993"/>
    <x v="3"/>
  </r>
  <r>
    <s v="3288333F"/>
    <s v="H"/>
    <n v="22199"/>
    <s v="1A2m"/>
    <n v="1201000"/>
    <n v="27"/>
    <s v="Tonne"/>
    <s v="Petroleum fuels"/>
    <x v="0"/>
    <s v="fuel/feedstock"/>
    <n v="2013"/>
    <n v="3"/>
    <n v="86812"/>
    <n v="28937.33"/>
    <n v="1"/>
    <n v="22"/>
    <s v="Input"/>
    <n v="42.3"/>
    <n v="73.3"/>
    <n v="9.3017699999999994"/>
    <x v="3"/>
  </r>
  <r>
    <s v="1422223F"/>
    <s v="H"/>
    <n v="29301"/>
    <s v="1A2g"/>
    <n v="1201000"/>
    <n v="27"/>
    <s v="Tonne"/>
    <s v="Petroleum fuels"/>
    <x v="0"/>
    <s v="fuel/feedstock"/>
    <n v="2013"/>
    <n v="2035"/>
    <n v="67064866"/>
    <n v="32955.71"/>
    <n v="1"/>
    <n v="29"/>
    <s v="Input"/>
    <n v="42.3"/>
    <n v="73.3"/>
    <n v="6309.7006499999998"/>
    <x v="2"/>
  </r>
  <r>
    <s v="1224325F"/>
    <s v="H"/>
    <n v="21001"/>
    <s v="1A2c"/>
    <n v="1201000"/>
    <n v="27"/>
    <s v="Tonne"/>
    <s v="Petroleum fuels"/>
    <x v="0"/>
    <s v="fuel/feedstock"/>
    <n v="2013"/>
    <n v="351"/>
    <n v="11570985"/>
    <n v="32965.769999999997"/>
    <n v="1"/>
    <n v="21"/>
    <s v="Input"/>
    <n v="42.3"/>
    <n v="73.3"/>
    <n v="1088.3070899999998"/>
    <x v="7"/>
  </r>
  <r>
    <s v="0592319F"/>
    <s v="H"/>
    <n v="28291"/>
    <s v="1A2h"/>
    <n v="1201000"/>
    <n v="27"/>
    <s v="Tonne"/>
    <s v="Petroleum fuels"/>
    <x v="0"/>
    <s v="fuel/feedstock"/>
    <n v="2013"/>
    <n v="11"/>
    <n v="377688"/>
    <n v="34335.269999999997"/>
    <n v="12.5"/>
    <n v="28"/>
    <s v="Input"/>
    <n v="42.3"/>
    <n v="73.3"/>
    <n v="426.33112499999999"/>
    <x v="8"/>
  </r>
  <r>
    <s v="1659307F"/>
    <s v="H"/>
    <n v="20221"/>
    <s v="1A2c"/>
    <n v="1201000"/>
    <n v="27"/>
    <s v="Tonne"/>
    <s v="Petroleum fuels"/>
    <x v="0"/>
    <s v="fuel/feedstock"/>
    <n v="2013"/>
    <n v="361"/>
    <n v="11891959"/>
    <n v="32941.71"/>
    <n v="1"/>
    <n v="20"/>
    <s v="Input"/>
    <n v="42.3"/>
    <n v="73.3"/>
    <n v="1119.3129899999999"/>
    <x v="6"/>
  </r>
  <r>
    <s v="1879329F"/>
    <s v="H"/>
    <n v="19201"/>
    <s v="1A1b"/>
    <n v="1201000"/>
    <n v="27"/>
    <s v="Tonne"/>
    <s v="Petroleum fuels"/>
    <x v="0"/>
    <s v="fuel/feedstock"/>
    <n v="2013"/>
    <n v="1790"/>
    <n v="69797912"/>
    <n v="38993.25"/>
    <n v="1"/>
    <n v="19"/>
    <s v="Input"/>
    <n v="42.3"/>
    <n v="73.3"/>
    <n v="5550.0560999999998"/>
    <x v="1"/>
  </r>
  <r>
    <s v="0813409F"/>
    <s v="H"/>
    <n v="22191"/>
    <s v="1A2m"/>
    <n v="1201000"/>
    <n v="27"/>
    <s v="Tonne"/>
    <s v="Petroleum fuels"/>
    <x v="0"/>
    <s v="fuel/feedstock"/>
    <n v="2013"/>
    <n v="1743"/>
    <n v="57456030"/>
    <n v="32963.870000000003"/>
    <n v="1"/>
    <n v="22"/>
    <s v="Input"/>
    <n v="42.3"/>
    <n v="73.3"/>
    <n v="5404.3283699999993"/>
    <x v="3"/>
  </r>
  <r>
    <s v="1380132F"/>
    <s v="H"/>
    <n v="28252"/>
    <s v="1A2h"/>
    <n v="1201000"/>
    <n v="27"/>
    <s v="Tonne"/>
    <s v="Petroleum fuels"/>
    <x v="0"/>
    <s v="fuel/feedstock"/>
    <n v="2013"/>
    <n v="9"/>
    <n v="297840"/>
    <n v="33093.33"/>
    <n v="1"/>
    <n v="28"/>
    <s v="Input"/>
    <n v="42.3"/>
    <n v="73.3"/>
    <n v="27.905309999999997"/>
    <x v="8"/>
  </r>
  <r>
    <s v="2081133F"/>
    <s v="H"/>
    <n v="23999"/>
    <s v="1A2f"/>
    <n v="1201000"/>
    <n v="27"/>
    <s v="Tonne"/>
    <s v="Petroleum fuels"/>
    <x v="0"/>
    <s v="fuel/feedstock"/>
    <n v="2013"/>
    <n v="2131"/>
    <n v="70245260"/>
    <n v="32963.519999999997"/>
    <n v="1"/>
    <n v="23"/>
    <s v="Input"/>
    <n v="42.3"/>
    <n v="73.3"/>
    <n v="6607.357289999999"/>
    <x v="5"/>
  </r>
  <r>
    <s v="1029701F"/>
    <s v="H"/>
    <n v="20293"/>
    <s v="1A2c"/>
    <n v="1201000"/>
    <n v="27"/>
    <s v="Tonne"/>
    <s v="Petroleum fuels"/>
    <x v="0"/>
    <s v="fuel/feedstock"/>
    <n v="2013"/>
    <n v="1000"/>
    <n v="32975900"/>
    <n v="32975.9"/>
    <n v="1"/>
    <n v="20"/>
    <s v="Input"/>
    <n v="42.3"/>
    <n v="73.3"/>
    <n v="3100.59"/>
    <x v="6"/>
  </r>
  <r>
    <s v="3809424F"/>
    <s v="H"/>
    <n v="20131"/>
    <s v="1A2c"/>
    <n v="1201000"/>
    <n v="27"/>
    <s v="Tonne"/>
    <s v="Petroleum fuels"/>
    <x v="0"/>
    <s v="fuel/feedstock"/>
    <n v="2013"/>
    <n v="34501"/>
    <n v="1137272274"/>
    <n v="32963.46"/>
    <n v="1"/>
    <n v="20"/>
    <s v="Input"/>
    <n v="42.3"/>
    <n v="73.3"/>
    <n v="106973.45558999998"/>
    <x v="6"/>
  </r>
  <r>
    <s v="1388632F"/>
    <s v="H"/>
    <n v="27102"/>
    <s v="1A2h"/>
    <n v="1201000"/>
    <n v="27"/>
    <s v="Tonne"/>
    <s v="Petroleum fuels"/>
    <x v="0"/>
    <s v="fuel/feedstock"/>
    <n v="2013"/>
    <n v="2833"/>
    <n v="93368581"/>
    <n v="32957.49"/>
    <n v="1"/>
    <n v="27"/>
    <s v="Input"/>
    <n v="42.3"/>
    <n v="73.3"/>
    <n v="8783.9714699999986"/>
    <x v="4"/>
  </r>
  <r>
    <s v="5964027F"/>
    <s v="H"/>
    <n v="22203"/>
    <s v="1A2m"/>
    <n v="1201000"/>
    <n v="27"/>
    <s v="Tonne"/>
    <s v="Petroleum fuels"/>
    <x v="0"/>
    <s v="fuel/feedstock"/>
    <n v="2013"/>
    <n v="3"/>
    <n v="115313"/>
    <n v="38437.67"/>
    <n v="18"/>
    <n v="22"/>
    <s v="Input"/>
    <n v="42.3"/>
    <n v="73.3"/>
    <n v="167.43185999999997"/>
    <x v="3"/>
  </r>
  <r>
    <s v="0131723F"/>
    <s v="H"/>
    <n v="22199"/>
    <s v="1A2m"/>
    <n v="1201000"/>
    <n v="27"/>
    <s v="Tonne"/>
    <s v="Petroleum fuels"/>
    <x v="0"/>
    <s v="fuel/feedstock"/>
    <n v="2013"/>
    <n v="9"/>
    <n v="293970"/>
    <n v="32663.33"/>
    <n v="1"/>
    <n v="22"/>
    <s v="Input"/>
    <n v="42.3"/>
    <n v="73.3"/>
    <n v="27.905309999999997"/>
    <x v="3"/>
  </r>
  <r>
    <s v="0198810F"/>
    <s v="H"/>
    <n v="19209"/>
    <s v="1A1b"/>
    <n v="1201000"/>
    <n v="27"/>
    <s v="Tonne"/>
    <s v="Petroleum fuels"/>
    <x v="0"/>
    <s v="fuel/feedstock"/>
    <n v="2013"/>
    <n v="1897"/>
    <n v="62545399"/>
    <n v="32970.69"/>
    <n v="1"/>
    <n v="19"/>
    <s v="Input"/>
    <n v="42.3"/>
    <n v="73.3"/>
    <n v="5881.8192299999992"/>
    <x v="1"/>
  </r>
  <r>
    <s v="0899809F"/>
    <s v="H"/>
    <n v="27101"/>
    <s v="1A2h"/>
    <n v="1201000"/>
    <n v="27"/>
    <s v="Tonne"/>
    <s v="Petroleum fuels"/>
    <x v="0"/>
    <s v="fuel/feedstock"/>
    <n v="2013"/>
    <n v="1461"/>
    <n v="48170191"/>
    <n v="32970.699999999997"/>
    <n v="1"/>
    <n v="27"/>
    <s v="Input"/>
    <n v="42.3"/>
    <n v="73.3"/>
    <n v="4529.9619899999989"/>
    <x v="4"/>
  </r>
  <r>
    <s v="3193136F"/>
    <s v="H"/>
    <n v="25121"/>
    <s v="1A2h"/>
    <n v="1201000"/>
    <n v="27"/>
    <s v="Tonne"/>
    <s v="Petroleum fuels"/>
    <x v="0"/>
    <s v="fuel/feedstock"/>
    <n v="2013"/>
    <n v="71"/>
    <n v="2449153"/>
    <n v="34495.11"/>
    <n v="2.5"/>
    <n v="25"/>
    <s v="Input"/>
    <n v="42.3"/>
    <n v="73.3"/>
    <n v="550.35472500000003"/>
    <x v="9"/>
  </r>
  <r>
    <s v="4364727F"/>
    <s v="H"/>
    <n v="26101"/>
    <s v="1A2h"/>
    <n v="1201000"/>
    <n v="27"/>
    <s v="Tonne"/>
    <s v="Petroleum fuels"/>
    <x v="0"/>
    <s v="fuel/feedstock"/>
    <n v="2013"/>
    <n v="22015"/>
    <n v="725694455"/>
    <n v="32963.64"/>
    <n v="1"/>
    <n v="26"/>
    <s v="Input"/>
    <n v="42.3"/>
    <n v="73.3"/>
    <n v="68259.488849999994"/>
    <x v="10"/>
  </r>
  <r>
    <s v="0643227F"/>
    <s v="H"/>
    <n v="28140"/>
    <s v="1A2h"/>
    <n v="1201000"/>
    <n v="27"/>
    <s v="Tonne"/>
    <s v="Petroleum fuels"/>
    <x v="0"/>
    <s v="fuel/feedstock"/>
    <n v="2013"/>
    <n v="690"/>
    <n v="25238082"/>
    <n v="36576.93"/>
    <n v="1"/>
    <n v="28"/>
    <s v="Input"/>
    <n v="42.3"/>
    <n v="73.3"/>
    <n v="2139.4070999999994"/>
    <x v="8"/>
  </r>
  <r>
    <s v="0076719F"/>
    <s v="H"/>
    <n v="22191"/>
    <s v="1A2m"/>
    <n v="1201000"/>
    <n v="27"/>
    <s v="Tonne"/>
    <s v="Petroleum fuels"/>
    <x v="0"/>
    <s v="fuel/feedstock"/>
    <n v="2013"/>
    <n v="57"/>
    <n v="1890867"/>
    <n v="33173.11"/>
    <n v="16.5"/>
    <n v="22"/>
    <s v="Input"/>
    <n v="42.3"/>
    <n v="73.3"/>
    <n v="2916.1048949999995"/>
    <x v="3"/>
  </r>
  <r>
    <s v="2998427F"/>
    <s v="H"/>
    <n v="20299"/>
    <s v="1A2c"/>
    <n v="1201000"/>
    <n v="27"/>
    <s v="Tonne"/>
    <s v="Petroleum fuels"/>
    <x v="0"/>
    <s v="fuel/feedstock"/>
    <n v="2013"/>
    <n v="448"/>
    <n v="14771284"/>
    <n v="32971.620000000003"/>
    <n v="1"/>
    <n v="20"/>
    <s v="Input"/>
    <n v="42.3"/>
    <n v="73.3"/>
    <n v="1389.0643199999997"/>
    <x v="6"/>
  </r>
  <r>
    <s v="1398402F"/>
    <s v="H"/>
    <n v="22192"/>
    <s v="1A2m"/>
    <n v="1201000"/>
    <n v="27"/>
    <s v="Tonne"/>
    <s v="Petroleum fuels"/>
    <x v="0"/>
    <s v="fuel/feedstock"/>
    <n v="2013"/>
    <n v="36"/>
    <n v="1182050"/>
    <n v="32834.720000000001"/>
    <n v="1"/>
    <n v="22"/>
    <s v="Input"/>
    <n v="42.3"/>
    <n v="73.3"/>
    <n v="111.62123999999999"/>
    <x v="3"/>
  </r>
  <r>
    <s v="3786228F"/>
    <s v="H"/>
    <n v="22113"/>
    <s v="1A2m"/>
    <n v="1201000"/>
    <n v="27"/>
    <s v="Tonne"/>
    <s v="Petroleum fuels"/>
    <x v="0"/>
    <s v="fuel/feedstock"/>
    <n v="2013"/>
    <n v="19"/>
    <n v="621387"/>
    <n v="32704.58"/>
    <n v="6"/>
    <n v="22"/>
    <s v="Input"/>
    <n v="42.3"/>
    <n v="73.3"/>
    <n v="353.46725999999995"/>
    <x v="3"/>
  </r>
  <r>
    <s v="1270619F"/>
    <s v="H"/>
    <n v="22199"/>
    <s v="1A2m"/>
    <n v="1201000"/>
    <n v="27"/>
    <s v="Tonne"/>
    <s v="Petroleum fuels"/>
    <x v="0"/>
    <s v="fuel/feedstock"/>
    <n v="2013"/>
    <n v="996"/>
    <n v="32825920"/>
    <n v="32957.75"/>
    <n v="1"/>
    <n v="22"/>
    <s v="Input"/>
    <n v="42.3"/>
    <n v="73.3"/>
    <n v="3088.1876399999996"/>
    <x v="3"/>
  </r>
  <r>
    <s v="1640123F"/>
    <s v="H"/>
    <n v="20236"/>
    <s v="1A2c"/>
    <n v="1201000"/>
    <n v="27"/>
    <s v="Tonne"/>
    <s v="Petroleum fuels"/>
    <x v="0"/>
    <s v="fuel/feedstock"/>
    <n v="2013"/>
    <n v="1659"/>
    <n v="54685077"/>
    <n v="32962.67"/>
    <n v="1"/>
    <n v="20"/>
    <s v="Input"/>
    <n v="42.3"/>
    <n v="73.3"/>
    <n v="5143.8788099999992"/>
    <x v="6"/>
  </r>
  <r>
    <s v="4651533F"/>
    <s v="H"/>
    <n v="20302"/>
    <s v="1A2c"/>
    <n v="1201000"/>
    <n v="27"/>
    <s v="Tonne"/>
    <s v="Petroleum fuels"/>
    <x v="0"/>
    <s v="fuel/feedstock"/>
    <n v="2013"/>
    <n v="220"/>
    <n v="7258000"/>
    <n v="32990.910000000003"/>
    <n v="1"/>
    <n v="20"/>
    <s v="Input"/>
    <n v="42.3"/>
    <n v="73.3"/>
    <n v="682.12979999999993"/>
    <x v="6"/>
  </r>
  <r>
    <s v="0151222F"/>
    <s v="H"/>
    <n v="20221"/>
    <s v="1A2c"/>
    <n v="1201000"/>
    <n v="27"/>
    <s v="Tonne"/>
    <s v="Petroleum fuels"/>
    <x v="0"/>
    <s v="fuel/feedstock"/>
    <n v="2013"/>
    <n v="32"/>
    <n v="1062733"/>
    <n v="33210.410000000003"/>
    <n v="1"/>
    <n v="20"/>
    <s v="Input"/>
    <n v="42.3"/>
    <n v="73.3"/>
    <n v="99.218879999999984"/>
    <x v="6"/>
  </r>
  <r>
    <s v="2738709F"/>
    <s v="H"/>
    <n v="19209"/>
    <s v="1A1b"/>
    <n v="1201000"/>
    <n v="27"/>
    <s v="Tonne"/>
    <s v="Petroleum fuels"/>
    <x v="0"/>
    <s v="fuel/feedstock"/>
    <n v="2013"/>
    <n v="1809"/>
    <n v="59640285"/>
    <n v="32968.65"/>
    <n v="2.5"/>
    <n v="19"/>
    <s v="Input"/>
    <n v="42.3"/>
    <n v="73.3"/>
    <n v="14022.418274999998"/>
    <x v="1"/>
  </r>
  <r>
    <s v="1421620F"/>
    <s v="H"/>
    <n v="19201"/>
    <s v="1A1b"/>
    <n v="1201000"/>
    <n v="27"/>
    <s v="Tonne"/>
    <s v="Petroleum fuels"/>
    <x v="0"/>
    <s v="fuel/feedstock"/>
    <n v="2013"/>
    <n v="671"/>
    <n v="22112161"/>
    <n v="32954.04"/>
    <n v="1"/>
    <n v="19"/>
    <s v="Input"/>
    <n v="42.3"/>
    <n v="73.3"/>
    <n v="2080.4958899999997"/>
    <x v="1"/>
  </r>
  <r>
    <s v="3028224F"/>
    <s v="H"/>
    <n v="20114"/>
    <s v="1A2c"/>
    <n v="1201000"/>
    <n v="27"/>
    <s v="Tonne"/>
    <s v="Petroleum fuels"/>
    <x v="0"/>
    <s v="fuel/feedstock"/>
    <n v="2013"/>
    <n v="2"/>
    <n v="57470"/>
    <n v="28735"/>
    <n v="1"/>
    <n v="20"/>
    <s v="Input"/>
    <n v="42.3"/>
    <n v="73.3"/>
    <n v="6.201179999999999"/>
    <x v="6"/>
  </r>
  <r>
    <s v="3364024F"/>
    <s v="H"/>
    <n v="11044"/>
    <s v="1A2e"/>
    <n v="1201000"/>
    <n v="27"/>
    <s v="Tonne"/>
    <s v="Petroleum fuels"/>
    <x v="0"/>
    <s v="fuel/feedstock"/>
    <n v="2013"/>
    <n v="1"/>
    <n v="26864"/>
    <n v="26864"/>
    <n v="8.5"/>
    <n v="11"/>
    <s v="Input"/>
    <n v="42.3"/>
    <n v="73.3"/>
    <n v="26.355014999999995"/>
    <x v="11"/>
  </r>
  <r>
    <s v="2453524F"/>
    <s v="H"/>
    <n v="22191"/>
    <s v="1A2m"/>
    <n v="1201000"/>
    <n v="27"/>
    <s v="Tonne"/>
    <s v="Petroleum fuels"/>
    <x v="0"/>
    <s v="fuel/feedstock"/>
    <n v="2013"/>
    <n v="28"/>
    <n v="916086"/>
    <n v="32717.360000000001"/>
    <n v="1"/>
    <n v="22"/>
    <s v="Input"/>
    <n v="42.3"/>
    <n v="73.3"/>
    <n v="86.816519999999983"/>
    <x v="3"/>
  </r>
  <r>
    <s v="5142224F"/>
    <s v="H"/>
    <n v="28261"/>
    <s v="1A2h"/>
    <n v="1201000"/>
    <n v="27"/>
    <s v="Tonne"/>
    <s v="Petroleum fuels"/>
    <x v="0"/>
    <s v="fuel/feedstock"/>
    <n v="2013"/>
    <n v="23"/>
    <n v="757900"/>
    <n v="32952.17"/>
    <n v="1"/>
    <n v="28"/>
    <s v="Input"/>
    <n v="42.3"/>
    <n v="73.3"/>
    <n v="71.313569999999999"/>
    <x v="8"/>
  </r>
  <r>
    <s v="1112925F"/>
    <s v="H"/>
    <n v="22191"/>
    <s v="1A2m"/>
    <n v="1201000"/>
    <n v="27"/>
    <s v="Tonne"/>
    <s v="Petroleum fuels"/>
    <x v="0"/>
    <s v="fuel/feedstock"/>
    <n v="2013"/>
    <n v="1161"/>
    <n v="38270219"/>
    <n v="32963.15"/>
    <n v="4"/>
    <n v="22"/>
    <s v="Input"/>
    <n v="42.3"/>
    <n v="73.3"/>
    <n v="14399.139959999999"/>
    <x v="3"/>
  </r>
  <r>
    <s v="1577818F"/>
    <s v="H"/>
    <n v="31003"/>
    <s v="1A2m"/>
    <n v="1201000"/>
    <n v="27"/>
    <s v="Tonne"/>
    <s v="Petroleum fuels"/>
    <x v="0"/>
    <s v="fuel/feedstock"/>
    <n v="2013"/>
    <n v="1"/>
    <n v="36450"/>
    <n v="36450"/>
    <n v="1"/>
    <n v="31"/>
    <s v="Input"/>
    <n v="42.3"/>
    <n v="73.3"/>
    <n v="3.1005899999999995"/>
    <x v="12"/>
  </r>
  <r>
    <s v="5779724F"/>
    <s v="H"/>
    <n v="22191"/>
    <s v="1A2m"/>
    <n v="1201000"/>
    <n v="27"/>
    <s v="Tonne"/>
    <s v="Petroleum fuels"/>
    <x v="0"/>
    <s v="fuel/feedstock"/>
    <n v="2013"/>
    <n v="344"/>
    <n v="11336058"/>
    <n v="32953.660000000003"/>
    <n v="1"/>
    <n v="22"/>
    <s v="Input"/>
    <n v="42.3"/>
    <n v="73.3"/>
    <n v="1066.6029599999999"/>
    <x v="3"/>
  </r>
  <r>
    <s v="1354602F"/>
    <s v="H"/>
    <n v="22199"/>
    <s v="1A2m"/>
    <n v="1201000"/>
    <n v="27"/>
    <s v="Tonne"/>
    <s v="Petroleum fuels"/>
    <x v="0"/>
    <s v="fuel/feedstock"/>
    <n v="2013"/>
    <n v="24"/>
    <n v="782960"/>
    <n v="32623.33"/>
    <n v="1"/>
    <n v="22"/>
    <s v="Input"/>
    <n v="42.3"/>
    <n v="73.3"/>
    <n v="74.414159999999995"/>
    <x v="3"/>
  </r>
  <r>
    <s v="1914723F"/>
    <s v="H"/>
    <n v="23955"/>
    <s v="1A2f"/>
    <n v="1201000"/>
    <n v="27"/>
    <s v="Tonne"/>
    <s v="Petroleum fuels"/>
    <x v="0"/>
    <s v="fuel/feedstock"/>
    <n v="2013"/>
    <n v="2"/>
    <n v="53040"/>
    <n v="26520"/>
    <n v="1"/>
    <n v="23"/>
    <s v="Input"/>
    <n v="42.3"/>
    <n v="73.3"/>
    <n v="6.201179999999999"/>
    <x v="5"/>
  </r>
  <r>
    <s v="5122036F"/>
    <s v="H"/>
    <n v="22191"/>
    <s v="1A2m"/>
    <n v="1201000"/>
    <n v="27"/>
    <s v="Tonne"/>
    <s v="Petroleum fuels"/>
    <x v="0"/>
    <s v="fuel/feedstock"/>
    <n v="2013"/>
    <n v="26"/>
    <n v="872956"/>
    <n v="33575.230000000003"/>
    <n v="1"/>
    <n v="22"/>
    <s v="Input"/>
    <n v="42.3"/>
    <n v="73.3"/>
    <n v="80.615340000000003"/>
    <x v="3"/>
  </r>
  <r>
    <s v="5569736F"/>
    <s v="H"/>
    <n v="23931"/>
    <s v="1A2f"/>
    <n v="1201000"/>
    <n v="27"/>
    <s v="Tonne"/>
    <s v="Petroleum fuels"/>
    <x v="0"/>
    <s v="fuel/feedstock"/>
    <n v="2013"/>
    <n v="7"/>
    <n v="203805"/>
    <n v="29115"/>
    <n v="3.5"/>
    <n v="23"/>
    <s v="Input"/>
    <n v="42.3"/>
    <n v="73.3"/>
    <n v="75.964454999999987"/>
    <x v="5"/>
  </r>
  <r>
    <s v="3539129F"/>
    <s v="H"/>
    <n v="27102"/>
    <s v="1A2h"/>
    <n v="1201000"/>
    <n v="27"/>
    <s v="Tonne"/>
    <s v="Petroleum fuels"/>
    <x v="0"/>
    <s v="fuel/feedstock"/>
    <n v="2013"/>
    <n v="659"/>
    <n v="21713881"/>
    <n v="32949.74"/>
    <n v="17.916667"/>
    <n v="27"/>
    <s v="Input"/>
    <n v="42.3"/>
    <n v="73.3"/>
    <n v="36608.925193596267"/>
    <x v="4"/>
  </r>
  <r>
    <s v="3915827F"/>
    <s v="H"/>
    <n v="20131"/>
    <s v="1A2c"/>
    <n v="1201000"/>
    <n v="27"/>
    <s v="Tonne"/>
    <s v="Petroleum fuels"/>
    <x v="0"/>
    <s v="fuel/feedstock"/>
    <n v="2013"/>
    <n v="8225"/>
    <n v="271124975"/>
    <n v="32963.519999999997"/>
    <n v="1"/>
    <n v="20"/>
    <s v="Input"/>
    <n v="42.3"/>
    <n v="73.3"/>
    <n v="25502.352749999998"/>
    <x v="6"/>
  </r>
  <r>
    <s v="3051529F"/>
    <s v="H"/>
    <n v="22191"/>
    <s v="1A2m"/>
    <n v="1201000"/>
    <n v="27"/>
    <s v="Tonne"/>
    <s v="Petroleum fuels"/>
    <x v="0"/>
    <s v="fuel/feedstock"/>
    <n v="2013"/>
    <n v="427"/>
    <n v="14059416"/>
    <n v="32926.03"/>
    <n v="6.5"/>
    <n v="22"/>
    <s v="Input"/>
    <n v="42.3"/>
    <n v="73.3"/>
    <n v="8605.6875450000007"/>
    <x v="3"/>
  </r>
  <r>
    <s v="2715627F"/>
    <s v="H"/>
    <n v="22199"/>
    <s v="1A2m"/>
    <n v="1201000"/>
    <n v="27"/>
    <s v="Tonne"/>
    <s v="Petroleum fuels"/>
    <x v="0"/>
    <s v="fuel/feedstock"/>
    <n v="2013"/>
    <n v="26"/>
    <n v="856380"/>
    <n v="32937.69"/>
    <n v="16.2"/>
    <n v="22"/>
    <s v="Input"/>
    <n v="42.3"/>
    <n v="73.3"/>
    <n v="1305.9685079999999"/>
    <x v="3"/>
  </r>
  <r>
    <s v="4367327F"/>
    <s v="H"/>
    <n v="19201"/>
    <s v="1A1b"/>
    <n v="1201000"/>
    <n v="27"/>
    <s v="Tonne"/>
    <s v="Petroleum fuels"/>
    <x v="0"/>
    <s v="fuel/feedstock"/>
    <n v="2013"/>
    <n v="32"/>
    <n v="1040660"/>
    <n v="32520.63"/>
    <n v="1"/>
    <n v="19"/>
    <s v="Input"/>
    <n v="42.3"/>
    <n v="73.3"/>
    <n v="99.218879999999984"/>
    <x v="1"/>
  </r>
  <r>
    <s v="1278921F"/>
    <s v="H"/>
    <n v="10405"/>
    <s v="1A2e"/>
    <n v="1201000"/>
    <n v="27"/>
    <s v="Tonne"/>
    <s v="Petroleum fuels"/>
    <x v="0"/>
    <s v="fuel/feedstock"/>
    <n v="2013"/>
    <n v="4303"/>
    <n v="141853255"/>
    <n v="32966.129999999997"/>
    <n v="1"/>
    <n v="10"/>
    <s v="Input"/>
    <n v="42.3"/>
    <n v="73.3"/>
    <n v="13341.83877"/>
    <x v="13"/>
  </r>
  <r>
    <s v="0942336F"/>
    <s v="H"/>
    <n v="22111"/>
    <s v="1A2m"/>
    <n v="1201000"/>
    <n v="27"/>
    <s v="Tonne"/>
    <s v="Petroleum fuels"/>
    <x v="0"/>
    <s v="fuel/feedstock"/>
    <n v="2013"/>
    <n v="1743"/>
    <n v="57468166"/>
    <n v="32970.839999999997"/>
    <n v="1"/>
    <n v="22"/>
    <s v="Input"/>
    <n v="42.3"/>
    <n v="73.3"/>
    <n v="5404.3283699999993"/>
    <x v="3"/>
  </r>
  <r>
    <s v="1306918F"/>
    <s v="H"/>
    <n v="20116"/>
    <s v="1A2c"/>
    <n v="1201000"/>
    <n v="27"/>
    <s v="Tonne"/>
    <s v="Petroleum fuels"/>
    <x v="0"/>
    <s v="fuel/feedstock"/>
    <n v="2013"/>
    <n v="19"/>
    <n v="615372"/>
    <n v="32388"/>
    <n v="1"/>
    <n v="20"/>
    <s v="Input"/>
    <n v="42.3"/>
    <n v="73.3"/>
    <n v="58.91120999999999"/>
    <x v="6"/>
  </r>
  <r>
    <s v="5826333F"/>
    <s v="H"/>
    <n v="16296"/>
    <s v="1A2j"/>
    <n v="1201000"/>
    <n v="27"/>
    <s v="Tonne"/>
    <s v="Petroleum fuels"/>
    <x v="0"/>
    <s v="fuel/feedstock"/>
    <n v="2013"/>
    <n v="100"/>
    <n v="3284166"/>
    <n v="32841.660000000003"/>
    <n v="1"/>
    <n v="16"/>
    <s v="Input"/>
    <n v="42.3"/>
    <n v="73.3"/>
    <n v="310.05900000000003"/>
    <x v="14"/>
  </r>
  <r>
    <s v="1085320F"/>
    <s v="H"/>
    <n v="20232"/>
    <s v="1A2c"/>
    <n v="1201000"/>
    <n v="27"/>
    <s v="Tonne"/>
    <s v="Petroleum fuels"/>
    <x v="0"/>
    <s v="fuel/feedstock"/>
    <n v="2013"/>
    <n v="6704"/>
    <n v="220999883"/>
    <n v="32965.379999999997"/>
    <n v="1"/>
    <n v="20"/>
    <s v="Input"/>
    <n v="42.3"/>
    <n v="73.3"/>
    <n v="20786.355359999994"/>
    <x v="6"/>
  </r>
  <r>
    <s v="1643922F"/>
    <s v="H"/>
    <n v="20292"/>
    <s v="1A2c"/>
    <n v="1201000"/>
    <n v="27"/>
    <s v="Tonne"/>
    <s v="Petroleum fuels"/>
    <x v="0"/>
    <s v="fuel/feedstock"/>
    <n v="2013"/>
    <n v="818.66"/>
    <n v="30446588"/>
    <n v="37190.76"/>
    <n v="1"/>
    <n v="20"/>
    <s v="Input"/>
    <n v="42.3"/>
    <n v="73.3"/>
    <n v="2538.3290093999999"/>
    <x v="6"/>
  </r>
  <r>
    <s v="1995827F"/>
    <s v="H"/>
    <n v="15209"/>
    <s v="1A2l"/>
    <n v="1201000"/>
    <n v="27"/>
    <s v="Tonne"/>
    <s v="Petroleum fuels"/>
    <x v="0"/>
    <s v="fuel/feedstock"/>
    <n v="2013"/>
    <n v="11"/>
    <n v="347025"/>
    <n v="31547.73"/>
    <n v="1"/>
    <n v="15"/>
    <s v="Input"/>
    <n v="42.3"/>
    <n v="73.3"/>
    <n v="34.106490000000001"/>
    <x v="15"/>
  </r>
  <r>
    <s v="1799224F"/>
    <s v="H"/>
    <n v="22191"/>
    <s v="1A2m"/>
    <n v="1201000"/>
    <n v="27"/>
    <s v="Tonne"/>
    <s v="Petroleum fuels"/>
    <x v="0"/>
    <s v="fuel/feedstock"/>
    <n v="2013"/>
    <n v="64"/>
    <n v="2116002"/>
    <n v="33062.53"/>
    <n v="1"/>
    <n v="22"/>
    <s v="Input"/>
    <n v="42.3"/>
    <n v="73.3"/>
    <n v="198.43775999999997"/>
    <x v="3"/>
  </r>
  <r>
    <s v="3382428F"/>
    <s v="H"/>
    <n v="20299"/>
    <s v="1A2c"/>
    <n v="1201000"/>
    <n v="27"/>
    <s v="Tonne"/>
    <s v="Petroleum fuels"/>
    <x v="0"/>
    <s v="fuel/feedstock"/>
    <n v="2013"/>
    <n v="255"/>
    <n v="8975812"/>
    <n v="35199.26"/>
    <n v="1"/>
    <n v="20"/>
    <s v="Input"/>
    <n v="42.3"/>
    <n v="73.3"/>
    <n v="790.65044999999998"/>
    <x v="6"/>
  </r>
  <r>
    <s v="3455233F"/>
    <s v="H"/>
    <n v="22199"/>
    <s v="1A2m"/>
    <n v="1201000"/>
    <n v="27"/>
    <s v="Tonne"/>
    <s v="Petroleum fuels"/>
    <x v="0"/>
    <s v="fuel/feedstock"/>
    <n v="2013"/>
    <n v="29"/>
    <n v="958236"/>
    <n v="33042.620000000003"/>
    <n v="1"/>
    <n v="22"/>
    <s v="Input"/>
    <n v="42.3"/>
    <n v="73.3"/>
    <n v="89.91710999999998"/>
    <x v="3"/>
  </r>
  <r>
    <s v="1655522F"/>
    <s v="H"/>
    <n v="27102"/>
    <s v="1A2h"/>
    <n v="1201000"/>
    <n v="27"/>
    <s v="Tonne"/>
    <s v="Petroleum fuels"/>
    <x v="0"/>
    <s v="fuel/feedstock"/>
    <n v="2013"/>
    <n v="157"/>
    <n v="5163630"/>
    <n v="32889.360000000001"/>
    <n v="3.5"/>
    <n v="27"/>
    <s v="Input"/>
    <n v="42.3"/>
    <n v="73.3"/>
    <n v="1703.7742049999999"/>
    <x v="4"/>
  </r>
  <r>
    <s v="1388632F"/>
    <s v="I"/>
    <n v="27102"/>
    <s v="1A2h"/>
    <n v="1201000"/>
    <n v="27"/>
    <s v="Tonne"/>
    <s v="Petroleum fuels"/>
    <x v="0"/>
    <s v="fuel/feedstock"/>
    <n v="2013"/>
    <n v="310"/>
    <n v="19955507"/>
    <n v="64372.6"/>
    <n v="1"/>
    <n v="27"/>
    <s v="Input"/>
    <n v="42.3"/>
    <n v="73.3"/>
    <n v="961.1828999999999"/>
    <x v="4"/>
  </r>
  <r>
    <s v="0960729F"/>
    <s v="I"/>
    <n v="19209"/>
    <s v="1A1b"/>
    <n v="1201000"/>
    <n v="27"/>
    <s v="Tonne"/>
    <s v="Petroleum fuels"/>
    <x v="0"/>
    <s v="fuel/feedstock"/>
    <n v="2013"/>
    <n v="58"/>
    <n v="2773103"/>
    <n v="47812.12"/>
    <n v="3.5"/>
    <n v="19"/>
    <s v="Input"/>
    <n v="42.3"/>
    <n v="73.3"/>
    <n v="629.41976999999986"/>
    <x v="1"/>
  </r>
  <r>
    <s v="1739020F"/>
    <s v="I"/>
    <n v="24108"/>
    <s v="1A2a"/>
    <n v="1201000"/>
    <n v="27"/>
    <s v="Tonne"/>
    <s v="Petroleum fuels"/>
    <x v="0"/>
    <s v="fuel/feedstock"/>
    <n v="2013"/>
    <n v="1662"/>
    <n v="79846936"/>
    <n v="48042.68"/>
    <n v="1"/>
    <n v="24"/>
    <s v="Input"/>
    <n v="42.3"/>
    <n v="73.3"/>
    <n v="5153.1805799999993"/>
    <x v="16"/>
  </r>
  <r>
    <s v="1421620F"/>
    <s v="I"/>
    <n v="19201"/>
    <s v="1A1b"/>
    <n v="1201000"/>
    <n v="27"/>
    <s v="Tonne"/>
    <s v="Petroleum fuels"/>
    <x v="0"/>
    <s v="fuel/feedstock"/>
    <n v="2013"/>
    <n v="39"/>
    <n v="1857238"/>
    <n v="47621.49"/>
    <n v="1"/>
    <n v="19"/>
    <s v="Input"/>
    <n v="42.3"/>
    <n v="73.3"/>
    <n v="120.92300999999998"/>
    <x v="1"/>
  </r>
  <r>
    <s v="1855528F"/>
    <s v="I"/>
    <n v="23993"/>
    <s v="1A2f"/>
    <n v="1201000"/>
    <n v="27"/>
    <s v="Tonne"/>
    <s v="Petroleum fuels"/>
    <x v="0"/>
    <s v="fuel/feedstock"/>
    <n v="2013"/>
    <n v="2246"/>
    <n v="107915770"/>
    <n v="48047.98"/>
    <n v="1"/>
    <n v="23"/>
    <s v="Input"/>
    <n v="42.3"/>
    <n v="73.3"/>
    <n v="6963.9251399999985"/>
    <x v="5"/>
  </r>
  <r>
    <s v="1599818F"/>
    <s v="H"/>
    <n v="16211"/>
    <s v="1A2j"/>
    <n v="1203002"/>
    <n v="27"/>
    <s v="Tonne"/>
    <s v="Petroleum fuels"/>
    <x v="1"/>
    <s v="fuel/feedstock"/>
    <n v="2013"/>
    <n v="5528"/>
    <n v="2056430"/>
    <n v="372"/>
    <n v="1"/>
    <n v="16"/>
    <s v="Input"/>
    <m/>
    <m/>
    <n v="0"/>
    <x v="14"/>
  </r>
  <r>
    <s v="1710223F"/>
    <s v="H"/>
    <n v="15202"/>
    <s v="1A2l"/>
    <n v="1203003"/>
    <n v="27"/>
    <s v="Tonne"/>
    <s v="Petroleum fuels"/>
    <x v="2"/>
    <s v="fuel/feedstock"/>
    <n v="2013"/>
    <n v="30603"/>
    <n v="3060892"/>
    <n v="100.02"/>
    <n v="1"/>
    <n v="15"/>
    <s v="Input"/>
    <n v="38.1"/>
    <n v="73.3"/>
    <n v="85465.916190000004"/>
    <x v="15"/>
  </r>
  <r>
    <s v="3411327F"/>
    <s v="H"/>
    <n v="20221"/>
    <s v="1A2c"/>
    <n v="1203003"/>
    <n v="27"/>
    <s v="Tonne"/>
    <s v="Petroleum fuels"/>
    <x v="2"/>
    <s v="fuel/feedstock"/>
    <n v="2013"/>
    <n v="6"/>
    <n v="582"/>
    <n v="97"/>
    <n v="1"/>
    <n v="20"/>
    <s v="Input"/>
    <n v="38.1"/>
    <n v="73.3"/>
    <n v="16.75638"/>
    <x v="6"/>
  </r>
  <r>
    <s v="4190727F"/>
    <s v="H"/>
    <n v="30913"/>
    <s v="1A2g"/>
    <n v="1203003"/>
    <n v="27"/>
    <s v="Tonne"/>
    <s v="Petroleum fuels"/>
    <x v="2"/>
    <s v="fuel/feedstock"/>
    <n v="2013"/>
    <n v="49867"/>
    <n v="4987678"/>
    <n v="100.02"/>
    <n v="1"/>
    <n v="30"/>
    <s v="Input"/>
    <n v="38.1"/>
    <n v="73.3"/>
    <n v="139265.06690999999"/>
    <x v="17"/>
  </r>
  <r>
    <s v="3594829F"/>
    <s v="H"/>
    <n v="20211"/>
    <s v="1A2c"/>
    <n v="1203003"/>
    <n v="27"/>
    <s v="Tonne"/>
    <s v="Petroleum fuels"/>
    <x v="2"/>
    <s v="fuel/feedstock"/>
    <n v="2013"/>
    <n v="9358"/>
    <n v="936000"/>
    <n v="100.02"/>
    <n v="3"/>
    <n v="20"/>
    <s v="Input"/>
    <n v="38.1"/>
    <n v="73.3"/>
    <n v="78403.102019999991"/>
    <x v="6"/>
  </r>
  <r>
    <s v="2108033F"/>
    <s v="H"/>
    <n v="26309"/>
    <s v="1A2h"/>
    <n v="1203003"/>
    <n v="27"/>
    <s v="Tonne"/>
    <s v="Petroleum fuels"/>
    <x v="2"/>
    <s v="fuel/feedstock"/>
    <n v="2013"/>
    <n v="2172011"/>
    <n v="217244548"/>
    <n v="100.02"/>
    <n v="1"/>
    <n v="26"/>
    <s v="Input"/>
    <n v="38.1"/>
    <n v="73.3"/>
    <n v="6065840.280030001"/>
    <x v="10"/>
  </r>
  <r>
    <s v="1418129F"/>
    <s v="H"/>
    <n v="23922"/>
    <s v="1A2f"/>
    <n v="1203003"/>
    <n v="27"/>
    <s v="Tonne"/>
    <s v="Petroleum fuels"/>
    <x v="2"/>
    <s v="fuel/feedstock"/>
    <n v="2013"/>
    <n v="1223"/>
    <n v="122359"/>
    <n v="100.05"/>
    <n v="8"/>
    <n v="23"/>
    <s v="Input"/>
    <n v="38.1"/>
    <n v="73.3"/>
    <n v="27324.070319999999"/>
    <x v="5"/>
  </r>
  <r>
    <s v="1288629F"/>
    <s v="H"/>
    <n v="22111"/>
    <s v="1A2m"/>
    <n v="1203003"/>
    <n v="27"/>
    <s v="Tonne"/>
    <s v="Petroleum fuels"/>
    <x v="2"/>
    <s v="fuel/feedstock"/>
    <n v="2013"/>
    <n v="323268"/>
    <n v="32333277"/>
    <n v="100.02"/>
    <n v="1"/>
    <n v="22"/>
    <s v="Input"/>
    <n v="38.1"/>
    <n v="73.3"/>
    <n v="902800.24164000002"/>
    <x v="3"/>
  </r>
  <r>
    <s v="1544029F"/>
    <s v="H"/>
    <n v="22199"/>
    <s v="1A2m"/>
    <n v="1203003"/>
    <n v="27"/>
    <s v="Tonne"/>
    <s v="Petroleum fuels"/>
    <x v="2"/>
    <s v="fuel/feedstock"/>
    <n v="2013"/>
    <n v="125119"/>
    <n v="12514407"/>
    <n v="100.02"/>
    <n v="1"/>
    <n v="22"/>
    <s v="Input"/>
    <n v="38.1"/>
    <n v="73.3"/>
    <n v="349423.58487000002"/>
    <x v="3"/>
  </r>
  <r>
    <s v="3606905F"/>
    <s v="H"/>
    <n v="22111"/>
    <s v="1A2m"/>
    <n v="1203003"/>
    <n v="27"/>
    <s v="Tonne"/>
    <s v="Petroleum fuels"/>
    <x v="2"/>
    <s v="fuel/feedstock"/>
    <n v="2013"/>
    <n v="227215"/>
    <n v="22726065"/>
    <n v="100.02"/>
    <n v="1"/>
    <n v="22"/>
    <s v="Input"/>
    <n v="38.1"/>
    <n v="73.3"/>
    <n v="634550.14694999997"/>
    <x v="3"/>
  </r>
  <r>
    <s v="3692909F"/>
    <s v="H"/>
    <n v="22202"/>
    <s v="1A2m"/>
    <n v="1203003"/>
    <n v="27"/>
    <s v="Tonne"/>
    <s v="Petroleum fuels"/>
    <x v="2"/>
    <s v="fuel/feedstock"/>
    <n v="2013"/>
    <n v="35833"/>
    <n v="3584007"/>
    <n v="100.02"/>
    <n v="1"/>
    <n v="22"/>
    <s v="Input"/>
    <n v="38.1"/>
    <n v="73.3"/>
    <n v="100071.89409"/>
    <x v="3"/>
  </r>
  <r>
    <s v="1889620F"/>
    <s v="H"/>
    <n v="20231"/>
    <s v="1A2c"/>
    <n v="1203003"/>
    <n v="27"/>
    <s v="Tonne"/>
    <s v="Petroleum fuels"/>
    <x v="2"/>
    <s v="fuel/feedstock"/>
    <n v="2013"/>
    <n v="2356"/>
    <n v="235690"/>
    <n v="100.04"/>
    <n v="1"/>
    <n v="20"/>
    <s v="Input"/>
    <n v="38.1"/>
    <n v="73.3"/>
    <n v="6579.6718799999999"/>
    <x v="6"/>
  </r>
  <r>
    <s v="5974633F"/>
    <s v="H"/>
    <n v="24320"/>
    <s v="1A2b"/>
    <n v="1203003"/>
    <n v="27"/>
    <s v="Tonne"/>
    <s v="Petroleum fuels"/>
    <x v="2"/>
    <s v="fuel/feedstock"/>
    <n v="2013"/>
    <n v="182143"/>
    <n v="18217914"/>
    <n v="100.02"/>
    <n v="1"/>
    <n v="24"/>
    <s v="Input"/>
    <n v="38.1"/>
    <n v="73.3"/>
    <n v="508676.22038999997"/>
    <x v="16"/>
  </r>
  <r>
    <s v="5450427F"/>
    <s v="H"/>
    <n v="20131"/>
    <s v="1A2c"/>
    <n v="1203099"/>
    <n v="27"/>
    <s v="Tonne"/>
    <s v="Petroleum fuels"/>
    <x v="3"/>
    <s v="fuel/feedstock"/>
    <n v="2013"/>
    <n v="15521"/>
    <n v="34084800"/>
    <n v="2196.04"/>
    <n v="1"/>
    <n v="20"/>
    <s v="Input"/>
    <n v="8.9"/>
    <n v="107"/>
    <n v="14780.648299999999"/>
    <x v="6"/>
  </r>
  <r>
    <s v="5274536F"/>
    <s v="H"/>
    <n v="19201"/>
    <s v="1A1b"/>
    <n v="1203099"/>
    <n v="27"/>
    <s v="Tonne"/>
    <s v="Petroleum fuels"/>
    <x v="3"/>
    <s v="fuel/feedstock"/>
    <n v="2013"/>
    <n v="2558"/>
    <n v="5618155"/>
    <n v="2196.31"/>
    <n v="5.5"/>
    <n v="19"/>
    <s v="Input"/>
    <n v="8.9"/>
    <n v="107"/>
    <n v="13397.9087"/>
    <x v="1"/>
  </r>
  <r>
    <s v="4890833F"/>
    <s v="H"/>
    <n v="24320"/>
    <s v="1A2b"/>
    <n v="1203099"/>
    <n v="27"/>
    <s v="Tonne"/>
    <s v="Petroleum fuels"/>
    <x v="3"/>
    <s v="fuel/feedstock"/>
    <n v="2013"/>
    <n v="10"/>
    <n v="22680"/>
    <n v="2268"/>
    <n v="1"/>
    <n v="24"/>
    <s v="Input"/>
    <n v="8.9"/>
    <n v="107"/>
    <n v="9.5229999999999997"/>
    <x v="16"/>
  </r>
  <r>
    <s v="1821236F"/>
    <s v="H"/>
    <n v="23994"/>
    <s v="1A2f"/>
    <n v="1203099"/>
    <n v="27"/>
    <s v="Tonne"/>
    <s v="Petroleum fuels"/>
    <x v="3"/>
    <s v="fuel/feedstock"/>
    <n v="2013"/>
    <n v="17650"/>
    <n v="38759329"/>
    <n v="2196"/>
    <n v="1"/>
    <n v="23"/>
    <s v="Input"/>
    <n v="8.9"/>
    <n v="107"/>
    <n v="16808.095000000001"/>
    <x v="5"/>
  </r>
  <r>
    <s v="3915427F"/>
    <s v="H"/>
    <n v="23939"/>
    <s v="1A2f"/>
    <n v="1203099"/>
    <n v="27"/>
    <s v="Tonne"/>
    <s v="Petroleum fuels"/>
    <x v="3"/>
    <s v="fuel/feedstock"/>
    <n v="2013"/>
    <n v="527"/>
    <n v="1156500"/>
    <n v="2194.5"/>
    <n v="1"/>
    <n v="23"/>
    <s v="Input"/>
    <n v="8.9"/>
    <n v="107"/>
    <n v="501.86210000000005"/>
    <x v="5"/>
  </r>
  <r>
    <s v="0896129F"/>
    <s v="H"/>
    <n v="25920"/>
    <s v="1A2h"/>
    <n v="1203099"/>
    <n v="27"/>
    <s v="Tonne"/>
    <s v="Petroleum fuels"/>
    <x v="3"/>
    <s v="fuel/feedstock"/>
    <n v="2013"/>
    <n v="2631"/>
    <n v="5776996"/>
    <n v="2195.7399999999998"/>
    <n v="1"/>
    <n v="25"/>
    <s v="Input"/>
    <n v="8.9"/>
    <n v="107"/>
    <n v="2505.5013000000004"/>
    <x v="9"/>
  </r>
  <r>
    <s v="0135623F"/>
    <s v="H"/>
    <n v="23955"/>
    <s v="1A2f"/>
    <n v="1203099"/>
    <n v="27"/>
    <s v="Tonne"/>
    <s v="Petroleum fuels"/>
    <x v="3"/>
    <s v="fuel/feedstock"/>
    <n v="2013"/>
    <n v="292"/>
    <n v="641956"/>
    <n v="2198.48"/>
    <n v="1"/>
    <n v="23"/>
    <s v="Input"/>
    <n v="8.9"/>
    <n v="107"/>
    <n v="278.07160000000005"/>
    <x v="5"/>
  </r>
  <r>
    <s v="0026710F"/>
    <s v="H"/>
    <n v="28245"/>
    <s v="1A2h"/>
    <n v="1203099"/>
    <n v="27"/>
    <s v="Tonne"/>
    <s v="Petroleum fuels"/>
    <x v="3"/>
    <s v="fuel/feedstock"/>
    <n v="2013"/>
    <n v="4286"/>
    <n v="9411647"/>
    <n v="2195.9"/>
    <n v="1"/>
    <n v="28"/>
    <s v="Input"/>
    <n v="8.9"/>
    <n v="107"/>
    <n v="4081.5578000000005"/>
    <x v="8"/>
  </r>
  <r>
    <s v="3445933F"/>
    <s v="H"/>
    <n v="24202"/>
    <s v="1A2b"/>
    <n v="1203099"/>
    <n v="27"/>
    <s v="Tonne"/>
    <s v="Petroleum fuels"/>
    <x v="3"/>
    <s v="fuel/feedstock"/>
    <n v="2013"/>
    <n v="25432"/>
    <n v="55848131"/>
    <n v="2195.98"/>
    <n v="1"/>
    <n v="24"/>
    <s v="Input"/>
    <n v="8.9"/>
    <n v="107"/>
    <n v="24218.893600000003"/>
    <x v="16"/>
  </r>
  <r>
    <s v="1452132F"/>
    <s v="H"/>
    <n v="22199"/>
    <s v="1A2m"/>
    <n v="1203099"/>
    <n v="27"/>
    <s v="Tonne"/>
    <s v="Petroleum fuels"/>
    <x v="3"/>
    <s v="fuel/feedstock"/>
    <n v="2013"/>
    <n v="4856"/>
    <n v="10662999"/>
    <n v="2195.84"/>
    <n v="1"/>
    <n v="22"/>
    <s v="Input"/>
    <n v="8.9"/>
    <n v="107"/>
    <n v="4624.3688000000002"/>
    <x v="3"/>
  </r>
  <r>
    <s v="0945933F"/>
    <s v="H"/>
    <n v="23109"/>
    <s v="1A2f"/>
    <n v="1203099"/>
    <n v="27"/>
    <s v="Tonne"/>
    <s v="Petroleum fuels"/>
    <x v="3"/>
    <s v="fuel/feedstock"/>
    <n v="2013"/>
    <n v="1228"/>
    <n v="2696262"/>
    <n v="2195.65"/>
    <n v="1"/>
    <n v="23"/>
    <s v="Input"/>
    <n v="8.9"/>
    <n v="107"/>
    <n v="1169.4244000000001"/>
    <x v="5"/>
  </r>
  <r>
    <s v="1462822F"/>
    <s v="H"/>
    <n v="23999"/>
    <s v="1A2f"/>
    <n v="1203099"/>
    <n v="27"/>
    <s v="Tonne"/>
    <s v="Petroleum fuels"/>
    <x v="3"/>
    <s v="fuel/feedstock"/>
    <n v="2013"/>
    <n v="3222"/>
    <n v="7076285"/>
    <n v="2196.2399999999998"/>
    <n v="1"/>
    <n v="23"/>
    <s v="Input"/>
    <n v="8.9"/>
    <n v="107"/>
    <n v="3068.3106000000002"/>
    <x v="5"/>
  </r>
  <r>
    <s v="0570819F"/>
    <s v="H"/>
    <n v="13929"/>
    <s v="1A2l"/>
    <n v="1203099"/>
    <n v="27"/>
    <s v="Tonne"/>
    <s v="Petroleum fuels"/>
    <x v="3"/>
    <s v="fuel/feedstock"/>
    <n v="2013"/>
    <n v="6"/>
    <n v="13343"/>
    <n v="2223.83"/>
    <n v="1"/>
    <n v="13"/>
    <s v="Input"/>
    <n v="8.9"/>
    <n v="107"/>
    <n v="5.7138"/>
    <x v="0"/>
  </r>
  <r>
    <s v="1242432F"/>
    <s v="H"/>
    <n v="30120"/>
    <s v="1A2g"/>
    <n v="1203099"/>
    <n v="27"/>
    <s v="Tonne"/>
    <s v="Petroleum fuels"/>
    <x v="3"/>
    <s v="fuel/feedstock"/>
    <n v="2013"/>
    <n v="874"/>
    <n v="1920000"/>
    <n v="2196.8000000000002"/>
    <n v="1"/>
    <n v="30"/>
    <s v="Input"/>
    <n v="8.9"/>
    <n v="107"/>
    <n v="832.31020000000012"/>
    <x v="17"/>
  </r>
  <r>
    <s v="2212309F"/>
    <s v="H"/>
    <n v="10405"/>
    <s v="1A2e"/>
    <n v="1203099"/>
    <n v="27"/>
    <s v="Tonne"/>
    <s v="Petroleum fuels"/>
    <x v="3"/>
    <s v="fuel/feedstock"/>
    <n v="2013"/>
    <n v="2556"/>
    <n v="5613469"/>
    <n v="2196.19"/>
    <n v="1"/>
    <n v="10"/>
    <s v="Input"/>
    <n v="8.9"/>
    <n v="107"/>
    <n v="2434.0788000000002"/>
    <x v="13"/>
  </r>
  <r>
    <s v="3288033F"/>
    <s v="H"/>
    <n v="15202"/>
    <s v="1A2l"/>
    <n v="1203099"/>
    <n v="27"/>
    <s v="Tonne"/>
    <s v="Petroleum fuels"/>
    <x v="3"/>
    <s v="fuel/feedstock"/>
    <n v="2013"/>
    <n v="3448"/>
    <n v="7572318"/>
    <n v="2196.15"/>
    <n v="1"/>
    <n v="15"/>
    <s v="Input"/>
    <n v="8.9"/>
    <n v="107"/>
    <n v="3283.5304000000001"/>
    <x v="15"/>
  </r>
  <r>
    <s v="1184319F"/>
    <s v="H"/>
    <n v="10402"/>
    <s v="1A2e"/>
    <n v="1203099"/>
    <n v="27"/>
    <s v="Tonne"/>
    <s v="Petroleum fuels"/>
    <x v="3"/>
    <s v="fuel/feedstock"/>
    <n v="2013"/>
    <n v="763"/>
    <n v="1676311"/>
    <n v="2197"/>
    <n v="3.5"/>
    <n v="10"/>
    <s v="Input"/>
    <n v="8.9"/>
    <n v="107"/>
    <n v="2543.11715"/>
    <x v="13"/>
  </r>
  <r>
    <s v="1642036F"/>
    <s v="I"/>
    <n v="21005"/>
    <s v="1A2c"/>
    <n v="1203099"/>
    <n v="27"/>
    <s v="Tonne"/>
    <s v="Petroleum fuels"/>
    <x v="3"/>
    <s v="fuel/feedstock"/>
    <n v="2013"/>
    <n v="162"/>
    <n v="148847224"/>
    <n v="918810.02"/>
    <n v="1"/>
    <n v="21"/>
    <s v="Input"/>
    <n v="8.9"/>
    <n v="107"/>
    <n v="154.27260000000001"/>
    <x v="7"/>
  </r>
  <r>
    <s v="5052624F"/>
    <s v="H"/>
    <n v="20221"/>
    <s v="1A2c"/>
    <n v="3331001"/>
    <n v="7"/>
    <s v="K.Litres"/>
    <s v="Petroleum fuels"/>
    <x v="4"/>
    <s v="fuel/feedstock"/>
    <n v="2013"/>
    <n v="18063"/>
    <n v="811052"/>
    <n v="44.9"/>
    <n v="1"/>
    <n v="20"/>
    <s v="Input"/>
    <n v="44.3"/>
    <n v="69.3"/>
    <s v="-"/>
    <x v="6"/>
  </r>
  <r>
    <s v="2585533F"/>
    <s v="H"/>
    <n v="20221"/>
    <s v="1A2c"/>
    <n v="3331001"/>
    <n v="7"/>
    <s v="K.Litres"/>
    <s v="Petroleum fuels"/>
    <x v="4"/>
    <s v="fuel/feedstock"/>
    <n v="2013"/>
    <n v="38500"/>
    <n v="2502500"/>
    <n v="65"/>
    <n v="3.5"/>
    <n v="20"/>
    <s v="Input"/>
    <n v="44.3"/>
    <n v="69.3"/>
    <s v="-"/>
    <x v="6"/>
  </r>
  <r>
    <s v="1846607F"/>
    <s v="H"/>
    <n v="27400"/>
    <s v="1A2h"/>
    <n v="3331001"/>
    <n v="7"/>
    <s v="K.Litres"/>
    <s v="Petroleum fuels"/>
    <x v="4"/>
    <s v="fuel/feedstock"/>
    <n v="2013"/>
    <n v="587991"/>
    <n v="32927494"/>
    <n v="56"/>
    <n v="1"/>
    <n v="27"/>
    <s v="Input"/>
    <n v="44.3"/>
    <n v="69.3"/>
    <s v="-"/>
    <x v="4"/>
  </r>
  <r>
    <s v="3172433F"/>
    <s v="H"/>
    <n v="29202"/>
    <s v="1A2g"/>
    <n v="3331001"/>
    <n v="7"/>
    <s v="K.Litres"/>
    <s v="Petroleum fuels"/>
    <x v="4"/>
    <s v="fuel/feedstock"/>
    <n v="2013"/>
    <n v="478270"/>
    <n v="93395474"/>
    <n v="195.28"/>
    <n v="1"/>
    <n v="29"/>
    <s v="Input"/>
    <n v="44.3"/>
    <n v="69.3"/>
    <s v="-"/>
    <x v="2"/>
  </r>
  <r>
    <s v="1227125F"/>
    <s v="H"/>
    <n v="32509"/>
    <s v="1A2m"/>
    <n v="3331099"/>
    <n v="7"/>
    <s v="K.Litres"/>
    <s v="Petroleum fuels"/>
    <x v="5"/>
    <s v="fuel/feedstock"/>
    <n v="2013"/>
    <n v="176386"/>
    <n v="20284368"/>
    <n v="115"/>
    <n v="1"/>
    <n v="32"/>
    <s v="Input"/>
    <n v="44.3"/>
    <n v="69.3"/>
    <s v="-"/>
    <x v="18"/>
  </r>
  <r>
    <s v="3264509F"/>
    <s v="H"/>
    <n v="26401"/>
    <s v="1A2h"/>
    <n v="3331099"/>
    <n v="7"/>
    <s v="K.Litres"/>
    <s v="Petroleum fuels"/>
    <x v="5"/>
    <s v="fuel/feedstock"/>
    <n v="2013"/>
    <n v="5822602"/>
    <n v="3592545300"/>
    <n v="617"/>
    <n v="1"/>
    <n v="26"/>
    <s v="Input"/>
    <n v="44.3"/>
    <n v="69.3"/>
    <s v="-"/>
    <x v="10"/>
  </r>
  <r>
    <s v="3056427F"/>
    <s v="H"/>
    <n v="11020"/>
    <s v="1A2e"/>
    <n v="3332000"/>
    <n v="7"/>
    <s v="K.Litres"/>
    <s v="Petroleum fuels"/>
    <x v="6"/>
    <s v="fuel/feedstock"/>
    <n v="2013"/>
    <n v="9728"/>
    <n v="62844959"/>
    <n v="6460.21"/>
    <n v="2.5"/>
    <n v="11"/>
    <s v="Input"/>
    <n v="44.3"/>
    <n v="69.3"/>
    <s v="-"/>
    <x v="11"/>
  </r>
  <r>
    <s v="1111425F"/>
    <s v="H"/>
    <n v="11032"/>
    <s v="1A2e"/>
    <n v="3332000"/>
    <n v="7"/>
    <s v="K.Litres"/>
    <s v="Petroleum fuels"/>
    <x v="6"/>
    <s v="fuel/feedstock"/>
    <n v="2013"/>
    <n v="1641"/>
    <n v="10600164"/>
    <n v="6459.58"/>
    <n v="1"/>
    <n v="11"/>
    <s v="Input"/>
    <n v="44.3"/>
    <n v="69.3"/>
    <s v="-"/>
    <x v="11"/>
  </r>
  <r>
    <s v="1706009F"/>
    <s v="H"/>
    <n v="19209"/>
    <s v="1A1b"/>
    <n v="3333001"/>
    <n v="7"/>
    <s v="K.Litres"/>
    <s v="Petroleum fuels"/>
    <x v="7"/>
    <s v="fuel/feedstock"/>
    <n v="2013"/>
    <n v="37"/>
    <n v="1576225"/>
    <n v="42600.68"/>
    <n v="1"/>
    <n v="19"/>
    <s v="Input"/>
    <n v="42.3"/>
    <n v="73.3"/>
    <s v="-"/>
    <x v="1"/>
  </r>
  <r>
    <s v="4418127F"/>
    <s v="H"/>
    <n v="30913"/>
    <s v="1A2g"/>
    <n v="3333001"/>
    <n v="7"/>
    <s v="K.Litres"/>
    <s v="Petroleum fuels"/>
    <x v="7"/>
    <s v="fuel/feedstock"/>
    <n v="2013"/>
    <n v="159"/>
    <n v="6818490"/>
    <n v="42883.58"/>
    <n v="1"/>
    <n v="30"/>
    <s v="Input"/>
    <n v="42.3"/>
    <n v="73.3"/>
    <s v="-"/>
    <x v="17"/>
  </r>
  <r>
    <s v="1383102F"/>
    <s v="H"/>
    <n v="20236"/>
    <s v="1A2c"/>
    <n v="3333001"/>
    <n v="7"/>
    <s v="K.Litres"/>
    <s v="Petroleum fuels"/>
    <x v="7"/>
    <s v="fuel/feedstock"/>
    <n v="2013"/>
    <n v="22"/>
    <n v="951360"/>
    <n v="43243.64"/>
    <n v="1"/>
    <n v="20"/>
    <s v="Input"/>
    <n v="42.3"/>
    <n v="73.3"/>
    <s v="-"/>
    <x v="6"/>
  </r>
  <r>
    <s v="1568522F"/>
    <s v="H"/>
    <n v="23999"/>
    <s v="1A2f"/>
    <n v="3333001"/>
    <n v="7"/>
    <s v="K.Litres"/>
    <s v="Petroleum fuels"/>
    <x v="7"/>
    <s v="fuel/feedstock"/>
    <n v="2013"/>
    <n v="182"/>
    <n v="7786250"/>
    <n v="42781.59"/>
    <n v="1"/>
    <n v="23"/>
    <s v="Input"/>
    <n v="42.3"/>
    <n v="73.3"/>
    <s v="-"/>
    <x v="5"/>
  </r>
  <r>
    <s v="1633806F"/>
    <s v="H"/>
    <n v="22208"/>
    <s v="1A2m"/>
    <n v="3333001"/>
    <n v="7"/>
    <s v="K.Litres"/>
    <s v="Petroleum fuels"/>
    <x v="7"/>
    <s v="fuel/feedstock"/>
    <n v="2013"/>
    <n v="5059"/>
    <n v="323956"/>
    <n v="64.040000000000006"/>
    <n v="12.5"/>
    <n v="22"/>
    <s v="Input"/>
    <n v="42.3"/>
    <n v="73.3"/>
    <s v="-"/>
    <x v="3"/>
  </r>
  <r>
    <s v="1708224F"/>
    <s v="I"/>
    <n v="20237"/>
    <s v="1A2c"/>
    <n v="3333001"/>
    <n v="7"/>
    <s v="K.Litres"/>
    <s v="Petroleum fuels"/>
    <x v="7"/>
    <s v="fuel/feedstock"/>
    <n v="2013"/>
    <n v="123270"/>
    <n v="14358396"/>
    <n v="116.48"/>
    <n v="1"/>
    <n v="20"/>
    <s v="Input"/>
    <n v="42.3"/>
    <n v="73.3"/>
    <s v="-"/>
    <x v="6"/>
  </r>
  <r>
    <s v="3155403F"/>
    <s v="H"/>
    <n v="20221"/>
    <s v="1A2c"/>
    <n v="3333099"/>
    <n v="7"/>
    <s v="K.Litres"/>
    <s v="Petroleum fuels"/>
    <x v="8"/>
    <s v="fuel/feedstock"/>
    <n v="2013"/>
    <n v="101560"/>
    <n v="9749794"/>
    <n v="96"/>
    <n v="1"/>
    <n v="20"/>
    <s v="Input"/>
    <n v="42.3"/>
    <n v="73.3"/>
    <s v="-"/>
    <x v="6"/>
  </r>
  <r>
    <s v="2114727F"/>
    <s v="H"/>
    <n v="20292"/>
    <s v="1A2c"/>
    <n v="3333099"/>
    <n v="7"/>
    <s v="K.Litres"/>
    <s v="Petroleum fuels"/>
    <x v="8"/>
    <s v="fuel/feedstock"/>
    <n v="2013"/>
    <n v="765276"/>
    <n v="73466526"/>
    <n v="96"/>
    <n v="1"/>
    <n v="20"/>
    <s v="Input"/>
    <n v="42.3"/>
    <n v="73.3"/>
    <s v="-"/>
    <x v="6"/>
  </r>
  <r>
    <s v="3456305F"/>
    <s v="H"/>
    <n v="20236"/>
    <s v="1A2c"/>
    <n v="3333099"/>
    <n v="7"/>
    <s v="K.Litres"/>
    <s v="Petroleum fuels"/>
    <x v="8"/>
    <s v="fuel/feedstock"/>
    <n v="2013"/>
    <n v="46727"/>
    <n v="4485833"/>
    <n v="96"/>
    <n v="1"/>
    <n v="20"/>
    <s v="Input"/>
    <n v="42.3"/>
    <n v="73.3"/>
    <s v="-"/>
    <x v="6"/>
  </r>
  <r>
    <s v="1440307F"/>
    <s v="H"/>
    <n v="20223"/>
    <s v="1A2c"/>
    <n v="3333099"/>
    <n v="7"/>
    <s v="K.Litres"/>
    <s v="Petroleum fuels"/>
    <x v="8"/>
    <s v="fuel/feedstock"/>
    <n v="2013"/>
    <n v="14501"/>
    <n v="1392096"/>
    <n v="96"/>
    <n v="1"/>
    <n v="20"/>
    <s v="Input"/>
    <n v="42.3"/>
    <n v="73.3"/>
    <s v="-"/>
    <x v="6"/>
  </r>
  <r>
    <s v="0585319F"/>
    <s v="H"/>
    <n v="22113"/>
    <s v="1A2m"/>
    <n v="3333099"/>
    <n v="7"/>
    <s v="K.Litres"/>
    <s v="Petroleum fuels"/>
    <x v="8"/>
    <s v="fuel/feedstock"/>
    <n v="2013"/>
    <n v="568"/>
    <n v="54486"/>
    <n v="95.93"/>
    <n v="3"/>
    <n v="22"/>
    <s v="Input"/>
    <n v="42.3"/>
    <n v="73.3"/>
    <s v="-"/>
    <x v="3"/>
  </r>
  <r>
    <s v="3155403F"/>
    <s v="I"/>
    <n v="20221"/>
    <s v="1A2c"/>
    <n v="3333099"/>
    <n v="7"/>
    <s v="K.Litres"/>
    <s v="Petroleum fuels"/>
    <x v="8"/>
    <s v="fuel/feedstock"/>
    <n v="2013"/>
    <n v="162575"/>
    <n v="17558137"/>
    <n v="108"/>
    <n v="1"/>
    <n v="20"/>
    <s v="Input"/>
    <n v="42.3"/>
    <n v="73.3"/>
    <s v="-"/>
    <x v="6"/>
  </r>
  <r>
    <s v="0926629F"/>
    <s v="H"/>
    <n v="25999"/>
    <s v="1A2h"/>
    <n v="3334101"/>
    <n v="7"/>
    <s v="K.Litres"/>
    <s v="Petroleum fuels"/>
    <x v="9"/>
    <s v="fuel/feedstock"/>
    <n v="2013"/>
    <n v="4060"/>
    <n v="182717"/>
    <n v="45"/>
    <n v="1"/>
    <n v="25"/>
    <s v="Input"/>
    <n v="43.8"/>
    <n v="71.900000000000006"/>
    <s v="-"/>
    <x v="9"/>
  </r>
  <r>
    <s v="1007607F"/>
    <s v="H"/>
    <n v="18111"/>
    <s v="1A2d"/>
    <n v="3334101"/>
    <n v="7"/>
    <s v="K.Litres"/>
    <s v="Petroleum fuels"/>
    <x v="9"/>
    <s v="fuel/feedstock"/>
    <n v="2013"/>
    <n v="1.4"/>
    <n v="51900"/>
    <n v="37071.43"/>
    <n v="1"/>
    <n v="18"/>
    <s v="Input"/>
    <n v="43.8"/>
    <n v="71.900000000000006"/>
    <s v="-"/>
    <x v="19"/>
  </r>
  <r>
    <s v="2074924F"/>
    <s v="H"/>
    <n v="20119"/>
    <s v="1A2c"/>
    <n v="3334101"/>
    <n v="7"/>
    <s v="K.Litres"/>
    <s v="Petroleum fuels"/>
    <x v="9"/>
    <s v="fuel/feedstock"/>
    <n v="2013"/>
    <n v="763"/>
    <n v="19607882"/>
    <n v="25698.400000000001"/>
    <n v="3.5"/>
    <n v="20"/>
    <s v="Input"/>
    <n v="43.8"/>
    <n v="71.900000000000006"/>
    <s v="-"/>
    <x v="6"/>
  </r>
  <r>
    <s v="1349932F"/>
    <s v="H"/>
    <n v="23931"/>
    <s v="1A2f"/>
    <n v="3334101"/>
    <n v="7"/>
    <s v="K.Litres"/>
    <s v="Petroleum fuels"/>
    <x v="9"/>
    <s v="fuel/feedstock"/>
    <n v="2013"/>
    <n v="1"/>
    <n v="41943"/>
    <n v="41943"/>
    <n v="1"/>
    <n v="23"/>
    <s v="Input"/>
    <n v="43.8"/>
    <n v="71.900000000000006"/>
    <s v="-"/>
    <x v="5"/>
  </r>
  <r>
    <s v="1270303F"/>
    <s v="H"/>
    <n v="20211"/>
    <s v="1A2c"/>
    <n v="3334101"/>
    <n v="7"/>
    <s v="K.Litres"/>
    <s v="Petroleum fuels"/>
    <x v="9"/>
    <s v="fuel/feedstock"/>
    <n v="2013"/>
    <n v="241"/>
    <n v="6194425"/>
    <n v="25703.01"/>
    <n v="1"/>
    <n v="20"/>
    <s v="Input"/>
    <n v="43.8"/>
    <n v="71.900000000000006"/>
    <s v="-"/>
    <x v="6"/>
  </r>
  <r>
    <s v="1380622F"/>
    <s v="H"/>
    <n v="23999"/>
    <s v="1A2f"/>
    <n v="3334101"/>
    <n v="7"/>
    <s v="K.Litres"/>
    <s v="Petroleum fuels"/>
    <x v="9"/>
    <s v="fuel/feedstock"/>
    <n v="2013"/>
    <n v="0.57999999999999996"/>
    <n v="29167"/>
    <n v="50287.93"/>
    <n v="1"/>
    <n v="23"/>
    <s v="Input"/>
    <n v="43.8"/>
    <n v="71.900000000000006"/>
    <s v="-"/>
    <x v="5"/>
  </r>
  <r>
    <s v="3317127F"/>
    <s v="H"/>
    <n v="20211"/>
    <s v="1A2c"/>
    <n v="3334101"/>
    <n v="7"/>
    <s v="K.Litres"/>
    <s v="Petroleum fuels"/>
    <x v="9"/>
    <s v="fuel/feedstock"/>
    <n v="2013"/>
    <n v="155611"/>
    <n v="8270610"/>
    <n v="53.15"/>
    <n v="1"/>
    <n v="20"/>
    <s v="Input"/>
    <n v="43.8"/>
    <n v="71.900000000000006"/>
    <s v="-"/>
    <x v="6"/>
  </r>
  <r>
    <s v="1523918F"/>
    <s v="H"/>
    <n v="19209"/>
    <s v="1A1b"/>
    <n v="3334101"/>
    <n v="7"/>
    <s v="K.Litres"/>
    <s v="Petroleum fuels"/>
    <x v="9"/>
    <s v="fuel/feedstock"/>
    <n v="2013"/>
    <n v="4"/>
    <n v="142690"/>
    <n v="35672.5"/>
    <n v="1"/>
    <n v="19"/>
    <s v="Input"/>
    <n v="43.8"/>
    <n v="71.900000000000006"/>
    <s v="-"/>
    <x v="1"/>
  </r>
  <r>
    <s v="0159133F"/>
    <s v="H"/>
    <n v="20119"/>
    <s v="1A2c"/>
    <n v="3334101"/>
    <n v="7"/>
    <s v="K.Litres"/>
    <s v="Petroleum fuels"/>
    <x v="9"/>
    <s v="fuel/feedstock"/>
    <n v="2013"/>
    <n v="66576"/>
    <n v="3318669974"/>
    <n v="49847.839999999997"/>
    <n v="1"/>
    <n v="20"/>
    <s v="Input"/>
    <n v="43.8"/>
    <n v="71.900000000000006"/>
    <s v="-"/>
    <x v="6"/>
  </r>
  <r>
    <s v="1322832F"/>
    <s v="H"/>
    <n v="23929"/>
    <s v="1A2f"/>
    <n v="3334101"/>
    <n v="7"/>
    <s v="K.Litres"/>
    <s v="Petroleum fuels"/>
    <x v="9"/>
    <s v="fuel/feedstock"/>
    <n v="2013"/>
    <n v="13.69"/>
    <n v="694369"/>
    <n v="50720.89"/>
    <n v="1"/>
    <n v="23"/>
    <s v="Input"/>
    <n v="43.8"/>
    <n v="71.900000000000006"/>
    <s v="-"/>
    <x v="5"/>
  </r>
  <r>
    <s v="0640103F"/>
    <s v="H"/>
    <n v="20211"/>
    <s v="1A2c"/>
    <n v="3334101"/>
    <n v="7"/>
    <s v="K.Litres"/>
    <s v="Petroleum fuels"/>
    <x v="9"/>
    <s v="fuel/feedstock"/>
    <n v="2013"/>
    <n v="255"/>
    <n v="6545980"/>
    <n v="25670.51"/>
    <n v="1"/>
    <n v="20"/>
    <s v="Input"/>
    <n v="43.8"/>
    <n v="71.900000000000006"/>
    <s v="-"/>
    <x v="6"/>
  </r>
  <r>
    <s v="2541127F"/>
    <s v="H"/>
    <n v="10501"/>
    <s v="1A2e"/>
    <n v="3334101"/>
    <n v="7"/>
    <s v="K.Litres"/>
    <s v="Petroleum fuels"/>
    <x v="9"/>
    <s v="fuel/feedstock"/>
    <n v="2013"/>
    <n v="129"/>
    <n v="2755214"/>
    <n v="21358.25"/>
    <n v="1"/>
    <n v="10"/>
    <s v="Input"/>
    <n v="43.8"/>
    <n v="71.900000000000006"/>
    <s v="-"/>
    <x v="13"/>
  </r>
  <r>
    <s v="1706009F"/>
    <s v="H"/>
    <n v="19209"/>
    <s v="1A1b"/>
    <n v="3334101"/>
    <n v="7"/>
    <s v="K.Litres"/>
    <s v="Petroleum fuels"/>
    <x v="9"/>
    <s v="fuel/feedstock"/>
    <n v="2013"/>
    <n v="501"/>
    <n v="8533071"/>
    <n v="17032.080000000002"/>
    <n v="1"/>
    <n v="19"/>
    <s v="Input"/>
    <n v="43.8"/>
    <n v="71.900000000000006"/>
    <s v="-"/>
    <x v="1"/>
  </r>
  <r>
    <s v="0960729F"/>
    <s v="H"/>
    <n v="19209"/>
    <s v="1A1b"/>
    <n v="3334102"/>
    <n v="7"/>
    <s v="K.Litres"/>
    <s v="Petroleum fuels"/>
    <x v="10"/>
    <s v="fuel/feedstock"/>
    <n v="2013"/>
    <n v="317"/>
    <n v="19229888"/>
    <n v="60662.11"/>
    <n v="3.5"/>
    <n v="19"/>
    <s v="Input"/>
    <n v="44.1"/>
    <n v="71.599999999999994"/>
    <s v="-"/>
    <x v="1"/>
  </r>
  <r>
    <s v="1087410F"/>
    <s v="H"/>
    <n v="20232"/>
    <s v="1A2c"/>
    <n v="3334102"/>
    <n v="7"/>
    <s v="K.Litres"/>
    <s v="Petroleum fuels"/>
    <x v="10"/>
    <s v="fuel/feedstock"/>
    <n v="2013"/>
    <n v="141"/>
    <n v="8540080"/>
    <n v="60567.94"/>
    <n v="3"/>
    <n v="20"/>
    <s v="Input"/>
    <n v="44.1"/>
    <n v="71.599999999999994"/>
    <s v="-"/>
    <x v="6"/>
  </r>
  <r>
    <s v="3285024F"/>
    <s v="H"/>
    <n v="27202"/>
    <s v="1A2h"/>
    <n v="3334102"/>
    <n v="7"/>
    <s v="K.Litres"/>
    <s v="Petroleum fuels"/>
    <x v="10"/>
    <s v="fuel/feedstock"/>
    <n v="2013"/>
    <n v="17"/>
    <n v="1004985"/>
    <n v="59116.76"/>
    <n v="1"/>
    <n v="27"/>
    <s v="Input"/>
    <n v="44.1"/>
    <n v="71.599999999999994"/>
    <s v="-"/>
    <x v="4"/>
  </r>
  <r>
    <s v="3172527F"/>
    <s v="H"/>
    <n v="20234"/>
    <s v="1A2c"/>
    <n v="3334102"/>
    <n v="7"/>
    <s v="K.Litres"/>
    <s v="Petroleum fuels"/>
    <x v="10"/>
    <s v="fuel/feedstock"/>
    <n v="2013"/>
    <n v="128"/>
    <n v="7752798"/>
    <n v="60568.73"/>
    <n v="1"/>
    <n v="20"/>
    <s v="Input"/>
    <n v="44.1"/>
    <n v="71.599999999999994"/>
    <s v="-"/>
    <x v="6"/>
  </r>
  <r>
    <s v="0016506F"/>
    <s v="H"/>
    <n v="20229"/>
    <s v="1A2c"/>
    <n v="3334102"/>
    <n v="7"/>
    <s v="K.Litres"/>
    <s v="Petroleum fuels"/>
    <x v="10"/>
    <s v="fuel/feedstock"/>
    <n v="2013"/>
    <n v="679.81"/>
    <n v="41737403"/>
    <n v="61395.69"/>
    <n v="7.5"/>
    <n v="20"/>
    <s v="Input"/>
    <n v="44.1"/>
    <n v="71.599999999999994"/>
    <s v="-"/>
    <x v="6"/>
  </r>
  <r>
    <s v="2311309F"/>
    <s v="H"/>
    <n v="19209"/>
    <s v="1A1b"/>
    <n v="3334102"/>
    <n v="7"/>
    <s v="K.Litres"/>
    <s v="Petroleum fuels"/>
    <x v="10"/>
    <s v="fuel/feedstock"/>
    <n v="2013"/>
    <n v="372"/>
    <n v="22242717"/>
    <n v="59792.25"/>
    <n v="1"/>
    <n v="19"/>
    <s v="Input"/>
    <n v="44.1"/>
    <n v="71.599999999999994"/>
    <s v="-"/>
    <x v="1"/>
  </r>
  <r>
    <s v="1504432F"/>
    <s v="H"/>
    <n v="20221"/>
    <s v="1A2c"/>
    <n v="3334199"/>
    <n v="7"/>
    <s v="K.Litres"/>
    <s v="Petroleum fuels"/>
    <x v="11"/>
    <s v="fuel/feedstock"/>
    <n v="2013"/>
    <n v="27827"/>
    <n v="1558297"/>
    <n v="56"/>
    <n v="1"/>
    <n v="20"/>
    <s v="Input"/>
    <n v="43.8"/>
    <n v="71.900000000000006"/>
    <s v="-"/>
    <x v="6"/>
  </r>
  <r>
    <s v="5441624F"/>
    <s v="H"/>
    <n v="19209"/>
    <s v="1A1b"/>
    <n v="3335001"/>
    <n v="7"/>
    <s v="K.Litres"/>
    <s v="Petroleum fuels"/>
    <x v="12"/>
    <s v="fuel/feedstock"/>
    <n v="2013"/>
    <n v="686"/>
    <n v="21585057"/>
    <n v="31465.1"/>
    <n v="1"/>
    <n v="19"/>
    <s v="Input"/>
    <n v="43"/>
    <n v="74.099999999999994"/>
    <s v="-"/>
    <x v="1"/>
  </r>
  <r>
    <s v="1643922F"/>
    <s v="H"/>
    <n v="20292"/>
    <s v="1A2c"/>
    <n v="3335001"/>
    <n v="7"/>
    <s v="K.Litres"/>
    <s v="Petroleum fuels"/>
    <x v="12"/>
    <s v="fuel/feedstock"/>
    <n v="2013"/>
    <n v="313.95999999999998"/>
    <n v="15417842"/>
    <n v="49107.66"/>
    <n v="1"/>
    <n v="20"/>
    <s v="Input"/>
    <n v="43"/>
    <n v="74.099999999999994"/>
    <s v="-"/>
    <x v="6"/>
  </r>
  <r>
    <s v="1701908F"/>
    <s v="H"/>
    <n v="20292"/>
    <s v="1A2c"/>
    <n v="3335001"/>
    <n v="7"/>
    <s v="K.Litres"/>
    <s v="Petroleum fuels"/>
    <x v="12"/>
    <s v="fuel/feedstock"/>
    <n v="2013"/>
    <n v="110"/>
    <n v="3472294"/>
    <n v="31566.31"/>
    <n v="1"/>
    <n v="20"/>
    <s v="Input"/>
    <n v="43"/>
    <n v="74.099999999999994"/>
    <s v="-"/>
    <x v="6"/>
  </r>
  <r>
    <s v="5688528F"/>
    <s v="H"/>
    <n v="23101"/>
    <s v="1A2f"/>
    <n v="3335001"/>
    <n v="7"/>
    <s v="K.Litres"/>
    <s v="Petroleum fuels"/>
    <x v="12"/>
    <s v="fuel/feedstock"/>
    <n v="2013"/>
    <n v="3732"/>
    <n v="18024131"/>
    <n v="4829.62"/>
    <n v="1"/>
    <n v="23"/>
    <s v="Input"/>
    <n v="43"/>
    <n v="74.099999999999994"/>
    <s v="-"/>
    <x v="5"/>
  </r>
  <r>
    <s v="1147934F"/>
    <s v="H"/>
    <n v="24202"/>
    <s v="1A2b"/>
    <n v="3335001"/>
    <n v="7"/>
    <s v="K.Litres"/>
    <s v="Petroleum fuels"/>
    <x v="12"/>
    <s v="fuel/feedstock"/>
    <n v="2013"/>
    <n v="2983"/>
    <n v="1491573"/>
    <n v="500.02"/>
    <n v="1"/>
    <n v="24"/>
    <s v="Input"/>
    <n v="43"/>
    <n v="74.099999999999994"/>
    <s v="-"/>
    <x v="16"/>
  </r>
  <r>
    <s v="5940336F"/>
    <s v="H"/>
    <n v="23934"/>
    <s v="1A2f"/>
    <n v="3335001"/>
    <n v="7"/>
    <s v="K.Litres"/>
    <s v="Petroleum fuels"/>
    <x v="12"/>
    <s v="fuel/feedstock"/>
    <n v="2013"/>
    <n v="240"/>
    <n v="7548216"/>
    <n v="31450.9"/>
    <n v="3.5"/>
    <n v="23"/>
    <s v="Input"/>
    <n v="43"/>
    <n v="74.099999999999994"/>
    <s v="-"/>
    <x v="5"/>
  </r>
  <r>
    <s v="3385736F"/>
    <s v="H"/>
    <n v="20292"/>
    <s v="1A2c"/>
    <n v="3335001"/>
    <n v="7"/>
    <s v="K.Litres"/>
    <s v="Petroleum fuels"/>
    <x v="12"/>
    <s v="fuel/feedstock"/>
    <n v="2013"/>
    <n v="143"/>
    <n v="7086550"/>
    <n v="49556.29"/>
    <n v="2.5"/>
    <n v="20"/>
    <s v="Input"/>
    <n v="43"/>
    <n v="74.099999999999994"/>
    <s v="-"/>
    <x v="6"/>
  </r>
  <r>
    <s v="0482519F"/>
    <s v="H"/>
    <n v="20299"/>
    <s v="1A2c"/>
    <n v="3335001"/>
    <n v="7"/>
    <s v="K.Litres"/>
    <s v="Petroleum fuels"/>
    <x v="12"/>
    <s v="fuel/feedstock"/>
    <n v="2013"/>
    <n v="51"/>
    <n v="2844159"/>
    <n v="55767.82"/>
    <n v="1"/>
    <n v="20"/>
    <s v="Input"/>
    <n v="43"/>
    <n v="74.099999999999994"/>
    <s v="-"/>
    <x v="6"/>
  </r>
  <r>
    <s v="1766224F"/>
    <s v="H"/>
    <n v="19209"/>
    <s v="1A1b"/>
    <n v="3335001"/>
    <n v="7"/>
    <s v="K.Litres"/>
    <s v="Petroleum fuels"/>
    <x v="12"/>
    <s v="fuel/feedstock"/>
    <n v="2013"/>
    <n v="382"/>
    <n v="12026084"/>
    <n v="31481.9"/>
    <n v="1"/>
    <n v="19"/>
    <s v="Input"/>
    <n v="43"/>
    <n v="74.099999999999994"/>
    <s v="-"/>
    <x v="1"/>
  </r>
  <r>
    <s v="0153422F"/>
    <s v="H"/>
    <n v="23952"/>
    <s v="1A2f"/>
    <n v="3335001"/>
    <n v="7"/>
    <s v="K.Litres"/>
    <s v="Petroleum fuels"/>
    <x v="12"/>
    <s v="fuel/feedstock"/>
    <n v="2013"/>
    <n v="308"/>
    <n v="9670112"/>
    <n v="31396.47"/>
    <n v="9.5"/>
    <n v="23"/>
    <s v="Input"/>
    <n v="43"/>
    <n v="74.099999999999994"/>
    <s v="-"/>
    <x v="5"/>
  </r>
  <r>
    <s v="1475908F"/>
    <s v="H"/>
    <n v="20292"/>
    <s v="1A2c"/>
    <n v="3335001"/>
    <n v="7"/>
    <s v="K.Litres"/>
    <s v="Petroleum fuels"/>
    <x v="12"/>
    <s v="fuel/feedstock"/>
    <n v="2013"/>
    <n v="151"/>
    <n v="7051874"/>
    <n v="46701.15"/>
    <n v="1"/>
    <n v="20"/>
    <s v="Input"/>
    <n v="43"/>
    <n v="74.099999999999994"/>
    <s v="-"/>
    <x v="6"/>
  </r>
  <r>
    <s v="1768823F"/>
    <s v="H"/>
    <n v="23955"/>
    <s v="1A2f"/>
    <n v="3335001"/>
    <n v="7"/>
    <s v="K.Litres"/>
    <s v="Petroleum fuels"/>
    <x v="12"/>
    <s v="fuel/feedstock"/>
    <n v="2013"/>
    <n v="82"/>
    <n v="2568000"/>
    <n v="31317.07"/>
    <n v="1"/>
    <n v="23"/>
    <s v="Input"/>
    <n v="43"/>
    <n v="74.099999999999994"/>
    <s v="-"/>
    <x v="5"/>
  </r>
  <r>
    <s v="1062707F"/>
    <s v="H"/>
    <n v="22111"/>
    <s v="1A2m"/>
    <n v="3335001"/>
    <n v="7"/>
    <s v="K.Litres"/>
    <s v="Petroleum fuels"/>
    <x v="12"/>
    <s v="fuel/feedstock"/>
    <n v="2013"/>
    <n v="7"/>
    <n v="356884"/>
    <n v="50983.43"/>
    <n v="1"/>
    <n v="22"/>
    <s v="Input"/>
    <n v="43"/>
    <n v="74.099999999999994"/>
    <s v="-"/>
    <x v="3"/>
  </r>
  <r>
    <s v="4033027F"/>
    <s v="H"/>
    <n v="28243"/>
    <s v="1A2h"/>
    <n v="3335001"/>
    <n v="7"/>
    <s v="K.Litres"/>
    <s v="Petroleum fuels"/>
    <x v="12"/>
    <s v="fuel/feedstock"/>
    <n v="2013"/>
    <n v="584"/>
    <n v="27408493"/>
    <n v="46932.35"/>
    <n v="1"/>
    <n v="28"/>
    <s v="Input"/>
    <n v="43"/>
    <n v="74.099999999999994"/>
    <s v="-"/>
    <x v="8"/>
  </r>
  <r>
    <s v="2405533F"/>
    <s v="H"/>
    <n v="23929"/>
    <s v="1A2f"/>
    <n v="3335001"/>
    <n v="7"/>
    <s v="K.Litres"/>
    <s v="Petroleum fuels"/>
    <x v="12"/>
    <s v="fuel/feedstock"/>
    <n v="2013"/>
    <n v="29"/>
    <n v="908110"/>
    <n v="31314.14"/>
    <n v="17.666667"/>
    <n v="23"/>
    <s v="Input"/>
    <n v="43"/>
    <n v="74.099999999999994"/>
    <s v="-"/>
    <x v="5"/>
  </r>
  <r>
    <s v="1363021F"/>
    <s v="H"/>
    <n v="10712"/>
    <s v="1A2e"/>
    <n v="3335001"/>
    <n v="7"/>
    <s v="K.Litres"/>
    <s v="Petroleum fuels"/>
    <x v="12"/>
    <s v="fuel/feedstock"/>
    <n v="2013"/>
    <n v="159376"/>
    <n v="7579902"/>
    <n v="47.56"/>
    <n v="1"/>
    <n v="10"/>
    <s v="Input"/>
    <n v="43"/>
    <n v="74.099999999999994"/>
    <s v="-"/>
    <x v="13"/>
  </r>
  <r>
    <s v="1840720F"/>
    <s v="H"/>
    <n v="20292"/>
    <s v="1A2c"/>
    <n v="3335001"/>
    <n v="7"/>
    <s v="K.Litres"/>
    <s v="Petroleum fuels"/>
    <x v="12"/>
    <s v="fuel/feedstock"/>
    <n v="2013"/>
    <n v="659"/>
    <n v="20712964"/>
    <n v="31430.9"/>
    <n v="1"/>
    <n v="20"/>
    <s v="Input"/>
    <n v="43"/>
    <n v="74.099999999999994"/>
    <s v="-"/>
    <x v="6"/>
  </r>
  <r>
    <s v="1326223F"/>
    <s v="H"/>
    <n v="20292"/>
    <s v="1A2c"/>
    <n v="3335001"/>
    <n v="7"/>
    <s v="K.Litres"/>
    <s v="Petroleum fuels"/>
    <x v="12"/>
    <s v="fuel/feedstock"/>
    <n v="2013"/>
    <n v="866"/>
    <n v="42933400"/>
    <n v="49576.67"/>
    <n v="1"/>
    <n v="20"/>
    <s v="Input"/>
    <n v="43"/>
    <n v="74.099999999999994"/>
    <s v="-"/>
    <x v="6"/>
  </r>
  <r>
    <s v="5740224F"/>
    <s v="H"/>
    <n v="19209"/>
    <s v="1A1b"/>
    <n v="3335001"/>
    <n v="7"/>
    <s v="K.Litres"/>
    <s v="Petroleum fuels"/>
    <x v="12"/>
    <s v="fuel/feedstock"/>
    <n v="2013"/>
    <n v="14317"/>
    <n v="732555"/>
    <n v="51.17"/>
    <n v="1"/>
    <n v="19"/>
    <s v="Input"/>
    <n v="43"/>
    <n v="74.099999999999994"/>
    <s v="-"/>
    <x v="1"/>
  </r>
  <r>
    <s v="1069206F"/>
    <s v="H"/>
    <n v="20116"/>
    <s v="1A2c"/>
    <n v="3335001"/>
    <n v="7"/>
    <s v="K.Litres"/>
    <s v="Petroleum fuels"/>
    <x v="12"/>
    <s v="fuel/feedstock"/>
    <n v="2013"/>
    <n v="15"/>
    <n v="721754"/>
    <n v="48116.93"/>
    <n v="1"/>
    <n v="20"/>
    <s v="Input"/>
    <n v="43"/>
    <n v="74.099999999999994"/>
    <s v="-"/>
    <x v="6"/>
  </r>
  <r>
    <s v="1523918F"/>
    <s v="H"/>
    <n v="19209"/>
    <s v="1A1b"/>
    <n v="3335002"/>
    <n v="7"/>
    <s v="K.Litres"/>
    <s v="Petroleum fuels"/>
    <x v="13"/>
    <s v="fuel/feedstock"/>
    <n v="2013"/>
    <n v="22"/>
    <n v="785700"/>
    <n v="35713.64"/>
    <n v="1"/>
    <n v="19"/>
    <s v="Input"/>
    <n v="43"/>
    <n v="74.099999999999994"/>
    <s v="-"/>
    <x v="1"/>
  </r>
  <r>
    <s v="3046036F"/>
    <s v="H"/>
    <n v="20293"/>
    <s v="1A2c"/>
    <n v="3335002"/>
    <n v="7"/>
    <s v="K.Litres"/>
    <s v="Petroleum fuels"/>
    <x v="13"/>
    <s v="fuel/feedstock"/>
    <n v="2013"/>
    <n v="66"/>
    <n v="2330429"/>
    <n v="35309.53"/>
    <n v="1"/>
    <n v="20"/>
    <s v="Input"/>
    <n v="43"/>
    <n v="74.099999999999994"/>
    <s v="-"/>
    <x v="6"/>
  </r>
  <r>
    <s v="1353221F"/>
    <s v="H"/>
    <n v="20292"/>
    <s v="1A2c"/>
    <n v="3335002"/>
    <n v="7"/>
    <s v="K.Litres"/>
    <s v="Petroleum fuels"/>
    <x v="13"/>
    <s v="fuel/feedstock"/>
    <n v="2013"/>
    <n v="171"/>
    <n v="6062444"/>
    <n v="35452.89"/>
    <n v="1"/>
    <n v="20"/>
    <s v="Input"/>
    <n v="43"/>
    <n v="74.099999999999994"/>
    <s v="-"/>
    <x v="6"/>
  </r>
  <r>
    <s v="1342122F"/>
    <s v="H"/>
    <n v="20292"/>
    <s v="1A2c"/>
    <n v="3335002"/>
    <n v="7"/>
    <s v="K.Litres"/>
    <s v="Petroleum fuels"/>
    <x v="13"/>
    <s v="fuel/feedstock"/>
    <n v="2013"/>
    <n v="246"/>
    <n v="8732000"/>
    <n v="35495.93"/>
    <n v="1"/>
    <n v="20"/>
    <s v="Input"/>
    <n v="43"/>
    <n v="74.099999999999994"/>
    <s v="-"/>
    <x v="6"/>
  </r>
  <r>
    <s v="2241624F"/>
    <s v="H"/>
    <n v="20231"/>
    <s v="1A2c"/>
    <n v="3335099"/>
    <n v="7"/>
    <s v="K.Litres"/>
    <s v="Petroleum fuels"/>
    <x v="14"/>
    <s v="fuel/feedstock"/>
    <n v="2013"/>
    <n v="0.02"/>
    <n v="313"/>
    <n v="15650"/>
    <n v="8.5"/>
    <n v="20"/>
    <s v="Input"/>
    <n v="42.3"/>
    <n v="73.3"/>
    <s v="-"/>
    <x v="6"/>
  </r>
  <r>
    <s v="0486628F"/>
    <s v="H"/>
    <n v="20116"/>
    <s v="1A2c"/>
    <n v="3335099"/>
    <n v="7"/>
    <s v="K.Litres"/>
    <s v="Petroleum fuels"/>
    <x v="14"/>
    <s v="fuel/feedstock"/>
    <n v="2013"/>
    <n v="53872"/>
    <n v="1494315516"/>
    <n v="27738.26"/>
    <n v="1"/>
    <n v="20"/>
    <s v="Input"/>
    <n v="42.3"/>
    <n v="73.3"/>
    <s v="-"/>
    <x v="6"/>
  </r>
  <r>
    <s v="1380622F"/>
    <s v="H"/>
    <n v="23999"/>
    <s v="1A2f"/>
    <n v="3335099"/>
    <n v="7"/>
    <s v="K.Litres"/>
    <s v="Petroleum fuels"/>
    <x v="14"/>
    <s v="fuel/feedstock"/>
    <n v="2013"/>
    <n v="2"/>
    <n v="52083"/>
    <n v="26041.5"/>
    <n v="1"/>
    <n v="23"/>
    <s v="Input"/>
    <n v="42.3"/>
    <n v="73.3"/>
    <s v="-"/>
    <x v="5"/>
  </r>
  <r>
    <s v="1305826F"/>
    <s v="H"/>
    <n v="20119"/>
    <s v="1A2c"/>
    <n v="3335099"/>
    <n v="7"/>
    <s v="K.Litres"/>
    <s v="Petroleum fuels"/>
    <x v="14"/>
    <s v="fuel/feedstock"/>
    <n v="2013"/>
    <n v="269"/>
    <n v="7465680"/>
    <n v="27753.46"/>
    <n v="7"/>
    <n v="20"/>
    <s v="Input"/>
    <n v="42.3"/>
    <n v="73.3"/>
    <s v="-"/>
    <x v="6"/>
  </r>
  <r>
    <s v="0018108F"/>
    <s v="H"/>
    <n v="20229"/>
    <s v="1A2c"/>
    <n v="3335099"/>
    <n v="7"/>
    <s v="K.Litres"/>
    <s v="Petroleum fuels"/>
    <x v="14"/>
    <s v="fuel/feedstock"/>
    <n v="2013"/>
    <n v="2111"/>
    <n v="73233597"/>
    <n v="34691.42"/>
    <n v="1"/>
    <n v="20"/>
    <s v="Input"/>
    <n v="42.3"/>
    <n v="73.3"/>
    <s v="-"/>
    <x v="6"/>
  </r>
  <r>
    <s v="1986827F"/>
    <s v="H"/>
    <n v="22192"/>
    <s v="1A2m"/>
    <n v="3337000"/>
    <n v="7"/>
    <s v="K.Litres"/>
    <s v="Petroleum fuels"/>
    <x v="15"/>
    <s v="fuel/feedstock"/>
    <n v="2013"/>
    <n v="3146"/>
    <n v="54330112"/>
    <n v="17269.580000000002"/>
    <n v="1"/>
    <n v="22"/>
    <s v="Input"/>
    <n v="40.4"/>
    <n v="77.400000000000006"/>
    <s v="-"/>
    <x v="3"/>
  </r>
  <r>
    <s v="3877309F"/>
    <s v="H"/>
    <n v="20119"/>
    <s v="1A2c"/>
    <n v="3337000"/>
    <n v="7"/>
    <s v="K.Litres"/>
    <s v="Petroleum fuels"/>
    <x v="15"/>
    <s v="fuel/feedstock"/>
    <n v="2013"/>
    <n v="56"/>
    <n v="965097"/>
    <n v="17233.88"/>
    <n v="2.5"/>
    <n v="20"/>
    <s v="Input"/>
    <n v="40.4"/>
    <n v="77.400000000000006"/>
    <s v="-"/>
    <x v="6"/>
  </r>
  <r>
    <s v="1847922F"/>
    <s v="H"/>
    <n v="31005"/>
    <s v="1A2m"/>
    <n v="3337000"/>
    <n v="7"/>
    <s v="K.Litres"/>
    <s v="Petroleum fuels"/>
    <x v="15"/>
    <s v="fuel/feedstock"/>
    <n v="2013"/>
    <n v="125670"/>
    <n v="44864224"/>
    <n v="357"/>
    <n v="1"/>
    <n v="31"/>
    <s v="Input"/>
    <n v="40.4"/>
    <n v="77.400000000000006"/>
    <s v="-"/>
    <x v="12"/>
  </r>
  <r>
    <s v="5909127F"/>
    <s v="H"/>
    <n v="10712"/>
    <s v="1A2e"/>
    <n v="3337000"/>
    <n v="7"/>
    <s v="K.Litres"/>
    <s v="Petroleum fuels"/>
    <x v="15"/>
    <s v="fuel/feedstock"/>
    <n v="2013"/>
    <n v="138"/>
    <n v="2381070"/>
    <n v="17254.13"/>
    <n v="1"/>
    <n v="10"/>
    <s v="Input"/>
    <n v="40.4"/>
    <n v="77.400000000000006"/>
    <s v="-"/>
    <x v="13"/>
  </r>
  <r>
    <s v="2308527F"/>
    <s v="H"/>
    <n v="29301"/>
    <s v="1A2g"/>
    <n v="3337000"/>
    <n v="7"/>
    <s v="K.Litres"/>
    <s v="Petroleum fuels"/>
    <x v="15"/>
    <s v="fuel/feedstock"/>
    <n v="2013"/>
    <n v="521693"/>
    <n v="35243097"/>
    <n v="67.56"/>
    <n v="1"/>
    <n v="29"/>
    <s v="Input"/>
    <n v="40.4"/>
    <n v="77.400000000000006"/>
    <s v="-"/>
    <x v="2"/>
  </r>
  <r>
    <s v="1986827F"/>
    <s v="I"/>
    <n v="22192"/>
    <s v="1A2m"/>
    <n v="3337000"/>
    <n v="7"/>
    <s v="K.Litres"/>
    <s v="Petroleum fuels"/>
    <x v="15"/>
    <s v="fuel/feedstock"/>
    <n v="2013"/>
    <n v="89984"/>
    <n v="44451909"/>
    <n v="494"/>
    <n v="1"/>
    <n v="22"/>
    <s v="Input"/>
    <n v="40.4"/>
    <n v="77.400000000000006"/>
    <s v="-"/>
    <x v="3"/>
  </r>
  <r>
    <s v="2692127F"/>
    <s v="H"/>
    <n v="29302"/>
    <s v="1A2g"/>
    <n v="3338001"/>
    <n v="12"/>
    <s v="Litres"/>
    <s v="Petroleum fuels"/>
    <x v="16"/>
    <s v="fuel/feedstock"/>
    <n v="2013"/>
    <n v="59266"/>
    <n v="2666928"/>
    <n v="45"/>
    <n v="4"/>
    <n v="29"/>
    <s v="Input"/>
    <n v="40.4"/>
    <n v="77.400000000000006"/>
    <s v="-"/>
    <x v="2"/>
  </r>
  <r>
    <s v="2887427F"/>
    <s v="H"/>
    <n v="22199"/>
    <s v="1A2m"/>
    <n v="3338001"/>
    <n v="12"/>
    <s v="Litres"/>
    <s v="Petroleum fuels"/>
    <x v="16"/>
    <s v="fuel/feedstock"/>
    <n v="2013"/>
    <n v="134944"/>
    <n v="6359091"/>
    <n v="47.12"/>
    <n v="2.5"/>
    <n v="22"/>
    <s v="Input"/>
    <n v="40.4"/>
    <n v="77.400000000000006"/>
    <s v="-"/>
    <x v="3"/>
  </r>
  <r>
    <s v="0482519F"/>
    <s v="H"/>
    <n v="20299"/>
    <s v="1A2c"/>
    <n v="3338001"/>
    <n v="12"/>
    <s v="Litres"/>
    <s v="Petroleum fuels"/>
    <x v="16"/>
    <s v="fuel/feedstock"/>
    <n v="2013"/>
    <n v="165956"/>
    <n v="5608451"/>
    <n v="33.79"/>
    <n v="1"/>
    <n v="20"/>
    <s v="Input"/>
    <n v="40.4"/>
    <n v="77.400000000000006"/>
    <s v="-"/>
    <x v="6"/>
  </r>
  <r>
    <s v="5688528F"/>
    <s v="H"/>
    <n v="23101"/>
    <s v="1A2f"/>
    <n v="3338001"/>
    <n v="12"/>
    <s v="Litres"/>
    <s v="Petroleum fuels"/>
    <x v="16"/>
    <s v="fuel/feedstock"/>
    <n v="2013"/>
    <n v="262525"/>
    <n v="9789150"/>
    <n v="37.29"/>
    <n v="1"/>
    <n v="23"/>
    <s v="Input"/>
    <n v="40.4"/>
    <n v="77.400000000000006"/>
    <s v="-"/>
    <x v="5"/>
  </r>
  <r>
    <s v="1699820F"/>
    <s v="H"/>
    <n v="20292"/>
    <s v="1A2c"/>
    <n v="3338001"/>
    <n v="12"/>
    <s v="Litres"/>
    <s v="Petroleum fuels"/>
    <x v="16"/>
    <s v="fuel/feedstock"/>
    <n v="2013"/>
    <n v="280720"/>
    <n v="11975516"/>
    <n v="42.66"/>
    <n v="1"/>
    <n v="20"/>
    <s v="Input"/>
    <n v="40.4"/>
    <n v="77.400000000000006"/>
    <s v="-"/>
    <x v="6"/>
  </r>
  <r>
    <s v="1851123F"/>
    <s v="H"/>
    <n v="25999"/>
    <s v="1A2h"/>
    <n v="3338001"/>
    <n v="12"/>
    <s v="Litres"/>
    <s v="Petroleum fuels"/>
    <x v="16"/>
    <s v="fuel/feedstock"/>
    <n v="2013"/>
    <n v="246725"/>
    <n v="10251441"/>
    <n v="41.55"/>
    <n v="1"/>
    <n v="25"/>
    <s v="Input"/>
    <n v="40.4"/>
    <n v="77.400000000000006"/>
    <s v="-"/>
    <x v="9"/>
  </r>
  <r>
    <s v="0680409F"/>
    <s v="H"/>
    <n v="20211"/>
    <s v="1A2c"/>
    <n v="3338001"/>
    <n v="12"/>
    <s v="Litres"/>
    <s v="Petroleum fuels"/>
    <x v="16"/>
    <s v="fuel/feedstock"/>
    <n v="2013"/>
    <n v="15000"/>
    <n v="585750"/>
    <n v="39.049999999999997"/>
    <n v="1"/>
    <n v="20"/>
    <s v="Input"/>
    <n v="40.4"/>
    <n v="77.400000000000006"/>
    <s v="-"/>
    <x v="6"/>
  </r>
  <r>
    <s v="1398902F"/>
    <s v="H"/>
    <n v="24105"/>
    <s v="1A2a"/>
    <n v="3338001"/>
    <n v="12"/>
    <s v="Litres"/>
    <s v="Petroleum fuels"/>
    <x v="16"/>
    <s v="fuel/feedstock"/>
    <n v="2013"/>
    <n v="33278"/>
    <n v="1580685"/>
    <n v="47.5"/>
    <n v="1"/>
    <n v="24"/>
    <s v="Input"/>
    <n v="40.4"/>
    <n v="77.400000000000006"/>
    <s v="-"/>
    <x v="16"/>
  </r>
  <r>
    <s v="2983228F"/>
    <s v="H"/>
    <n v="19201"/>
    <s v="1A1b"/>
    <n v="3338001"/>
    <n v="12"/>
    <s v="Litres"/>
    <s v="Petroleum fuels"/>
    <x v="16"/>
    <s v="fuel/feedstock"/>
    <n v="2013"/>
    <n v="126364"/>
    <n v="3745906"/>
    <n v="29.64"/>
    <n v="12"/>
    <n v="19"/>
    <s v="Input"/>
    <n v="40.4"/>
    <n v="77.400000000000006"/>
    <s v="-"/>
    <x v="1"/>
  </r>
  <r>
    <s v="1701908F"/>
    <s v="H"/>
    <n v="20292"/>
    <s v="1A2c"/>
    <n v="3338001"/>
    <n v="12"/>
    <s v="Litres"/>
    <s v="Petroleum fuels"/>
    <x v="16"/>
    <s v="fuel/feedstock"/>
    <n v="2013"/>
    <n v="95756"/>
    <n v="4084937"/>
    <n v="42.66"/>
    <n v="1"/>
    <n v="20"/>
    <s v="Input"/>
    <n v="40.4"/>
    <n v="77.400000000000006"/>
    <s v="-"/>
    <x v="6"/>
  </r>
  <r>
    <s v="1182130F"/>
    <s v="H"/>
    <n v="21001"/>
    <s v="1A2c"/>
    <n v="3338001"/>
    <n v="12"/>
    <s v="Litres"/>
    <s v="Petroleum fuels"/>
    <x v="16"/>
    <s v="fuel/feedstock"/>
    <n v="2013"/>
    <n v="78700"/>
    <n v="3935000"/>
    <n v="50"/>
    <n v="9"/>
    <n v="21"/>
    <s v="Input"/>
    <n v="40.4"/>
    <n v="77.400000000000006"/>
    <s v="-"/>
    <x v="7"/>
  </r>
  <r>
    <s v="5438636F"/>
    <s v="H"/>
    <n v="25112"/>
    <s v="1A2h"/>
    <n v="3338001"/>
    <n v="12"/>
    <s v="Litres"/>
    <s v="Petroleum fuels"/>
    <x v="16"/>
    <s v="fuel/feedstock"/>
    <n v="2013"/>
    <n v="351940"/>
    <n v="15013779"/>
    <n v="42.66"/>
    <n v="17.5"/>
    <n v="25"/>
    <s v="Input"/>
    <n v="40.4"/>
    <n v="77.400000000000006"/>
    <s v="-"/>
    <x v="9"/>
  </r>
  <r>
    <s v="0073728F"/>
    <s v="H"/>
    <n v="30204"/>
    <s v="1A2g"/>
    <n v="3338001"/>
    <n v="12"/>
    <s v="Litres"/>
    <s v="Petroleum fuels"/>
    <x v="16"/>
    <s v="fuel/feedstock"/>
    <n v="2013"/>
    <n v="120730"/>
    <n v="5150325"/>
    <n v="42.66"/>
    <n v="1"/>
    <n v="30"/>
    <s v="Input"/>
    <n v="40.4"/>
    <n v="77.400000000000006"/>
    <s v="-"/>
    <x v="17"/>
  </r>
  <r>
    <s v="0100922F"/>
    <s v="H"/>
    <n v="20292"/>
    <s v="1A2c"/>
    <n v="3338001"/>
    <n v="12"/>
    <s v="Litres"/>
    <s v="Petroleum fuels"/>
    <x v="16"/>
    <s v="fuel/feedstock"/>
    <n v="2013"/>
    <n v="105847"/>
    <n v="5292333"/>
    <n v="50"/>
    <n v="1"/>
    <n v="20"/>
    <s v="Input"/>
    <n v="40.4"/>
    <n v="77.400000000000006"/>
    <s v="-"/>
    <x v="6"/>
  </r>
  <r>
    <s v="1331421F"/>
    <s v="H"/>
    <n v="20292"/>
    <s v="1A2c"/>
    <n v="3338001"/>
    <n v="12"/>
    <s v="Litres"/>
    <s v="Petroleum fuels"/>
    <x v="16"/>
    <s v="fuel/feedstock"/>
    <n v="2013"/>
    <n v="24986"/>
    <n v="1074398"/>
    <n v="43"/>
    <n v="1"/>
    <n v="20"/>
    <s v="Input"/>
    <n v="40.4"/>
    <n v="77.400000000000006"/>
    <s v="-"/>
    <x v="6"/>
  </r>
  <r>
    <s v="0995903F"/>
    <s v="H"/>
    <n v="28211"/>
    <s v="1A2h"/>
    <n v="3338001"/>
    <n v="12"/>
    <s v="Litres"/>
    <s v="Petroleum fuels"/>
    <x v="16"/>
    <s v="fuel/feedstock"/>
    <n v="2013"/>
    <n v="30206"/>
    <n v="1419687"/>
    <n v="47"/>
    <n v="17.666667"/>
    <n v="28"/>
    <s v="Input"/>
    <n v="40.4"/>
    <n v="77.400000000000006"/>
    <s v="-"/>
    <x v="8"/>
  </r>
  <r>
    <s v="1648036F"/>
    <s v="H"/>
    <n v="21002"/>
    <s v="1A2c"/>
    <n v="3338001"/>
    <n v="12"/>
    <s v="Litres"/>
    <s v="Petroleum fuels"/>
    <x v="16"/>
    <s v="fuel/feedstock"/>
    <n v="2013"/>
    <n v="463354"/>
    <n v="18900205"/>
    <n v="40.79"/>
    <n v="1"/>
    <n v="21"/>
    <s v="Input"/>
    <n v="40.4"/>
    <n v="77.400000000000006"/>
    <s v="-"/>
    <x v="7"/>
  </r>
  <r>
    <s v="3095536F"/>
    <s v="H"/>
    <n v="25910"/>
    <s v="1A2h"/>
    <n v="3338001"/>
    <n v="12"/>
    <s v="Litres"/>
    <s v="Petroleum fuels"/>
    <x v="16"/>
    <s v="fuel/feedstock"/>
    <n v="2013"/>
    <n v="256000"/>
    <n v="11009273"/>
    <n v="43"/>
    <n v="16.333333"/>
    <n v="25"/>
    <s v="Input"/>
    <n v="40.4"/>
    <n v="77.400000000000006"/>
    <s v="-"/>
    <x v="9"/>
  </r>
  <r>
    <s v="0112024F"/>
    <s v="H"/>
    <n v="24311"/>
    <s v="1A2a"/>
    <n v="3338001"/>
    <n v="12"/>
    <s v="Litres"/>
    <s v="Petroleum fuels"/>
    <x v="16"/>
    <s v="fuel/feedstock"/>
    <n v="2013"/>
    <n v="19503"/>
    <n v="832000"/>
    <n v="42.66"/>
    <n v="1"/>
    <n v="24"/>
    <s v="Input"/>
    <n v="40.4"/>
    <n v="77.400000000000006"/>
    <s v="-"/>
    <x v="16"/>
  </r>
  <r>
    <s v="2999427F"/>
    <s v="H"/>
    <n v="20292"/>
    <s v="1A2c"/>
    <n v="3338001"/>
    <n v="12"/>
    <s v="Litres"/>
    <s v="Petroleum fuels"/>
    <x v="16"/>
    <s v="fuel/feedstock"/>
    <n v="2013"/>
    <n v="357730"/>
    <n v="15260764"/>
    <n v="42.66"/>
    <n v="1"/>
    <n v="20"/>
    <s v="Input"/>
    <n v="40.4"/>
    <n v="77.400000000000006"/>
    <s v="-"/>
    <x v="6"/>
  </r>
  <r>
    <s v="3385736F"/>
    <s v="H"/>
    <n v="20292"/>
    <s v="1A2c"/>
    <n v="3338001"/>
    <n v="12"/>
    <s v="Litres"/>
    <s v="Petroleum fuels"/>
    <x v="16"/>
    <s v="fuel/feedstock"/>
    <n v="2013"/>
    <n v="126009"/>
    <n v="5375539"/>
    <n v="42.66"/>
    <n v="2.5"/>
    <n v="20"/>
    <s v="Input"/>
    <n v="40.4"/>
    <n v="77.400000000000006"/>
    <s v="-"/>
    <x v="6"/>
  </r>
  <r>
    <s v="1201402F"/>
    <s v="H"/>
    <n v="24311"/>
    <s v="1A2a"/>
    <n v="3338001"/>
    <n v="12"/>
    <s v="Litres"/>
    <s v="Petroleum fuels"/>
    <x v="16"/>
    <s v="fuel/feedstock"/>
    <n v="2013"/>
    <n v="146470"/>
    <n v="5627806"/>
    <n v="38.42"/>
    <n v="1"/>
    <n v="24"/>
    <s v="Input"/>
    <n v="40.4"/>
    <n v="77.400000000000006"/>
    <s v="-"/>
    <x v="16"/>
  </r>
  <r>
    <s v="5578028F"/>
    <s v="H"/>
    <n v="20119"/>
    <s v="1A2c"/>
    <n v="3338001"/>
    <n v="12"/>
    <s v="Litres"/>
    <s v="Petroleum fuels"/>
    <x v="16"/>
    <s v="fuel/feedstock"/>
    <n v="2013"/>
    <n v="101614"/>
    <n v="4334860"/>
    <n v="42.66"/>
    <n v="1"/>
    <n v="20"/>
    <s v="Input"/>
    <n v="40.4"/>
    <n v="77.400000000000006"/>
    <s v="-"/>
    <x v="6"/>
  </r>
  <r>
    <s v="2561433F"/>
    <s v="H"/>
    <n v="20292"/>
    <s v="1A2c"/>
    <n v="3338001"/>
    <n v="12"/>
    <s v="Litres"/>
    <s v="Petroleum fuels"/>
    <x v="16"/>
    <s v="fuel/feedstock"/>
    <n v="2013"/>
    <n v="278300"/>
    <n v="12053173"/>
    <n v="43.31"/>
    <n v="1"/>
    <n v="20"/>
    <s v="Input"/>
    <n v="40.4"/>
    <n v="77.400000000000006"/>
    <s v="-"/>
    <x v="6"/>
  </r>
  <r>
    <s v="1342122F"/>
    <s v="H"/>
    <n v="20292"/>
    <s v="1A2c"/>
    <n v="3338001"/>
    <n v="12"/>
    <s v="Litres"/>
    <s v="Petroleum fuels"/>
    <x v="16"/>
    <s v="fuel/feedstock"/>
    <n v="2013"/>
    <n v="57790"/>
    <n v="2465329"/>
    <n v="42.66"/>
    <n v="1"/>
    <n v="20"/>
    <s v="Input"/>
    <n v="40.4"/>
    <n v="77.400000000000006"/>
    <s v="-"/>
    <x v="6"/>
  </r>
  <r>
    <s v="1795232F"/>
    <s v="H"/>
    <n v="14103"/>
    <s v="1A2l"/>
    <n v="3338001"/>
    <n v="12"/>
    <s v="Litres"/>
    <s v="Petroleum fuels"/>
    <x v="16"/>
    <s v="fuel/feedstock"/>
    <n v="2013"/>
    <n v="375000"/>
    <n v="18000000"/>
    <n v="48"/>
    <n v="2.5"/>
    <n v="14"/>
    <s v="Input"/>
    <n v="40.4"/>
    <n v="77.400000000000006"/>
    <s v="-"/>
    <x v="20"/>
  </r>
  <r>
    <s v="1378021F"/>
    <s v="H"/>
    <n v="27102"/>
    <s v="1A2h"/>
    <n v="3338001"/>
    <n v="12"/>
    <s v="Litres"/>
    <s v="Petroleum fuels"/>
    <x v="16"/>
    <s v="fuel/feedstock"/>
    <n v="2013"/>
    <n v="74093"/>
    <n v="3160800"/>
    <n v="42.66"/>
    <n v="1"/>
    <n v="27"/>
    <s v="Input"/>
    <n v="40.4"/>
    <n v="77.400000000000006"/>
    <s v="-"/>
    <x v="4"/>
  </r>
  <r>
    <s v="1803522F"/>
    <s v="H"/>
    <n v="23939"/>
    <s v="1A2f"/>
    <n v="3338001"/>
    <n v="12"/>
    <s v="Litres"/>
    <s v="Petroleum fuels"/>
    <x v="16"/>
    <s v="fuel/feedstock"/>
    <n v="2013"/>
    <n v="21147"/>
    <n v="824752"/>
    <n v="39"/>
    <n v="1"/>
    <n v="23"/>
    <s v="Input"/>
    <n v="40.4"/>
    <n v="77.400000000000006"/>
    <s v="-"/>
    <x v="5"/>
  </r>
  <r>
    <s v="1503421F"/>
    <s v="H"/>
    <n v="20292"/>
    <s v="1A2c"/>
    <n v="3338001"/>
    <n v="12"/>
    <s v="Litres"/>
    <s v="Petroleum fuels"/>
    <x v="16"/>
    <s v="fuel/feedstock"/>
    <n v="2013"/>
    <n v="373610"/>
    <n v="17284368"/>
    <n v="46.26"/>
    <n v="1"/>
    <n v="20"/>
    <s v="Input"/>
    <n v="40.4"/>
    <n v="77.400000000000006"/>
    <s v="-"/>
    <x v="6"/>
  </r>
  <r>
    <s v="1353221F"/>
    <s v="H"/>
    <n v="20292"/>
    <s v="1A2c"/>
    <n v="3338001"/>
    <n v="12"/>
    <s v="Litres"/>
    <s v="Petroleum fuels"/>
    <x v="16"/>
    <s v="fuel/feedstock"/>
    <n v="2013"/>
    <n v="100435"/>
    <n v="4284572"/>
    <n v="42.66"/>
    <n v="1"/>
    <n v="20"/>
    <s v="Input"/>
    <n v="40.4"/>
    <n v="77.400000000000006"/>
    <s v="-"/>
    <x v="6"/>
  </r>
  <r>
    <s v="3765827F"/>
    <s v="H"/>
    <n v="25920"/>
    <s v="1A2h"/>
    <n v="3338001"/>
    <n v="12"/>
    <s v="Litres"/>
    <s v="Petroleum fuels"/>
    <x v="16"/>
    <s v="fuel/feedstock"/>
    <n v="2013"/>
    <n v="506814"/>
    <n v="23820258"/>
    <n v="47"/>
    <n v="1"/>
    <n v="25"/>
    <s v="Input"/>
    <n v="40.4"/>
    <n v="77.400000000000006"/>
    <s v="-"/>
    <x v="9"/>
  </r>
  <r>
    <s v="2099027F"/>
    <s v="H"/>
    <n v="25910"/>
    <s v="1A2h"/>
    <n v="3338001"/>
    <n v="12"/>
    <s v="Litres"/>
    <s v="Petroleum fuels"/>
    <x v="16"/>
    <s v="fuel/feedstock"/>
    <n v="2013"/>
    <n v="332000"/>
    <n v="14461708"/>
    <n v="43.56"/>
    <n v="1"/>
    <n v="25"/>
    <s v="Input"/>
    <n v="40.4"/>
    <n v="77.400000000000006"/>
    <s v="-"/>
    <x v="9"/>
  </r>
  <r>
    <s v="2060427F"/>
    <s v="H"/>
    <n v="25112"/>
    <s v="1A2h"/>
    <n v="3338001"/>
    <n v="12"/>
    <s v="Litres"/>
    <s v="Petroleum fuels"/>
    <x v="16"/>
    <s v="fuel/feedstock"/>
    <n v="2013"/>
    <n v="744269"/>
    <n v="32291069"/>
    <n v="43.39"/>
    <n v="1"/>
    <n v="25"/>
    <s v="Input"/>
    <n v="40.4"/>
    <n v="77.400000000000006"/>
    <s v="-"/>
    <x v="9"/>
  </r>
  <r>
    <s v="1706009F"/>
    <s v="H"/>
    <n v="19209"/>
    <s v="1A1b"/>
    <n v="3338001"/>
    <n v="12"/>
    <s v="Litres"/>
    <s v="Petroleum fuels"/>
    <x v="16"/>
    <s v="fuel/feedstock"/>
    <n v="2013"/>
    <n v="6275125"/>
    <n v="244599033"/>
    <n v="38.979999999999997"/>
    <n v="1"/>
    <n v="19"/>
    <s v="Input"/>
    <n v="40.4"/>
    <n v="77.400000000000006"/>
    <s v="-"/>
    <x v="1"/>
  </r>
  <r>
    <s v="3212029F"/>
    <s v="H"/>
    <n v="21001"/>
    <s v="1A2c"/>
    <n v="3338001"/>
    <n v="12"/>
    <s v="Litres"/>
    <s v="Petroleum fuels"/>
    <x v="16"/>
    <s v="fuel/feedstock"/>
    <n v="2013"/>
    <n v="50253"/>
    <n v="2512671"/>
    <n v="50"/>
    <n v="1"/>
    <n v="21"/>
    <s v="Input"/>
    <n v="40.4"/>
    <n v="77.400000000000006"/>
    <s v="-"/>
    <x v="7"/>
  </r>
  <r>
    <s v="0237708F"/>
    <s v="H"/>
    <n v="25112"/>
    <s v="1A2h"/>
    <n v="3338001"/>
    <n v="12"/>
    <s v="Litres"/>
    <s v="Petroleum fuels"/>
    <x v="16"/>
    <s v="fuel/feedstock"/>
    <n v="2013"/>
    <n v="222343"/>
    <n v="9485133"/>
    <n v="42.66"/>
    <n v="1"/>
    <n v="25"/>
    <s v="Input"/>
    <n v="40.4"/>
    <n v="77.400000000000006"/>
    <s v="-"/>
    <x v="9"/>
  </r>
  <r>
    <s v="1821236F"/>
    <s v="H"/>
    <n v="23994"/>
    <s v="1A2f"/>
    <n v="3338001"/>
    <n v="12"/>
    <s v="Litres"/>
    <s v="Petroleum fuels"/>
    <x v="16"/>
    <s v="fuel/feedstock"/>
    <n v="2013"/>
    <n v="23100"/>
    <n v="1126560"/>
    <n v="48.77"/>
    <n v="1"/>
    <n v="23"/>
    <s v="Input"/>
    <n v="40.4"/>
    <n v="77.400000000000006"/>
    <s v="-"/>
    <x v="5"/>
  </r>
  <r>
    <s v="1349323F"/>
    <s v="H"/>
    <n v="23912"/>
    <s v="1A2f"/>
    <n v="3338001"/>
    <n v="12"/>
    <s v="Litres"/>
    <s v="Petroleum fuels"/>
    <x v="16"/>
    <s v="fuel/feedstock"/>
    <n v="2013"/>
    <n v="96144"/>
    <n v="4101494"/>
    <n v="42.66"/>
    <n v="10"/>
    <n v="23"/>
    <s v="Input"/>
    <n v="40.4"/>
    <n v="77.400000000000006"/>
    <s v="-"/>
    <x v="5"/>
  </r>
  <r>
    <s v="0193319F"/>
    <s v="H"/>
    <n v="22209"/>
    <s v="1A2m"/>
    <n v="3338001"/>
    <n v="12"/>
    <s v="Litres"/>
    <s v="Petroleum fuels"/>
    <x v="16"/>
    <s v="fuel/feedstock"/>
    <n v="2013"/>
    <n v="24300"/>
    <n v="1142587"/>
    <n v="47.02"/>
    <n v="16.8"/>
    <n v="22"/>
    <s v="Input"/>
    <n v="40.4"/>
    <n v="77.400000000000006"/>
    <s v="-"/>
    <x v="3"/>
  </r>
  <r>
    <s v="5458227F"/>
    <s v="H"/>
    <n v="20119"/>
    <s v="1A2c"/>
    <n v="3338001"/>
    <n v="12"/>
    <s v="Litres"/>
    <s v="Petroleum fuels"/>
    <x v="16"/>
    <s v="fuel/feedstock"/>
    <n v="2013"/>
    <n v="42668"/>
    <n v="1820202"/>
    <n v="42.66"/>
    <n v="18.25"/>
    <n v="20"/>
    <s v="Input"/>
    <n v="40.4"/>
    <n v="77.400000000000006"/>
    <s v="-"/>
    <x v="6"/>
  </r>
  <r>
    <s v="1251602F"/>
    <s v="H"/>
    <n v="24202"/>
    <s v="1A2b"/>
    <n v="3338001"/>
    <n v="12"/>
    <s v="Litres"/>
    <s v="Petroleum fuels"/>
    <x v="16"/>
    <s v="fuel/feedstock"/>
    <n v="2013"/>
    <n v="241500"/>
    <n v="9810500"/>
    <n v="40.619999999999997"/>
    <n v="1"/>
    <n v="24"/>
    <s v="Input"/>
    <n v="40.4"/>
    <n v="77.400000000000006"/>
    <s v="-"/>
    <x v="16"/>
  </r>
  <r>
    <s v="0137223F"/>
    <s v="H"/>
    <n v="20292"/>
    <s v="1A2c"/>
    <n v="3338001"/>
    <n v="12"/>
    <s v="Litres"/>
    <s v="Petroleum fuels"/>
    <x v="16"/>
    <s v="fuel/feedstock"/>
    <n v="2013"/>
    <n v="274788"/>
    <n v="11722450"/>
    <n v="42.66"/>
    <n v="1"/>
    <n v="20"/>
    <s v="Input"/>
    <n v="40.4"/>
    <n v="77.400000000000006"/>
    <s v="-"/>
    <x v="6"/>
  </r>
  <r>
    <s v="1363021F"/>
    <s v="H"/>
    <n v="10712"/>
    <s v="1A2e"/>
    <n v="3338001"/>
    <n v="12"/>
    <s v="Litres"/>
    <s v="Petroleum fuels"/>
    <x v="16"/>
    <s v="fuel/feedstock"/>
    <n v="2013"/>
    <n v="85066"/>
    <n v="3101034"/>
    <n v="36.450000000000003"/>
    <n v="1"/>
    <n v="10"/>
    <s v="Input"/>
    <n v="40.4"/>
    <n v="77.400000000000006"/>
    <s v="-"/>
    <x v="13"/>
  </r>
  <r>
    <s v="1326223F"/>
    <s v="H"/>
    <n v="20292"/>
    <s v="1A2c"/>
    <n v="3338001"/>
    <n v="12"/>
    <s v="Litres"/>
    <s v="Petroleum fuels"/>
    <x v="16"/>
    <s v="fuel/feedstock"/>
    <n v="2013"/>
    <n v="576640"/>
    <n v="24599481"/>
    <n v="42.66"/>
    <n v="1"/>
    <n v="20"/>
    <s v="Input"/>
    <n v="40.4"/>
    <n v="77.400000000000006"/>
    <s v="-"/>
    <x v="6"/>
  </r>
  <r>
    <s v="0129028F"/>
    <s v="H"/>
    <n v="25994"/>
    <s v="1A2h"/>
    <n v="3338001"/>
    <n v="12"/>
    <s v="Litres"/>
    <s v="Petroleum fuels"/>
    <x v="16"/>
    <s v="fuel/feedstock"/>
    <n v="2013"/>
    <n v="2919"/>
    <n v="124510"/>
    <n v="42.66"/>
    <n v="1"/>
    <n v="25"/>
    <s v="Input"/>
    <n v="40.4"/>
    <n v="77.400000000000006"/>
    <s v="-"/>
    <x v="9"/>
  </r>
  <r>
    <s v="1874506F"/>
    <s v="H"/>
    <n v="20111"/>
    <s v="1A2c"/>
    <n v="3338001"/>
    <n v="12"/>
    <s v="Litres"/>
    <s v="Petroleum fuels"/>
    <x v="16"/>
    <s v="fuel/feedstock"/>
    <n v="2013"/>
    <n v="138710"/>
    <n v="6265301"/>
    <n v="45.17"/>
    <n v="2.5"/>
    <n v="20"/>
    <s v="Input"/>
    <n v="40.4"/>
    <n v="77.400000000000006"/>
    <s v="-"/>
    <x v="6"/>
  </r>
  <r>
    <s v="3216329F"/>
    <s v="H"/>
    <n v="25112"/>
    <s v="1A2h"/>
    <n v="3338001"/>
    <n v="12"/>
    <s v="Litres"/>
    <s v="Petroleum fuels"/>
    <x v="16"/>
    <s v="fuel/feedstock"/>
    <n v="2013"/>
    <n v="223279"/>
    <n v="10047564"/>
    <n v="45"/>
    <n v="1"/>
    <n v="25"/>
    <s v="Input"/>
    <n v="40.4"/>
    <n v="77.400000000000006"/>
    <s v="-"/>
    <x v="9"/>
  </r>
  <r>
    <s v="3149029F"/>
    <s v="H"/>
    <n v="22191"/>
    <s v="1A2m"/>
    <n v="3338001"/>
    <n v="12"/>
    <s v="Litres"/>
    <s v="Petroleum fuels"/>
    <x v="16"/>
    <s v="fuel/feedstock"/>
    <n v="2013"/>
    <n v="257669"/>
    <n v="10992170"/>
    <n v="42.66"/>
    <n v="1"/>
    <n v="22"/>
    <s v="Input"/>
    <n v="40.4"/>
    <n v="77.400000000000006"/>
    <s v="-"/>
    <x v="3"/>
  </r>
  <r>
    <s v="1069606F"/>
    <s v="H"/>
    <n v="20111"/>
    <s v="1A2c"/>
    <n v="3338001"/>
    <n v="12"/>
    <s v="Litres"/>
    <s v="Petroleum fuels"/>
    <x v="16"/>
    <s v="fuel/feedstock"/>
    <n v="2013"/>
    <n v="179627"/>
    <n v="8622091"/>
    <n v="48"/>
    <n v="2.5"/>
    <n v="20"/>
    <s v="Input"/>
    <n v="40.4"/>
    <n v="77.400000000000006"/>
    <s v="-"/>
    <x v="6"/>
  </r>
  <r>
    <s v="5630327F"/>
    <s v="H"/>
    <n v="24319"/>
    <s v="1A2a"/>
    <n v="3338001"/>
    <n v="12"/>
    <s v="Litres"/>
    <s v="Petroleum fuels"/>
    <x v="16"/>
    <s v="fuel/feedstock"/>
    <n v="2013"/>
    <n v="110636"/>
    <n v="5642462"/>
    <n v="51"/>
    <n v="15.5"/>
    <n v="24"/>
    <s v="Input"/>
    <n v="40.4"/>
    <n v="77.400000000000006"/>
    <s v="-"/>
    <x v="16"/>
  </r>
  <r>
    <s v="5500827F"/>
    <s v="H"/>
    <n v="24202"/>
    <s v="1A2b"/>
    <n v="3338001"/>
    <n v="12"/>
    <s v="Litres"/>
    <s v="Petroleum fuels"/>
    <x v="16"/>
    <s v="fuel/feedstock"/>
    <n v="2013"/>
    <n v="312597"/>
    <n v="11253523"/>
    <n v="36"/>
    <n v="1"/>
    <n v="24"/>
    <s v="Input"/>
    <n v="40.4"/>
    <n v="77.400000000000006"/>
    <s v="-"/>
    <x v="16"/>
  </r>
  <r>
    <s v="0009706F"/>
    <s v="H"/>
    <n v="20297"/>
    <s v="1A2c"/>
    <n v="3338001"/>
    <n v="12"/>
    <s v="Litres"/>
    <s v="Petroleum fuels"/>
    <x v="16"/>
    <s v="fuel/feedstock"/>
    <n v="2013"/>
    <n v="45045"/>
    <n v="1921622"/>
    <n v="42.66"/>
    <n v="2.5"/>
    <n v="20"/>
    <s v="Input"/>
    <n v="40.4"/>
    <n v="77.400000000000006"/>
    <s v="-"/>
    <x v="6"/>
  </r>
  <r>
    <s v="5268127F"/>
    <s v="H"/>
    <n v="10719"/>
    <s v="1A2e"/>
    <n v="3338001"/>
    <n v="12"/>
    <s v="Litres"/>
    <s v="Petroleum fuels"/>
    <x v="16"/>
    <s v="fuel/feedstock"/>
    <n v="2013"/>
    <n v="630957"/>
    <n v="29491652"/>
    <n v="46.74"/>
    <n v="1"/>
    <n v="10"/>
    <s v="Input"/>
    <n v="40.4"/>
    <n v="77.400000000000006"/>
    <s v="-"/>
    <x v="13"/>
  </r>
  <r>
    <s v="0181723F"/>
    <s v="H"/>
    <n v="25112"/>
    <s v="1A2h"/>
    <n v="3338001"/>
    <n v="12"/>
    <s v="Litres"/>
    <s v="Petroleum fuels"/>
    <x v="16"/>
    <s v="fuel/feedstock"/>
    <n v="2013"/>
    <n v="94554"/>
    <n v="4033689"/>
    <n v="42.66"/>
    <n v="1"/>
    <n v="25"/>
    <s v="Input"/>
    <n v="40.4"/>
    <n v="77.400000000000006"/>
    <s v="-"/>
    <x v="9"/>
  </r>
  <r>
    <s v="1038121F"/>
    <s v="H"/>
    <n v="23913"/>
    <s v="1A2f"/>
    <n v="3338001"/>
    <n v="12"/>
    <s v="Litres"/>
    <s v="Petroleum fuels"/>
    <x v="16"/>
    <s v="fuel/feedstock"/>
    <n v="2013"/>
    <n v="2717"/>
    <n v="103268"/>
    <n v="38.01"/>
    <n v="1"/>
    <n v="23"/>
    <s v="Input"/>
    <n v="40.4"/>
    <n v="77.400000000000006"/>
    <s v="-"/>
    <x v="5"/>
  </r>
  <r>
    <s v="0151922F"/>
    <s v="H"/>
    <n v="20292"/>
    <s v="1A2c"/>
    <n v="3338001"/>
    <n v="12"/>
    <s v="Litres"/>
    <s v="Petroleum fuels"/>
    <x v="16"/>
    <s v="fuel/feedstock"/>
    <n v="2013"/>
    <n v="79755"/>
    <n v="3402364"/>
    <n v="42.66"/>
    <n v="1"/>
    <n v="20"/>
    <s v="Input"/>
    <n v="40.4"/>
    <n v="77.400000000000006"/>
    <s v="-"/>
    <x v="6"/>
  </r>
  <r>
    <s v="1664332F"/>
    <s v="H"/>
    <n v="19209"/>
    <s v="1A1b"/>
    <n v="3338001"/>
    <n v="12"/>
    <s v="Litres"/>
    <s v="Petroleum fuels"/>
    <x v="16"/>
    <s v="fuel/feedstock"/>
    <n v="2013"/>
    <n v="5838"/>
    <n v="233545"/>
    <n v="40"/>
    <n v="1"/>
    <n v="19"/>
    <s v="Input"/>
    <n v="40.4"/>
    <n v="77.400000000000006"/>
    <s v="-"/>
    <x v="1"/>
  </r>
  <r>
    <s v="4768133F"/>
    <s v="H"/>
    <n v="20292"/>
    <s v="1A2c"/>
    <n v="3338001"/>
    <n v="12"/>
    <s v="Litres"/>
    <s v="Petroleum fuels"/>
    <x v="16"/>
    <s v="fuel/feedstock"/>
    <n v="2013"/>
    <n v="34442"/>
    <n v="1378798"/>
    <n v="40.03"/>
    <n v="6"/>
    <n v="20"/>
    <s v="Input"/>
    <n v="40.4"/>
    <n v="77.400000000000006"/>
    <s v="-"/>
    <x v="6"/>
  </r>
  <r>
    <s v="0343208F"/>
    <s v="H"/>
    <n v="20292"/>
    <s v="1A2c"/>
    <n v="3338001"/>
    <n v="12"/>
    <s v="Litres"/>
    <s v="Petroleum fuels"/>
    <x v="16"/>
    <s v="fuel/feedstock"/>
    <n v="2013"/>
    <n v="473250"/>
    <n v="20736637"/>
    <n v="43.82"/>
    <n v="1"/>
    <n v="20"/>
    <s v="Input"/>
    <n v="40.4"/>
    <n v="77.400000000000006"/>
    <s v="-"/>
    <x v="6"/>
  </r>
  <r>
    <s v="1475908F"/>
    <s v="H"/>
    <n v="20292"/>
    <s v="1A2c"/>
    <n v="3338001"/>
    <n v="12"/>
    <s v="Litres"/>
    <s v="Petroleum fuels"/>
    <x v="16"/>
    <s v="fuel/feedstock"/>
    <n v="2013"/>
    <n v="200000"/>
    <n v="6933354"/>
    <n v="34.67"/>
    <n v="1"/>
    <n v="20"/>
    <s v="Input"/>
    <n v="40.4"/>
    <n v="77.400000000000006"/>
    <s v="-"/>
    <x v="6"/>
  </r>
  <r>
    <s v="0411519F"/>
    <s v="H"/>
    <n v="24203"/>
    <s v="1A2b"/>
    <n v="3338001"/>
    <n v="12"/>
    <s v="Litres"/>
    <s v="Petroleum fuels"/>
    <x v="16"/>
    <s v="fuel/feedstock"/>
    <n v="2013"/>
    <n v="9068"/>
    <n v="380856"/>
    <n v="42"/>
    <n v="4"/>
    <n v="24"/>
    <s v="Input"/>
    <n v="40.4"/>
    <n v="77.400000000000006"/>
    <s v="-"/>
    <x v="16"/>
  </r>
  <r>
    <s v="1643922F"/>
    <s v="H"/>
    <n v="20292"/>
    <s v="1A2c"/>
    <n v="3338001"/>
    <n v="12"/>
    <s v="Litres"/>
    <s v="Petroleum fuels"/>
    <x v="16"/>
    <s v="fuel/feedstock"/>
    <n v="2013"/>
    <n v="580689"/>
    <n v="23714186"/>
    <n v="40.840000000000003"/>
    <n v="1"/>
    <n v="20"/>
    <s v="Input"/>
    <n v="40.4"/>
    <n v="77.400000000000006"/>
    <s v="-"/>
    <x v="6"/>
  </r>
  <r>
    <s v="1811519F"/>
    <s v="H"/>
    <n v="20119"/>
    <s v="1A2c"/>
    <n v="3338001"/>
    <n v="12"/>
    <s v="Litres"/>
    <s v="Petroleum fuels"/>
    <x v="16"/>
    <s v="fuel/feedstock"/>
    <n v="2013"/>
    <n v="39103"/>
    <n v="1668120"/>
    <n v="42.66"/>
    <n v="1"/>
    <n v="20"/>
    <s v="Input"/>
    <n v="40.4"/>
    <n v="77.400000000000006"/>
    <s v="-"/>
    <x v="6"/>
  </r>
  <r>
    <s v="1878003F"/>
    <s v="H"/>
    <n v="29302"/>
    <s v="1A2g"/>
    <n v="3338001"/>
    <n v="12"/>
    <s v="Litres"/>
    <s v="Petroleum fuels"/>
    <x v="16"/>
    <s v="fuel/feedstock"/>
    <n v="2013"/>
    <n v="52924"/>
    <n v="2257725"/>
    <n v="42.66"/>
    <n v="1"/>
    <n v="29"/>
    <s v="Input"/>
    <n v="40.4"/>
    <n v="77.400000000000006"/>
    <s v="-"/>
    <x v="2"/>
  </r>
  <r>
    <s v="1724210F"/>
    <s v="H"/>
    <n v="25910"/>
    <s v="1A2h"/>
    <n v="3338001"/>
    <n v="12"/>
    <s v="Litres"/>
    <s v="Petroleum fuels"/>
    <x v="16"/>
    <s v="fuel/feedstock"/>
    <n v="2013"/>
    <n v="33967"/>
    <n v="1449030"/>
    <n v="42.66"/>
    <n v="1"/>
    <n v="25"/>
    <s v="Input"/>
    <n v="40.4"/>
    <n v="77.400000000000006"/>
    <s v="-"/>
    <x v="9"/>
  </r>
  <r>
    <s v="1073321F"/>
    <s v="H"/>
    <n v="25121"/>
    <s v="1A2h"/>
    <n v="3338001"/>
    <n v="12"/>
    <s v="Litres"/>
    <s v="Petroleum fuels"/>
    <x v="16"/>
    <s v="fuel/feedstock"/>
    <n v="2013"/>
    <n v="20580"/>
    <n v="938614"/>
    <n v="45.61"/>
    <n v="1"/>
    <n v="25"/>
    <s v="Input"/>
    <n v="40.4"/>
    <n v="77.400000000000006"/>
    <s v="-"/>
    <x v="9"/>
  </r>
  <r>
    <s v="1099932F"/>
    <s v="I"/>
    <n v="19209"/>
    <s v="1A1b"/>
    <n v="3338001"/>
    <n v="12"/>
    <s v="Litres"/>
    <s v="Petroleum fuels"/>
    <x v="16"/>
    <s v="fuel/feedstock"/>
    <n v="2013"/>
    <n v="19854397"/>
    <n v="762408849"/>
    <n v="38.4"/>
    <n v="1"/>
    <n v="19"/>
    <s v="Input"/>
    <n v="40.4"/>
    <n v="77.400000000000006"/>
    <s v="-"/>
    <x v="1"/>
  </r>
  <r>
    <s v="1504633F"/>
    <s v="I"/>
    <n v="13121"/>
    <s v="1A2l"/>
    <n v="3338001"/>
    <n v="12"/>
    <s v="Litres"/>
    <s v="Petroleum fuels"/>
    <x v="16"/>
    <s v="fuel/feedstock"/>
    <n v="2013"/>
    <n v="67510"/>
    <n v="2592374"/>
    <n v="38.4"/>
    <n v="1"/>
    <n v="13"/>
    <s v="Input"/>
    <n v="40.4"/>
    <n v="77.400000000000006"/>
    <s v="-"/>
    <x v="0"/>
  </r>
  <r>
    <s v="0461929F"/>
    <s v="I"/>
    <n v="24101"/>
    <s v="1A2a"/>
    <n v="3338001"/>
    <n v="12"/>
    <s v="Litres"/>
    <s v="Petroleum fuels"/>
    <x v="16"/>
    <s v="fuel/feedstock"/>
    <n v="2013"/>
    <n v="21960162"/>
    <n v="843270221"/>
    <n v="38.4"/>
    <n v="1"/>
    <n v="24"/>
    <s v="Input"/>
    <n v="40.4"/>
    <n v="77.400000000000006"/>
    <s v="-"/>
    <x v="16"/>
  </r>
  <r>
    <s v="5784024F"/>
    <s v="I"/>
    <n v="23941"/>
    <s v="1A2f"/>
    <n v="3338001"/>
    <n v="12"/>
    <s v="Litres"/>
    <s v="Petroleum fuels"/>
    <x v="16"/>
    <s v="fuel/feedstock"/>
    <n v="2013"/>
    <n v="1434308"/>
    <n v="55077423"/>
    <n v="38.4"/>
    <n v="1"/>
    <n v="23"/>
    <s v="Input"/>
    <n v="40.4"/>
    <n v="77.400000000000006"/>
    <s v="-"/>
    <x v="5"/>
  </r>
  <r>
    <s v="2999527F"/>
    <s v="H"/>
    <n v="20292"/>
    <s v="1A2c"/>
    <n v="3341003"/>
    <n v="9"/>
    <s v="Kg"/>
    <s v="Petroleum fuels"/>
    <x v="17"/>
    <s v="fuel/feedstock"/>
    <n v="2013"/>
    <n v="315048"/>
    <n v="16697560"/>
    <n v="53"/>
    <n v="1"/>
    <n v="20"/>
    <s v="Input"/>
    <n v="40.4"/>
    <n v="73.3"/>
    <n v="932.95794335999994"/>
    <x v="6"/>
  </r>
  <r>
    <s v="1224319F"/>
    <s v="H"/>
    <n v="20299"/>
    <s v="1A2c"/>
    <n v="3341004"/>
    <n v="9"/>
    <s v="Kg"/>
    <s v="Petroleum fuels"/>
    <x v="18"/>
    <s v="fuel/feedstock"/>
    <n v="2013"/>
    <n v="60823"/>
    <n v="2685346"/>
    <n v="44.15"/>
    <n v="5"/>
    <n v="20"/>
    <s v="Input"/>
    <n v="47.3"/>
    <n v="63.1"/>
    <n v="907.67075245000001"/>
    <x v="6"/>
  </r>
  <r>
    <s v="0500119F"/>
    <s v="H"/>
    <n v="20297"/>
    <s v="1A2c"/>
    <n v="3341004"/>
    <n v="9"/>
    <s v="Kg"/>
    <s v="Petroleum fuels"/>
    <x v="18"/>
    <s v="fuel/feedstock"/>
    <n v="2013"/>
    <n v="14522"/>
    <n v="1045046"/>
    <n v="71.959999999999994"/>
    <n v="1"/>
    <n v="20"/>
    <s v="Input"/>
    <n v="47.3"/>
    <n v="63.1"/>
    <n v="43.34279686"/>
    <x v="6"/>
  </r>
  <r>
    <s v="0711624F"/>
    <s v="H"/>
    <n v="20131"/>
    <s v="1A2c"/>
    <n v="3341004"/>
    <n v="9"/>
    <s v="Kg"/>
    <s v="Petroleum fuels"/>
    <x v="18"/>
    <s v="fuel/feedstock"/>
    <n v="2013"/>
    <n v="1916000"/>
    <n v="123403198"/>
    <n v="64.41"/>
    <n v="1"/>
    <n v="20"/>
    <s v="Input"/>
    <n v="47.3"/>
    <n v="63.1"/>
    <n v="5718.5510800000002"/>
    <x v="6"/>
  </r>
  <r>
    <s v="1849510F"/>
    <s v="H"/>
    <n v="19203"/>
    <s v="1A1b"/>
    <n v="3341004"/>
    <n v="9"/>
    <s v="Kg"/>
    <s v="Petroleum fuels"/>
    <x v="18"/>
    <s v="fuel/feedstock"/>
    <n v="2013"/>
    <n v="4904296"/>
    <n v="147128880"/>
    <n v="30"/>
    <n v="1"/>
    <n v="19"/>
    <s v="Input"/>
    <n v="47.3"/>
    <n v="63.1"/>
    <n v="14637.508970479999"/>
    <x v="1"/>
  </r>
  <r>
    <s v="1057101F"/>
    <s v="H"/>
    <n v="20237"/>
    <s v="1A2c"/>
    <n v="3341004"/>
    <n v="9"/>
    <s v="Kg"/>
    <s v="Petroleum fuels"/>
    <x v="18"/>
    <s v="fuel/feedstock"/>
    <n v="2013"/>
    <n v="437695"/>
    <n v="19324255"/>
    <n v="44.15"/>
    <n v="1"/>
    <n v="20"/>
    <s v="Input"/>
    <n v="47.3"/>
    <n v="63.1"/>
    <n v="1306.3576278500002"/>
    <x v="6"/>
  </r>
  <r>
    <s v="1842110F"/>
    <s v="H"/>
    <n v="19203"/>
    <s v="1A1b"/>
    <n v="3341004"/>
    <n v="9"/>
    <s v="Kg"/>
    <s v="Petroleum fuels"/>
    <x v="18"/>
    <s v="fuel/feedstock"/>
    <n v="2013"/>
    <n v="143772000"/>
    <n v="3522414000"/>
    <n v="24.5"/>
    <n v="1"/>
    <n v="19"/>
    <s v="Input"/>
    <n v="47.3"/>
    <n v="63.1"/>
    <n v="429106.22435999999"/>
    <x v="1"/>
  </r>
  <r>
    <s v="1396918F"/>
    <s v="H"/>
    <n v="19203"/>
    <s v="1A1b"/>
    <n v="3341004"/>
    <n v="9"/>
    <s v="Kg"/>
    <s v="Petroleum fuels"/>
    <x v="18"/>
    <s v="fuel/feedstock"/>
    <n v="2013"/>
    <n v="177988419"/>
    <n v="7858188710"/>
    <n v="44.15"/>
    <n v="1"/>
    <n v="19"/>
    <s v="Input"/>
    <n v="47.3"/>
    <n v="63.1"/>
    <n v="531229.57499996992"/>
    <x v="1"/>
  </r>
  <r>
    <s v="5370233F"/>
    <s v="H"/>
    <n v="19203"/>
    <s v="1A1b"/>
    <n v="3341004"/>
    <n v="9"/>
    <s v="Kg"/>
    <s v="Petroleum fuels"/>
    <x v="18"/>
    <s v="fuel/feedstock"/>
    <n v="2013"/>
    <n v="12164088"/>
    <n v="271989006"/>
    <n v="22.36"/>
    <n v="1"/>
    <n v="19"/>
    <s v="Input"/>
    <n v="47.3"/>
    <n v="63.1"/>
    <n v="36305.301967440006"/>
    <x v="1"/>
  </r>
  <r>
    <s v="3777809F"/>
    <s v="H"/>
    <n v="19203"/>
    <s v="1A1b"/>
    <n v="3341004"/>
    <n v="9"/>
    <s v="Kg"/>
    <s v="Petroleum fuels"/>
    <x v="18"/>
    <s v="fuel/feedstock"/>
    <n v="2013"/>
    <n v="37302304"/>
    <n v="1091597083"/>
    <n v="29.26"/>
    <n v="1"/>
    <n v="19"/>
    <s v="Input"/>
    <n v="47.3"/>
    <n v="63.1"/>
    <n v="111333.57558751998"/>
    <x v="1"/>
  </r>
  <r>
    <s v="0699724F"/>
    <s v="H"/>
    <n v="27400"/>
    <s v="1A2h"/>
    <n v="3341004"/>
    <n v="9"/>
    <s v="Kg"/>
    <s v="Petroleum fuels"/>
    <x v="18"/>
    <s v="fuel/feedstock"/>
    <n v="2013"/>
    <n v="2281325"/>
    <n v="100720506"/>
    <n v="44.15"/>
    <n v="1"/>
    <n v="27"/>
    <s v="Input"/>
    <n v="47.3"/>
    <n v="63.1"/>
    <n v="6808.91103475"/>
    <x v="4"/>
  </r>
  <r>
    <s v="2124609F"/>
    <s v="H"/>
    <n v="19203"/>
    <s v="1A1b"/>
    <n v="3341004"/>
    <n v="9"/>
    <s v="Kg"/>
    <s v="Petroleum fuels"/>
    <x v="18"/>
    <s v="fuel/feedstock"/>
    <n v="2013"/>
    <n v="10667306"/>
    <n v="266682638"/>
    <n v="25"/>
    <n v="1"/>
    <n v="19"/>
    <s v="Input"/>
    <n v="47.3"/>
    <n v="63.1"/>
    <n v="31837.96150678"/>
    <x v="1"/>
  </r>
  <r>
    <s v="1842820F"/>
    <s v="H"/>
    <n v="19203"/>
    <s v="1A1b"/>
    <n v="3341004"/>
    <n v="9"/>
    <s v="Kg"/>
    <s v="Petroleum fuels"/>
    <x v="18"/>
    <s v="fuel/feedstock"/>
    <n v="2013"/>
    <n v="73329536"/>
    <n v="3237499000"/>
    <n v="44.15"/>
    <n v="1"/>
    <n v="19"/>
    <s v="Input"/>
    <n v="47.3"/>
    <n v="63.1"/>
    <n v="218861.53303167998"/>
    <x v="1"/>
  </r>
  <r>
    <s v="1539332F"/>
    <s v="H"/>
    <n v="19203"/>
    <s v="1A1b"/>
    <n v="3341004"/>
    <n v="9"/>
    <s v="Kg"/>
    <s v="Petroleum fuels"/>
    <x v="18"/>
    <s v="fuel/feedstock"/>
    <n v="2013"/>
    <n v="268756650"/>
    <n v="7778685909"/>
    <n v="28.94"/>
    <n v="1"/>
    <n v="19"/>
    <s v="Input"/>
    <n v="47.3"/>
    <n v="63.1"/>
    <n v="802139.16028950003"/>
    <x v="1"/>
  </r>
  <r>
    <s v="0151919F"/>
    <s v="H"/>
    <n v="19203"/>
    <s v="1A1b"/>
    <n v="3341004"/>
    <n v="9"/>
    <s v="Kg"/>
    <s v="Petroleum fuels"/>
    <x v="18"/>
    <s v="fuel/feedstock"/>
    <n v="2013"/>
    <n v="69536079"/>
    <n v="1826017440"/>
    <n v="26.26"/>
    <n v="1"/>
    <n v="19"/>
    <s v="Input"/>
    <n v="47.3"/>
    <n v="63.1"/>
    <n v="207539.46746576999"/>
    <x v="1"/>
  </r>
  <r>
    <s v="2207527F"/>
    <s v="H"/>
    <n v="19203"/>
    <s v="1A1b"/>
    <n v="3341004"/>
    <n v="9"/>
    <s v="Kg"/>
    <s v="Petroleum fuels"/>
    <x v="18"/>
    <s v="fuel/feedstock"/>
    <n v="2013"/>
    <n v="79625400"/>
    <n v="2118035640"/>
    <n v="26.6"/>
    <n v="1"/>
    <n v="19"/>
    <s v="Input"/>
    <n v="47.3"/>
    <n v="63.1"/>
    <n v="237652.357602"/>
    <x v="1"/>
  </r>
  <r>
    <s v="0474129F"/>
    <s v="H"/>
    <n v="19203"/>
    <s v="1A1b"/>
    <n v="3341004"/>
    <n v="9"/>
    <s v="Kg"/>
    <s v="Petroleum fuels"/>
    <x v="18"/>
    <s v="fuel/feedstock"/>
    <n v="2013"/>
    <n v="250686505"/>
    <n v="11067809178"/>
    <n v="44.15"/>
    <n v="1"/>
    <n v="19"/>
    <s v="Input"/>
    <n v="47.3"/>
    <n v="63.1"/>
    <n v="748206.46341814997"/>
    <x v="1"/>
  </r>
  <r>
    <s v="1247118F"/>
    <s v="H"/>
    <n v="19203"/>
    <s v="1A1b"/>
    <n v="3341004"/>
    <n v="9"/>
    <s v="Kg"/>
    <s v="Petroleum fuels"/>
    <x v="18"/>
    <s v="fuel/feedstock"/>
    <n v="2013"/>
    <n v="34161100"/>
    <n v="894850015"/>
    <n v="26.2"/>
    <n v="1"/>
    <n v="19"/>
    <s v="Input"/>
    <n v="47.3"/>
    <n v="63.1"/>
    <n v="101958.24389300001"/>
    <x v="1"/>
  </r>
  <r>
    <s v="3711309F"/>
    <s v="H"/>
    <n v="19203"/>
    <s v="1A1b"/>
    <n v="3341004"/>
    <n v="9"/>
    <s v="Kg"/>
    <s v="Petroleum fuels"/>
    <x v="18"/>
    <s v="fuel/feedstock"/>
    <n v="2013"/>
    <n v="46637942"/>
    <n v="2059065150"/>
    <n v="44.15"/>
    <n v="1"/>
    <n v="19"/>
    <s v="Input"/>
    <n v="47.3"/>
    <n v="63.1"/>
    <n v="139197.00083146"/>
    <x v="1"/>
  </r>
  <r>
    <s v="0960124F"/>
    <s v="H"/>
    <n v="19203"/>
    <s v="1A1b"/>
    <n v="3341004"/>
    <n v="9"/>
    <s v="Kg"/>
    <s v="Petroleum fuels"/>
    <x v="18"/>
    <s v="fuel/feedstock"/>
    <n v="2013"/>
    <n v="7001118"/>
    <n v="442752961"/>
    <n v="63.24"/>
    <n v="1"/>
    <n v="19"/>
    <s v="Input"/>
    <n v="47.3"/>
    <n v="63.1"/>
    <n v="20895.746816340001"/>
    <x v="1"/>
  </r>
  <r>
    <s v="4990433F"/>
    <s v="H"/>
    <n v="19203"/>
    <s v="1A1b"/>
    <n v="3341004"/>
    <n v="9"/>
    <s v="Kg"/>
    <s v="Petroleum fuels"/>
    <x v="18"/>
    <s v="fuel/feedstock"/>
    <n v="2013"/>
    <n v="453276"/>
    <n v="20012155"/>
    <n v="44.15"/>
    <n v="1"/>
    <n v="19"/>
    <s v="Input"/>
    <n v="47.3"/>
    <n v="63.1"/>
    <n v="1352.8611478799999"/>
    <x v="1"/>
  </r>
  <r>
    <s v="3456733F"/>
    <s v="H"/>
    <n v="19203"/>
    <s v="1A1b"/>
    <n v="3341004"/>
    <n v="9"/>
    <s v="Kg"/>
    <s v="Petroleum fuels"/>
    <x v="18"/>
    <s v="fuel/feedstock"/>
    <n v="2013"/>
    <n v="879890"/>
    <n v="38847123"/>
    <n v="44.15"/>
    <n v="1"/>
    <n v="19"/>
    <s v="Input"/>
    <n v="47.3"/>
    <n v="63.1"/>
    <n v="2626.1460907000001"/>
    <x v="1"/>
  </r>
  <r>
    <s v="1591629F"/>
    <s v="H"/>
    <n v="19203"/>
    <s v="1A1b"/>
    <n v="3341004"/>
    <n v="9"/>
    <s v="Kg"/>
    <s v="Petroleum fuels"/>
    <x v="18"/>
    <s v="fuel/feedstock"/>
    <n v="2013"/>
    <n v="611821"/>
    <n v="27011880"/>
    <n v="44.15"/>
    <n v="3"/>
    <n v="19"/>
    <s v="Input"/>
    <n v="47.3"/>
    <n v="63.1"/>
    <n v="5478.1779336899999"/>
    <x v="1"/>
  </r>
  <r>
    <s v="1886323F"/>
    <s v="H"/>
    <n v="25122"/>
    <s v="1A2h"/>
    <n v="3341004"/>
    <n v="9"/>
    <s v="Kg"/>
    <s v="Petroleum fuels"/>
    <x v="18"/>
    <s v="fuel/feedstock"/>
    <n v="2013"/>
    <n v="4480"/>
    <n v="197799"/>
    <n v="44.15"/>
    <n v="1"/>
    <n v="25"/>
    <s v="Input"/>
    <n v="47.3"/>
    <n v="63.1"/>
    <n v="13.3711424"/>
    <x v="9"/>
  </r>
  <r>
    <s v="1747508F"/>
    <s v="H"/>
    <n v="19203"/>
    <s v="1A1b"/>
    <n v="3341004"/>
    <n v="9"/>
    <s v="Kg"/>
    <s v="Petroleum fuels"/>
    <x v="18"/>
    <s v="fuel/feedstock"/>
    <n v="2013"/>
    <n v="23727778"/>
    <n v="1328755568"/>
    <n v="56"/>
    <n v="1"/>
    <n v="19"/>
    <s v="Input"/>
    <n v="47.3"/>
    <n v="63.1"/>
    <n v="70818.638052139999"/>
    <x v="1"/>
  </r>
  <r>
    <s v="2177533F"/>
    <s v="H"/>
    <n v="19203"/>
    <s v="1A1b"/>
    <n v="3341004"/>
    <n v="9"/>
    <s v="Kg"/>
    <s v="Petroleum fuels"/>
    <x v="18"/>
    <s v="fuel/feedstock"/>
    <n v="2013"/>
    <n v="12059850"/>
    <n v="361962275"/>
    <n v="30.01"/>
    <n v="1"/>
    <n v="19"/>
    <s v="Input"/>
    <n v="47.3"/>
    <n v="63.1"/>
    <n v="35994.190105499998"/>
    <x v="1"/>
  </r>
  <r>
    <s v="1054601F"/>
    <s v="H"/>
    <n v="20131"/>
    <s v="1A2c"/>
    <n v="3341004"/>
    <n v="9"/>
    <s v="Kg"/>
    <s v="Petroleum fuels"/>
    <x v="18"/>
    <s v="fuel/feedstock"/>
    <n v="2013"/>
    <n v="20287"/>
    <n v="1420083"/>
    <n v="70"/>
    <n v="1"/>
    <n v="20"/>
    <s v="Input"/>
    <n v="47.3"/>
    <n v="63.1"/>
    <n v="60.549188810000004"/>
    <x v="6"/>
  </r>
  <r>
    <s v="2624136F"/>
    <s v="H"/>
    <n v="19203"/>
    <s v="1A1b"/>
    <n v="3341004"/>
    <n v="9"/>
    <s v="Kg"/>
    <s v="Petroleum fuels"/>
    <x v="18"/>
    <s v="fuel/feedstock"/>
    <n v="2013"/>
    <n v="189308"/>
    <n v="11926393"/>
    <n v="63"/>
    <n v="1"/>
    <n v="19"/>
    <s v="Input"/>
    <n v="47.3"/>
    <n v="63.1"/>
    <n v="565.0143360400001"/>
    <x v="1"/>
  </r>
  <r>
    <s v="1398202F"/>
    <s v="H"/>
    <n v="27400"/>
    <s v="1A2h"/>
    <n v="3341004"/>
    <n v="9"/>
    <s v="Kg"/>
    <s v="Petroleum fuels"/>
    <x v="18"/>
    <s v="fuel/feedstock"/>
    <n v="2013"/>
    <n v="28539"/>
    <n v="1260000"/>
    <n v="44.15"/>
    <n v="1"/>
    <n v="27"/>
    <s v="Input"/>
    <n v="47.3"/>
    <n v="63.1"/>
    <n v="85.178355569999994"/>
    <x v="4"/>
  </r>
  <r>
    <s v="3247436F"/>
    <s v="H"/>
    <n v="27400"/>
    <s v="1A2h"/>
    <n v="3341004"/>
    <n v="9"/>
    <s v="Kg"/>
    <s v="Petroleum fuels"/>
    <x v="18"/>
    <s v="fuel/feedstock"/>
    <n v="2013"/>
    <n v="128740"/>
    <n v="5683860"/>
    <n v="44.15"/>
    <n v="1"/>
    <n v="27"/>
    <s v="Input"/>
    <n v="47.3"/>
    <n v="63.1"/>
    <n v="384.24126619999998"/>
    <x v="4"/>
  </r>
  <r>
    <s v="1146916F"/>
    <s v="H"/>
    <n v="19203"/>
    <s v="1A1b"/>
    <n v="3341004"/>
    <n v="9"/>
    <s v="Kg"/>
    <s v="Petroleum fuels"/>
    <x v="18"/>
    <s v="fuel/feedstock"/>
    <n v="2013"/>
    <n v="19512000"/>
    <n v="663121003"/>
    <n v="33.99"/>
    <n v="1"/>
    <n v="19"/>
    <s v="Input"/>
    <n v="47.3"/>
    <n v="63.1"/>
    <n v="58236.100559999999"/>
    <x v="1"/>
  </r>
  <r>
    <s v="3674705F"/>
    <s v="H"/>
    <n v="22209"/>
    <s v="1A2m"/>
    <n v="3341004"/>
    <n v="9"/>
    <s v="Kg"/>
    <s v="Petroleum fuels"/>
    <x v="18"/>
    <s v="fuel/feedstock"/>
    <n v="2013"/>
    <n v="40415"/>
    <n v="2474813"/>
    <n v="61.24"/>
    <n v="22"/>
    <n v="22"/>
    <s v="Input"/>
    <n v="47.3"/>
    <n v="63.1"/>
    <n v="2653.7240719000001"/>
    <x v="3"/>
  </r>
  <r>
    <s v="1960023F"/>
    <s v="H"/>
    <n v="19203"/>
    <s v="1A1b"/>
    <n v="3341004"/>
    <n v="9"/>
    <s v="Kg"/>
    <s v="Petroleum fuels"/>
    <x v="18"/>
    <s v="fuel/feedstock"/>
    <n v="2013"/>
    <n v="84701970"/>
    <n v="2194604413"/>
    <n v="25.91"/>
    <n v="1"/>
    <n v="19"/>
    <s v="Input"/>
    <n v="47.3"/>
    <n v="63.1"/>
    <n v="252804.04072109997"/>
    <x v="1"/>
  </r>
  <r>
    <s v="3564529F"/>
    <s v="H"/>
    <n v="32904"/>
    <s v="1A2m"/>
    <n v="3341004"/>
    <n v="9"/>
    <s v="Kg"/>
    <s v="Petroleum fuels"/>
    <x v="18"/>
    <s v="fuel/feedstock"/>
    <n v="2013"/>
    <n v="106232"/>
    <n v="6100236"/>
    <n v="57.42"/>
    <n v="1"/>
    <n v="32"/>
    <s v="Input"/>
    <n v="47.3"/>
    <n v="63.1"/>
    <n v="317.06321415999997"/>
    <x v="18"/>
  </r>
  <r>
    <s v="1323020F"/>
    <s v="H"/>
    <n v="19203"/>
    <s v="1A1b"/>
    <n v="3341004"/>
    <n v="9"/>
    <s v="Kg"/>
    <s v="Petroleum fuels"/>
    <x v="18"/>
    <s v="fuel/feedstock"/>
    <n v="2013"/>
    <n v="76827000"/>
    <n v="1999973842"/>
    <n v="26.03"/>
    <n v="1"/>
    <n v="19"/>
    <s v="Input"/>
    <n v="47.3"/>
    <n v="63.1"/>
    <n v="229300.16901000001"/>
    <x v="1"/>
  </r>
  <r>
    <s v="2743333F"/>
    <s v="H"/>
    <n v="21002"/>
    <s v="1A2c"/>
    <n v="3341099"/>
    <n v="9"/>
    <s v="Kg"/>
    <s v="Petroleum fuels"/>
    <x v="19"/>
    <s v="fuel/feedstock"/>
    <n v="2013"/>
    <n v="17561"/>
    <n v="4090017"/>
    <n v="232.9"/>
    <n v="1"/>
    <n v="21"/>
    <s v="Input"/>
    <n v="47.3"/>
    <n v="63.1"/>
    <n v="52.413087429999997"/>
    <x v="7"/>
  </r>
  <r>
    <s v="5744324F"/>
    <s v="H"/>
    <n v="20119"/>
    <s v="1A2c"/>
    <n v="3341099"/>
    <n v="9"/>
    <s v="Kg"/>
    <s v="Petroleum fuels"/>
    <x v="19"/>
    <s v="fuel/feedstock"/>
    <n v="2013"/>
    <n v="570"/>
    <n v="132752"/>
    <n v="232.9"/>
    <n v="3.5"/>
    <n v="20"/>
    <s v="Input"/>
    <n v="47.3"/>
    <n v="63.1"/>
    <n v="5.9543368500000007"/>
    <x v="6"/>
  </r>
  <r>
    <s v="3456005F"/>
    <s v="H"/>
    <n v="21002"/>
    <s v="1A2c"/>
    <n v="3341099"/>
    <n v="9"/>
    <s v="Kg"/>
    <s v="Petroleum fuels"/>
    <x v="19"/>
    <s v="fuel/feedstock"/>
    <n v="2013"/>
    <n v="623210"/>
    <n v="145151929"/>
    <n v="232.91"/>
    <n v="1"/>
    <n v="21"/>
    <s v="Input"/>
    <n v="47.3"/>
    <n v="63.1"/>
    <n v="1860.0512623"/>
    <x v="7"/>
  </r>
  <r>
    <s v="3026729F"/>
    <s v="H"/>
    <n v="21002"/>
    <s v="1A2c"/>
    <n v="3341099"/>
    <n v="9"/>
    <s v="Kg"/>
    <s v="Petroleum fuels"/>
    <x v="19"/>
    <s v="fuel/feedstock"/>
    <n v="2013"/>
    <n v="25184"/>
    <n v="5865513"/>
    <n v="232.91"/>
    <n v="1"/>
    <n v="21"/>
    <s v="Input"/>
    <n v="47.3"/>
    <n v="63.1"/>
    <n v="75.164921919999998"/>
    <x v="7"/>
  </r>
  <r>
    <s v="1257402F"/>
    <s v="H"/>
    <n v="20234"/>
    <s v="1A2c"/>
    <n v="3341099"/>
    <n v="9"/>
    <s v="Kg"/>
    <s v="Petroleum fuels"/>
    <x v="19"/>
    <s v="fuel/feedstock"/>
    <n v="2013"/>
    <n v="2120"/>
    <n v="493760"/>
    <n v="232.91"/>
    <n v="1"/>
    <n v="20"/>
    <s v="Input"/>
    <n v="47.3"/>
    <n v="63.1"/>
    <n v="6.3274156000000001"/>
    <x v="6"/>
  </r>
  <r>
    <s v="1884006F"/>
    <s v="H"/>
    <n v="19201"/>
    <s v="1A1b"/>
    <n v="3341099"/>
    <n v="9"/>
    <s v="Kg"/>
    <s v="Petroleum fuels"/>
    <x v="19"/>
    <s v="fuel/feedstock"/>
    <n v="2013"/>
    <n v="851905"/>
    <n v="198417282"/>
    <n v="232.91"/>
    <n v="1"/>
    <n v="19"/>
    <s v="Input"/>
    <n v="47.3"/>
    <n v="63.1"/>
    <n v="2542.6212201500002"/>
    <x v="1"/>
  </r>
  <r>
    <s v="1708224F"/>
    <s v="H"/>
    <n v="20237"/>
    <s v="1A2c"/>
    <n v="3341099"/>
    <n v="9"/>
    <s v="Kg"/>
    <s v="Petroleum fuels"/>
    <x v="19"/>
    <s v="fuel/feedstock"/>
    <n v="2013"/>
    <n v="10063"/>
    <n v="2343867"/>
    <n v="232.92"/>
    <n v="1"/>
    <n v="20"/>
    <s v="Input"/>
    <n v="47.3"/>
    <n v="63.1"/>
    <n v="30.034331689999998"/>
    <x v="6"/>
  </r>
  <r>
    <s v="1095906F"/>
    <s v="I"/>
    <n v="20211"/>
    <s v="1A2c"/>
    <n v="3341099"/>
    <n v="9"/>
    <s v="Kg"/>
    <s v="Petroleum fuels"/>
    <x v="19"/>
    <s v="fuel/feedstock"/>
    <n v="2013"/>
    <n v="225"/>
    <n v="126272"/>
    <n v="561.21"/>
    <n v="1"/>
    <n v="20"/>
    <s v="Input"/>
    <n v="47.3"/>
    <n v="63.1"/>
    <n v="0.67154175000000005"/>
    <x v="6"/>
  </r>
  <r>
    <s v="1918627F"/>
    <s v="I"/>
    <n v="21002"/>
    <s v="1A2c"/>
    <n v="3341099"/>
    <n v="9"/>
    <s v="Kg"/>
    <s v="Petroleum fuels"/>
    <x v="19"/>
    <s v="fuel/feedstock"/>
    <n v="2013"/>
    <n v="6184"/>
    <n v="3470360"/>
    <n v="561.17999999999995"/>
    <n v="1"/>
    <n v="21"/>
    <s v="Input"/>
    <n v="47.3"/>
    <n v="63.1"/>
    <n v="18.456951919999998"/>
    <x v="7"/>
  </r>
  <r>
    <s v="1105617F"/>
    <s v="H"/>
    <n v="19209"/>
    <s v="1A1b"/>
    <n v="3350001"/>
    <n v="27"/>
    <s v="Tonne"/>
    <s v="Petroleum fuels"/>
    <x v="20"/>
    <s v="fuel/feedstock"/>
    <n v="2013"/>
    <n v="267"/>
    <n v="11102239"/>
    <n v="41581.42"/>
    <n v="1"/>
    <n v="19"/>
    <s v="Input"/>
    <n v="8.9"/>
    <n v="107"/>
    <n v="254.26410000000001"/>
    <x v="1"/>
  </r>
  <r>
    <s v="1848922F"/>
    <s v="H"/>
    <n v="20299"/>
    <s v="1A2c"/>
    <n v="3350001"/>
    <n v="27"/>
    <s v="Tonne"/>
    <s v="Petroleum fuels"/>
    <x v="20"/>
    <s v="fuel/feedstock"/>
    <n v="2013"/>
    <n v="30"/>
    <n v="951385"/>
    <n v="31712.83"/>
    <n v="1"/>
    <n v="20"/>
    <s v="Input"/>
    <n v="8.9"/>
    <n v="107"/>
    <n v="28.568999999999999"/>
    <x v="6"/>
  </r>
  <r>
    <s v="1826833F"/>
    <s v="H"/>
    <n v="20291"/>
    <s v="1A2c"/>
    <n v="3350002"/>
    <n v="9"/>
    <s v="Kg"/>
    <s v="Petroleum fuels"/>
    <x v="21"/>
    <s v="fuel/feedstock"/>
    <n v="2013"/>
    <n v="22591"/>
    <n v="892350"/>
    <n v="39.5"/>
    <n v="1"/>
    <n v="20"/>
    <s v="Input"/>
    <n v="40.200000000000003"/>
    <n v="73.3"/>
    <n v="66.567996059999999"/>
    <x v="6"/>
  </r>
  <r>
    <s v="1878033F"/>
    <s v="H"/>
    <n v="20291"/>
    <s v="1A2c"/>
    <n v="3350002"/>
    <n v="9"/>
    <s v="Kg"/>
    <s v="Petroleum fuels"/>
    <x v="21"/>
    <s v="fuel/feedstock"/>
    <n v="2013"/>
    <n v="16640"/>
    <n v="615710"/>
    <n v="37"/>
    <n v="15.5"/>
    <n v="20"/>
    <s v="Input"/>
    <n v="40.200000000000003"/>
    <n v="73.3"/>
    <n v="760.00254719999998"/>
    <x v="6"/>
  </r>
  <r>
    <s v="3474705F"/>
    <s v="H"/>
    <n v="20236"/>
    <s v="1A2c"/>
    <n v="3350002"/>
    <n v="9"/>
    <s v="Kg"/>
    <s v="Petroleum fuels"/>
    <x v="21"/>
    <s v="fuel/feedstock"/>
    <n v="2013"/>
    <n v="859436"/>
    <n v="69676895"/>
    <n v="81.069999999999993"/>
    <n v="1"/>
    <n v="20"/>
    <s v="Input"/>
    <n v="40.200000000000003"/>
    <n v="73.3"/>
    <n v="2532.46568376"/>
    <x v="6"/>
  </r>
  <r>
    <s v="3474805F"/>
    <s v="H"/>
    <n v="20237"/>
    <s v="1A2c"/>
    <n v="3350002"/>
    <n v="9"/>
    <s v="Kg"/>
    <s v="Petroleum fuels"/>
    <x v="21"/>
    <s v="fuel/feedstock"/>
    <n v="2013"/>
    <n v="156257"/>
    <n v="11322477"/>
    <n v="72.459999999999994"/>
    <n v="1"/>
    <n v="20"/>
    <s v="Input"/>
    <n v="40.200000000000003"/>
    <n v="73.3"/>
    <n v="460.43625162000001"/>
    <x v="6"/>
  </r>
  <r>
    <s v="0927527F"/>
    <s v="H"/>
    <n v="32901"/>
    <s v="1A2m"/>
    <n v="3350002"/>
    <n v="9"/>
    <s v="Kg"/>
    <s v="Petroleum fuels"/>
    <x v="21"/>
    <s v="fuel/feedstock"/>
    <n v="2013"/>
    <n v="288793"/>
    <n v="33004944"/>
    <n v="114.29"/>
    <n v="1"/>
    <n v="32"/>
    <s v="Input"/>
    <n v="40.200000000000003"/>
    <n v="73.3"/>
    <n v="850.97478138000008"/>
    <x v="18"/>
  </r>
  <r>
    <s v="3677609F"/>
    <s v="H"/>
    <n v="32909"/>
    <s v="1A2m"/>
    <n v="3350002"/>
    <n v="9"/>
    <s v="Kg"/>
    <s v="Petroleum fuels"/>
    <x v="21"/>
    <s v="fuel/feedstock"/>
    <n v="2013"/>
    <n v="231673"/>
    <n v="29885766"/>
    <n v="129"/>
    <n v="1"/>
    <n v="32"/>
    <s v="Input"/>
    <n v="40.200000000000003"/>
    <n v="73.3"/>
    <n v="682.66156218000003"/>
    <x v="18"/>
  </r>
  <r>
    <s v="1879329F"/>
    <s v="H"/>
    <n v="19201"/>
    <s v="1A1b"/>
    <n v="3350002"/>
    <n v="9"/>
    <s v="Kg"/>
    <s v="Petroleum fuels"/>
    <x v="21"/>
    <s v="fuel/feedstock"/>
    <n v="2013"/>
    <n v="13888"/>
    <n v="786269"/>
    <n v="56.61"/>
    <n v="1"/>
    <n v="19"/>
    <s v="Input"/>
    <n v="40.200000000000003"/>
    <n v="73.3"/>
    <n v="40.923214080000008"/>
    <x v="1"/>
  </r>
  <r>
    <s v="2190109F"/>
    <s v="H"/>
    <n v="21004"/>
    <s v="1A2c"/>
    <n v="3350002"/>
    <n v="9"/>
    <s v="Kg"/>
    <s v="Petroleum fuels"/>
    <x v="21"/>
    <s v="fuel/feedstock"/>
    <n v="2013"/>
    <n v="603"/>
    <n v="59550"/>
    <n v="98.76"/>
    <n v="1"/>
    <n v="21"/>
    <s v="Input"/>
    <n v="40.200000000000003"/>
    <n v="73.3"/>
    <n v="1.77683598"/>
    <x v="7"/>
  </r>
  <r>
    <s v="0027728F"/>
    <s v="H"/>
    <n v="27201"/>
    <s v="1A2h"/>
    <n v="3350002"/>
    <n v="9"/>
    <s v="Kg"/>
    <s v="Petroleum fuels"/>
    <x v="21"/>
    <s v="fuel/feedstock"/>
    <n v="2013"/>
    <n v="162275"/>
    <n v="13516144"/>
    <n v="83.29"/>
    <n v="1"/>
    <n v="27"/>
    <s v="Input"/>
    <n v="40.200000000000003"/>
    <n v="73.3"/>
    <n v="478.16925149999997"/>
    <x v="4"/>
  </r>
  <r>
    <s v="1191201F"/>
    <s v="H"/>
    <n v="20236"/>
    <s v="1A2c"/>
    <n v="3350002"/>
    <n v="9"/>
    <s v="Kg"/>
    <s v="Petroleum fuels"/>
    <x v="21"/>
    <s v="fuel/feedstock"/>
    <n v="2013"/>
    <n v="140650"/>
    <n v="11252003"/>
    <n v="80"/>
    <n v="1"/>
    <n v="20"/>
    <s v="Input"/>
    <n v="40.200000000000003"/>
    <n v="73.3"/>
    <n v="414.44772899999998"/>
    <x v="6"/>
  </r>
  <r>
    <s v="5423233F"/>
    <s v="H"/>
    <n v="20291"/>
    <s v="1A2c"/>
    <n v="3350002"/>
    <n v="9"/>
    <s v="Kg"/>
    <s v="Petroleum fuels"/>
    <x v="21"/>
    <s v="fuel/feedstock"/>
    <n v="2013"/>
    <n v="134602"/>
    <n v="5114890"/>
    <n v="38"/>
    <n v="1"/>
    <n v="20"/>
    <s v="Input"/>
    <n v="40.200000000000003"/>
    <n v="73.3"/>
    <n v="396.62632931999997"/>
    <x v="6"/>
  </r>
  <r>
    <s v="3317127F"/>
    <s v="H"/>
    <n v="20211"/>
    <s v="1A2c"/>
    <n v="3350002"/>
    <n v="9"/>
    <s v="Kg"/>
    <s v="Petroleum fuels"/>
    <x v="21"/>
    <s v="fuel/feedstock"/>
    <n v="2013"/>
    <n v="194425"/>
    <n v="18993329"/>
    <n v="97.69"/>
    <n v="1"/>
    <n v="20"/>
    <s v="Input"/>
    <n v="40.200000000000003"/>
    <n v="73.3"/>
    <n v="572.90437050000003"/>
    <x v="6"/>
  </r>
  <r>
    <s v="1643922F"/>
    <s v="H"/>
    <n v="20292"/>
    <s v="1A2c"/>
    <n v="3350002"/>
    <n v="9"/>
    <s v="Kg"/>
    <s v="Petroleum fuels"/>
    <x v="21"/>
    <s v="fuel/feedstock"/>
    <n v="2013"/>
    <n v="5094"/>
    <n v="488534"/>
    <n v="95.9"/>
    <n v="1"/>
    <n v="20"/>
    <s v="Input"/>
    <n v="40.200000000000003"/>
    <n v="73.3"/>
    <n v="15.01028604"/>
    <x v="6"/>
  </r>
  <r>
    <s v="3673105F"/>
    <s v="H"/>
    <n v="21004"/>
    <s v="1A2c"/>
    <n v="3350002"/>
    <n v="9"/>
    <s v="Kg"/>
    <s v="Petroleum fuels"/>
    <x v="21"/>
    <s v="fuel/feedstock"/>
    <n v="2013"/>
    <n v="115616"/>
    <n v="8639400"/>
    <n v="74.72"/>
    <n v="1"/>
    <n v="21"/>
    <s v="Input"/>
    <n v="40.200000000000003"/>
    <n v="73.3"/>
    <n v="340.68104255999998"/>
    <x v="7"/>
  </r>
  <r>
    <s v="1865233F"/>
    <s v="H"/>
    <n v="20292"/>
    <s v="1A2c"/>
    <n v="3350002"/>
    <n v="9"/>
    <s v="Kg"/>
    <s v="Petroleum fuels"/>
    <x v="21"/>
    <s v="fuel/feedstock"/>
    <n v="2013"/>
    <n v="10775"/>
    <n v="377095"/>
    <n v="35"/>
    <n v="1"/>
    <n v="20"/>
    <s v="Input"/>
    <n v="40.200000000000003"/>
    <n v="73.3"/>
    <n v="31.750261500000004"/>
    <x v="6"/>
  </r>
  <r>
    <s v="3763905F"/>
    <s v="H"/>
    <n v="20236"/>
    <s v="1A2c"/>
    <n v="3350002"/>
    <n v="9"/>
    <s v="Kg"/>
    <s v="Petroleum fuels"/>
    <x v="21"/>
    <s v="fuel/feedstock"/>
    <n v="2013"/>
    <n v="1291371"/>
    <n v="92978712"/>
    <n v="72"/>
    <n v="1"/>
    <n v="20"/>
    <s v="Input"/>
    <n v="40.200000000000003"/>
    <n v="73.3"/>
    <n v="3805.2312708600002"/>
    <x v="6"/>
  </r>
  <r>
    <s v="3487324F"/>
    <s v="H"/>
    <n v="20116"/>
    <s v="1A2c"/>
    <n v="3350002"/>
    <n v="9"/>
    <s v="Kg"/>
    <s v="Petroleum fuels"/>
    <x v="21"/>
    <s v="fuel/feedstock"/>
    <n v="2013"/>
    <n v="4293000"/>
    <n v="332825317"/>
    <n v="77.53"/>
    <n v="1"/>
    <n v="20"/>
    <s v="Input"/>
    <n v="40.200000000000003"/>
    <n v="73.3"/>
    <n v="12650.01138"/>
    <x v="6"/>
  </r>
  <r>
    <s v="1649136F"/>
    <s v="H"/>
    <n v="21002"/>
    <s v="1A2c"/>
    <n v="3350002"/>
    <n v="9"/>
    <s v="Kg"/>
    <s v="Petroleum fuels"/>
    <x v="21"/>
    <s v="fuel/feedstock"/>
    <n v="2013"/>
    <n v="237035"/>
    <n v="56257880"/>
    <n v="237.34"/>
    <n v="16.75"/>
    <n v="21"/>
    <s v="Input"/>
    <n v="40.200000000000003"/>
    <n v="73.3"/>
    <n v="11699.231014424999"/>
    <x v="7"/>
  </r>
  <r>
    <s v="3763305F"/>
    <s v="H"/>
    <n v="21003"/>
    <s v="1A2c"/>
    <n v="3350002"/>
    <n v="9"/>
    <s v="Kg"/>
    <s v="Petroleum fuels"/>
    <x v="21"/>
    <s v="fuel/feedstock"/>
    <n v="2013"/>
    <n v="2047859"/>
    <n v="199717205"/>
    <n v="97.52"/>
    <n v="1"/>
    <n v="21"/>
    <s v="Input"/>
    <n v="40.200000000000003"/>
    <n v="73.3"/>
    <n v="6034.3442009400005"/>
    <x v="7"/>
  </r>
  <r>
    <s v="5102133F"/>
    <s v="H"/>
    <n v="20291"/>
    <s v="1A2c"/>
    <n v="3350002"/>
    <n v="9"/>
    <s v="Kg"/>
    <s v="Petroleum fuels"/>
    <x v="21"/>
    <s v="fuel/feedstock"/>
    <n v="2013"/>
    <n v="176785"/>
    <n v="7952025"/>
    <n v="44.98"/>
    <n v="1"/>
    <n v="20"/>
    <s v="Input"/>
    <n v="40.200000000000003"/>
    <n v="73.3"/>
    <n v="520.92528809999999"/>
    <x v="6"/>
  </r>
  <r>
    <s v="1824133F"/>
    <s v="H"/>
    <n v="20291"/>
    <s v="1A2c"/>
    <n v="3350002"/>
    <n v="9"/>
    <s v="Kg"/>
    <s v="Petroleum fuels"/>
    <x v="21"/>
    <s v="fuel/feedstock"/>
    <n v="2013"/>
    <n v="3641"/>
    <n v="134743"/>
    <n v="37.01"/>
    <n v="1"/>
    <n v="20"/>
    <s v="Input"/>
    <n v="40.200000000000003"/>
    <n v="73.3"/>
    <n v="10.72878906"/>
    <x v="6"/>
  </r>
  <r>
    <s v="2108033F"/>
    <s v="H"/>
    <n v="26309"/>
    <s v="1A2h"/>
    <n v="3350002"/>
    <n v="9"/>
    <s v="Kg"/>
    <s v="Petroleum fuels"/>
    <x v="21"/>
    <s v="fuel/feedstock"/>
    <n v="2013"/>
    <n v="19360"/>
    <n v="3581604"/>
    <n v="185"/>
    <n v="1"/>
    <n v="26"/>
    <s v="Input"/>
    <n v="40.200000000000003"/>
    <n v="73.3"/>
    <n v="57.047337599999999"/>
    <x v="10"/>
  </r>
  <r>
    <s v="1840720F"/>
    <s v="H"/>
    <n v="20292"/>
    <s v="1A2c"/>
    <n v="3350002"/>
    <n v="9"/>
    <s v="Kg"/>
    <s v="Petroleum fuels"/>
    <x v="21"/>
    <s v="fuel/feedstock"/>
    <n v="2013"/>
    <n v="16965"/>
    <n v="2519597"/>
    <n v="148.52000000000001"/>
    <n v="1"/>
    <n v="20"/>
    <s v="Input"/>
    <n v="40.200000000000003"/>
    <n v="73.3"/>
    <n v="49.990086900000001"/>
    <x v="6"/>
  </r>
  <r>
    <s v="3927733F"/>
    <s v="H"/>
    <n v="20291"/>
    <s v="1A2c"/>
    <n v="3350002"/>
    <n v="9"/>
    <s v="Kg"/>
    <s v="Petroleum fuels"/>
    <x v="21"/>
    <s v="fuel/feedstock"/>
    <n v="2013"/>
    <n v="8939"/>
    <n v="312864"/>
    <n v="35"/>
    <n v="13.333333"/>
    <n v="20"/>
    <s v="Input"/>
    <n v="40.200000000000003"/>
    <n v="73.3"/>
    <n v="351.20257441993539"/>
    <x v="6"/>
  </r>
  <r>
    <s v="0075919F"/>
    <s v="H"/>
    <n v="15202"/>
    <s v="1A2l"/>
    <n v="3350002"/>
    <n v="9"/>
    <s v="Kg"/>
    <s v="Petroleum fuels"/>
    <x v="21"/>
    <s v="fuel/feedstock"/>
    <n v="2013"/>
    <n v="2774"/>
    <n v="252478"/>
    <n v="91.02"/>
    <n v="1"/>
    <n v="15"/>
    <s v="Input"/>
    <n v="40.200000000000003"/>
    <n v="73.3"/>
    <n v="8.1740348399999991"/>
    <x v="15"/>
  </r>
  <r>
    <s v="0113307F"/>
    <s v="H"/>
    <n v="10712"/>
    <s v="1A2e"/>
    <n v="3350002"/>
    <n v="9"/>
    <s v="Kg"/>
    <s v="Petroleum fuels"/>
    <x v="21"/>
    <s v="fuel/feedstock"/>
    <n v="2013"/>
    <n v="50134"/>
    <n v="7520153"/>
    <n v="150"/>
    <n v="1"/>
    <n v="10"/>
    <s v="Input"/>
    <n v="40.200000000000003"/>
    <n v="73.3"/>
    <n v="147.72785243999999"/>
    <x v="13"/>
  </r>
  <r>
    <s v="5948624F"/>
    <s v="H"/>
    <n v="22119"/>
    <s v="1A2m"/>
    <n v="3350002"/>
    <n v="9"/>
    <s v="Kg"/>
    <s v="Petroleum fuels"/>
    <x v="21"/>
    <s v="fuel/feedstock"/>
    <n v="2013"/>
    <n v="1000"/>
    <n v="203456"/>
    <n v="203.46"/>
    <n v="1"/>
    <n v="22"/>
    <s v="Input"/>
    <n v="40.200000000000003"/>
    <n v="73.3"/>
    <n v="2.9466600000000001"/>
    <x v="3"/>
  </r>
  <r>
    <s v="1825433F"/>
    <s v="H"/>
    <n v="20291"/>
    <s v="1A2c"/>
    <n v="3350002"/>
    <n v="9"/>
    <s v="Kg"/>
    <s v="Petroleum fuels"/>
    <x v="21"/>
    <s v="fuel/feedstock"/>
    <n v="2013"/>
    <n v="30049"/>
    <n v="2854703"/>
    <n v="95"/>
    <n v="1"/>
    <n v="20"/>
    <s v="Input"/>
    <n v="40.200000000000003"/>
    <n v="73.3"/>
    <n v="88.54418634000001"/>
    <x v="6"/>
  </r>
  <r>
    <s v="1511329F"/>
    <s v="H"/>
    <n v="20219"/>
    <s v="1A2c"/>
    <n v="3350002"/>
    <n v="9"/>
    <s v="Kg"/>
    <s v="Petroleum fuels"/>
    <x v="21"/>
    <s v="fuel/feedstock"/>
    <n v="2013"/>
    <n v="22150"/>
    <n v="2354694"/>
    <n v="106.31"/>
    <n v="1"/>
    <n v="20"/>
    <s v="Input"/>
    <n v="40.200000000000003"/>
    <n v="73.3"/>
    <n v="65.268519000000012"/>
    <x v="6"/>
  </r>
  <r>
    <s v="5912324F"/>
    <s v="H"/>
    <n v="22209"/>
    <s v="1A2m"/>
    <n v="3350002"/>
    <n v="9"/>
    <s v="Kg"/>
    <s v="Petroleum fuels"/>
    <x v="21"/>
    <s v="fuel/feedstock"/>
    <n v="2013"/>
    <n v="902"/>
    <n v="66739"/>
    <n v="73.989999999999995"/>
    <n v="1"/>
    <n v="22"/>
    <s v="Input"/>
    <n v="40.200000000000003"/>
    <n v="73.3"/>
    <n v="2.6578873199999999"/>
    <x v="3"/>
  </r>
  <r>
    <s v="0951933F"/>
    <s v="H"/>
    <n v="20291"/>
    <s v="1A2c"/>
    <n v="3350002"/>
    <n v="9"/>
    <s v="Kg"/>
    <s v="Petroleum fuels"/>
    <x v="21"/>
    <s v="fuel/feedstock"/>
    <n v="2013"/>
    <n v="19810"/>
    <n v="1347046"/>
    <n v="68"/>
    <n v="1"/>
    <n v="20"/>
    <s v="Input"/>
    <n v="40.200000000000003"/>
    <n v="73.3"/>
    <n v="58.373334599999993"/>
    <x v="6"/>
  </r>
  <r>
    <s v="2125909F"/>
    <s v="H"/>
    <n v="32909"/>
    <s v="1A2m"/>
    <n v="3350002"/>
    <n v="9"/>
    <s v="Kg"/>
    <s v="Petroleum fuels"/>
    <x v="21"/>
    <s v="fuel/feedstock"/>
    <n v="2013"/>
    <n v="25000"/>
    <n v="2260000"/>
    <n v="90.4"/>
    <n v="1"/>
    <n v="32"/>
    <s v="Input"/>
    <n v="40.200000000000003"/>
    <n v="73.3"/>
    <n v="73.666499999999999"/>
    <x v="18"/>
  </r>
  <r>
    <s v="3920933F"/>
    <s v="H"/>
    <n v="20291"/>
    <s v="1A2c"/>
    <n v="3350002"/>
    <n v="9"/>
    <s v="Kg"/>
    <s v="Petroleum fuels"/>
    <x v="21"/>
    <s v="fuel/feedstock"/>
    <n v="2013"/>
    <n v="159690"/>
    <n v="5588891"/>
    <n v="35"/>
    <n v="1"/>
    <n v="20"/>
    <s v="Input"/>
    <n v="40.200000000000003"/>
    <n v="73.3"/>
    <n v="470.5521354"/>
    <x v="6"/>
  </r>
  <r>
    <s v="5939633F"/>
    <s v="H"/>
    <n v="20291"/>
    <s v="1A2c"/>
    <n v="3350002"/>
    <n v="9"/>
    <s v="Kg"/>
    <s v="Petroleum fuels"/>
    <x v="21"/>
    <s v="fuel/feedstock"/>
    <n v="2013"/>
    <n v="423517"/>
    <n v="24565778"/>
    <n v="58"/>
    <n v="1"/>
    <n v="20"/>
    <s v="Input"/>
    <n v="40.200000000000003"/>
    <n v="73.3"/>
    <n v="1247.9606032199999"/>
    <x v="6"/>
  </r>
  <r>
    <s v="2190909F"/>
    <s v="H"/>
    <n v="20297"/>
    <s v="1A2c"/>
    <n v="3350002"/>
    <n v="9"/>
    <s v="Kg"/>
    <s v="Petroleum fuels"/>
    <x v="21"/>
    <s v="fuel/feedstock"/>
    <n v="2013"/>
    <n v="115237"/>
    <n v="1152370"/>
    <n v="10"/>
    <n v="1"/>
    <n v="20"/>
    <s v="Input"/>
    <n v="40.200000000000003"/>
    <n v="73.3"/>
    <n v="339.56425842000004"/>
    <x v="6"/>
  </r>
  <r>
    <s v="3693009F"/>
    <s v="H"/>
    <n v="21003"/>
    <s v="1A2c"/>
    <n v="3350002"/>
    <n v="9"/>
    <s v="Kg"/>
    <s v="Petroleum fuels"/>
    <x v="21"/>
    <s v="fuel/feedstock"/>
    <n v="2013"/>
    <n v="37966"/>
    <n v="4045360"/>
    <n v="106.55"/>
    <n v="1"/>
    <n v="21"/>
    <s v="Input"/>
    <n v="40.200000000000003"/>
    <n v="73.3"/>
    <n v="111.87289356000001"/>
    <x v="7"/>
  </r>
  <r>
    <s v="2229209F"/>
    <s v="H"/>
    <n v="32120"/>
    <s v="1A2m"/>
    <n v="3350002"/>
    <n v="9"/>
    <s v="Kg"/>
    <s v="Petroleum fuels"/>
    <x v="21"/>
    <s v="fuel/feedstock"/>
    <n v="2013"/>
    <n v="63363"/>
    <n v="6653119"/>
    <n v="105"/>
    <n v="4"/>
    <n v="32"/>
    <s v="Input"/>
    <n v="40.200000000000003"/>
    <n v="73.3"/>
    <n v="746.83687032"/>
    <x v="18"/>
  </r>
  <r>
    <s v="0951233F"/>
    <s v="H"/>
    <n v="20291"/>
    <s v="1A2c"/>
    <n v="3350002"/>
    <n v="9"/>
    <s v="Kg"/>
    <s v="Petroleum fuels"/>
    <x v="21"/>
    <s v="fuel/feedstock"/>
    <n v="2013"/>
    <n v="2678"/>
    <n v="332618"/>
    <n v="124.2"/>
    <n v="1"/>
    <n v="20"/>
    <s v="Input"/>
    <n v="40.200000000000003"/>
    <n v="73.3"/>
    <n v="7.8911554800000001"/>
    <x v="6"/>
  </r>
  <r>
    <s v="4783533F"/>
    <s v="H"/>
    <n v="20291"/>
    <s v="1A2c"/>
    <n v="3350002"/>
    <n v="9"/>
    <s v="Kg"/>
    <s v="Petroleum fuels"/>
    <x v="21"/>
    <s v="fuel/feedstock"/>
    <n v="2013"/>
    <n v="3450"/>
    <n v="120735"/>
    <n v="35"/>
    <n v="15.5"/>
    <n v="20"/>
    <s v="Input"/>
    <n v="40.200000000000003"/>
    <n v="73.3"/>
    <n v="157.5726435"/>
    <x v="6"/>
  </r>
  <r>
    <s v="3107833F"/>
    <s v="H"/>
    <n v="20291"/>
    <s v="1A2c"/>
    <n v="3350002"/>
    <n v="9"/>
    <s v="Kg"/>
    <s v="Petroleum fuels"/>
    <x v="21"/>
    <s v="fuel/feedstock"/>
    <n v="2013"/>
    <n v="42496"/>
    <n v="1784866"/>
    <n v="42"/>
    <n v="1"/>
    <n v="20"/>
    <s v="Input"/>
    <n v="40.200000000000003"/>
    <n v="73.3"/>
    <n v="125.22126336000001"/>
    <x v="6"/>
  </r>
  <r>
    <s v="0103607F"/>
    <s v="H"/>
    <n v="20237"/>
    <s v="1A2c"/>
    <n v="3350002"/>
    <n v="9"/>
    <s v="Kg"/>
    <s v="Petroleum fuels"/>
    <x v="21"/>
    <s v="fuel/feedstock"/>
    <n v="2013"/>
    <n v="2536"/>
    <n v="2361565"/>
    <n v="931.22"/>
    <n v="1"/>
    <n v="20"/>
    <s v="Input"/>
    <n v="40.200000000000003"/>
    <n v="73.3"/>
    <n v="7.4727297600000009"/>
    <x v="6"/>
  </r>
  <r>
    <s v="0177619F"/>
    <s v="H"/>
    <n v="21003"/>
    <s v="1A2c"/>
    <n v="3350002"/>
    <n v="9"/>
    <s v="Kg"/>
    <s v="Petroleum fuels"/>
    <x v="21"/>
    <s v="fuel/feedstock"/>
    <n v="2013"/>
    <n v="111166"/>
    <n v="9740365"/>
    <n v="87.62"/>
    <n v="1"/>
    <n v="21"/>
    <s v="Input"/>
    <n v="40.200000000000003"/>
    <n v="73.3"/>
    <n v="327.56840556000003"/>
    <x v="7"/>
  </r>
  <r>
    <s v="1250202F"/>
    <s v="H"/>
    <n v="21003"/>
    <s v="1A2c"/>
    <n v="3350002"/>
    <n v="9"/>
    <s v="Kg"/>
    <s v="Petroleum fuels"/>
    <x v="21"/>
    <s v="fuel/feedstock"/>
    <n v="2013"/>
    <n v="24"/>
    <n v="321500"/>
    <n v="13395.83"/>
    <n v="1"/>
    <n v="21"/>
    <s v="Input"/>
    <n v="40.200000000000003"/>
    <n v="73.3"/>
    <n v="7.0719839999999992E-2"/>
    <x v="7"/>
  </r>
  <r>
    <s v="3924533F"/>
    <s v="H"/>
    <n v="20291"/>
    <s v="1A2c"/>
    <n v="3350002"/>
    <n v="9"/>
    <s v="Kg"/>
    <s v="Petroleum fuels"/>
    <x v="21"/>
    <s v="fuel/feedstock"/>
    <n v="2013"/>
    <n v="2793"/>
    <n v="189902"/>
    <n v="67.989999999999995"/>
    <n v="1"/>
    <n v="20"/>
    <s v="Input"/>
    <n v="40.200000000000003"/>
    <n v="73.3"/>
    <n v="8.2300213800000002"/>
    <x v="6"/>
  </r>
  <r>
    <s v="1380132F"/>
    <s v="H"/>
    <n v="28252"/>
    <s v="1A2h"/>
    <n v="3350002"/>
    <n v="9"/>
    <s v="Kg"/>
    <s v="Petroleum fuels"/>
    <x v="21"/>
    <s v="fuel/feedstock"/>
    <n v="2013"/>
    <n v="309"/>
    <n v="29355"/>
    <n v="95"/>
    <n v="1"/>
    <n v="28"/>
    <s v="Input"/>
    <n v="40.200000000000003"/>
    <n v="73.3"/>
    <n v="0.91051794000000008"/>
    <x v="8"/>
  </r>
  <r>
    <s v="3982024F"/>
    <s v="H"/>
    <n v="22199"/>
    <s v="1A2m"/>
    <n v="3350002"/>
    <n v="9"/>
    <s v="Kg"/>
    <s v="Petroleum fuels"/>
    <x v="21"/>
    <s v="fuel/feedstock"/>
    <n v="2013"/>
    <n v="2953"/>
    <n v="472400"/>
    <n v="159.97"/>
    <n v="1"/>
    <n v="22"/>
    <s v="Input"/>
    <n v="40.200000000000003"/>
    <n v="73.3"/>
    <n v="8.7014869800000003"/>
    <x v="3"/>
  </r>
  <r>
    <s v="1814222F"/>
    <s v="H"/>
    <n v="22209"/>
    <s v="1A2m"/>
    <n v="3350002"/>
    <n v="9"/>
    <s v="Kg"/>
    <s v="Petroleum fuels"/>
    <x v="21"/>
    <s v="fuel/feedstock"/>
    <n v="2013"/>
    <n v="8300"/>
    <n v="896400"/>
    <n v="108"/>
    <n v="3"/>
    <n v="22"/>
    <s v="Input"/>
    <n v="40.200000000000003"/>
    <n v="73.3"/>
    <n v="73.371834000000007"/>
    <x v="3"/>
  </r>
  <r>
    <s v="3781005F"/>
    <s v="H"/>
    <n v="22191"/>
    <s v="1A2m"/>
    <n v="3350002"/>
    <n v="9"/>
    <s v="Kg"/>
    <s v="Petroleum fuels"/>
    <x v="21"/>
    <s v="fuel/feedstock"/>
    <n v="2013"/>
    <n v="42584"/>
    <n v="5365584"/>
    <n v="126"/>
    <n v="1"/>
    <n v="22"/>
    <s v="Input"/>
    <n v="40.200000000000003"/>
    <n v="73.3"/>
    <n v="125.48056944"/>
    <x v="3"/>
  </r>
  <r>
    <s v="3209724F"/>
    <s v="H"/>
    <n v="22203"/>
    <s v="1A2m"/>
    <n v="3350002"/>
    <n v="9"/>
    <s v="Kg"/>
    <s v="Petroleum fuels"/>
    <x v="21"/>
    <s v="fuel/feedstock"/>
    <n v="2013"/>
    <n v="111780"/>
    <n v="4751625"/>
    <n v="42.51"/>
    <n v="4"/>
    <n v="22"/>
    <s v="Input"/>
    <n v="40.200000000000003"/>
    <n v="73.3"/>
    <n v="1317.5106192000001"/>
    <x v="3"/>
  </r>
  <r>
    <s v="3474905F"/>
    <s v="H"/>
    <n v="21003"/>
    <s v="1A2c"/>
    <n v="3350002"/>
    <n v="9"/>
    <s v="Kg"/>
    <s v="Petroleum fuels"/>
    <x v="21"/>
    <s v="fuel/feedstock"/>
    <n v="2013"/>
    <n v="1462880"/>
    <n v="98070688"/>
    <n v="67.040000000000006"/>
    <n v="1"/>
    <n v="21"/>
    <s v="Input"/>
    <n v="40.200000000000003"/>
    <n v="73.3"/>
    <n v="4310.6099807999999"/>
    <x v="7"/>
  </r>
  <r>
    <s v="4015433F"/>
    <s v="H"/>
    <n v="20291"/>
    <s v="1A2c"/>
    <n v="3350002"/>
    <n v="9"/>
    <s v="Kg"/>
    <s v="Petroleum fuels"/>
    <x v="21"/>
    <s v="fuel/feedstock"/>
    <n v="2013"/>
    <n v="168035"/>
    <n v="11426388"/>
    <n v="68"/>
    <n v="1"/>
    <n v="20"/>
    <s v="Input"/>
    <n v="40.200000000000003"/>
    <n v="73.3"/>
    <n v="495.14201310000004"/>
    <x v="6"/>
  </r>
  <r>
    <s v="2119527F"/>
    <s v="H"/>
    <n v="22191"/>
    <s v="1A2m"/>
    <n v="3350002"/>
    <n v="9"/>
    <s v="Kg"/>
    <s v="Petroleum fuels"/>
    <x v="21"/>
    <s v="fuel/feedstock"/>
    <n v="2013"/>
    <n v="7834"/>
    <n v="650030"/>
    <n v="82.98"/>
    <n v="1"/>
    <n v="22"/>
    <s v="Input"/>
    <n v="40.200000000000003"/>
    <n v="73.3"/>
    <n v="23.08413444"/>
    <x v="3"/>
  </r>
  <r>
    <s v="1851033F"/>
    <s v="H"/>
    <n v="20291"/>
    <s v="1A2c"/>
    <n v="3350002"/>
    <n v="9"/>
    <s v="Kg"/>
    <s v="Petroleum fuels"/>
    <x v="21"/>
    <s v="fuel/feedstock"/>
    <n v="2013"/>
    <n v="315900"/>
    <n v="11689060"/>
    <n v="37"/>
    <n v="1"/>
    <n v="20"/>
    <s v="Input"/>
    <n v="40.200000000000003"/>
    <n v="73.3"/>
    <n v="930.84989399999995"/>
    <x v="6"/>
  </r>
  <r>
    <s v="3109833F"/>
    <s v="H"/>
    <n v="20291"/>
    <s v="1A2c"/>
    <n v="3350002"/>
    <n v="9"/>
    <s v="Kg"/>
    <s v="Petroleum fuels"/>
    <x v="21"/>
    <s v="fuel/feedstock"/>
    <n v="2013"/>
    <n v="90692"/>
    <n v="2902135"/>
    <n v="32"/>
    <n v="1"/>
    <n v="20"/>
    <s v="Input"/>
    <n v="40.200000000000003"/>
    <n v="73.3"/>
    <n v="267.23848872000002"/>
    <x v="6"/>
  </r>
  <r>
    <s v="3459105F"/>
    <s v="H"/>
    <n v="20237"/>
    <s v="1A2c"/>
    <n v="3350002"/>
    <n v="9"/>
    <s v="Kg"/>
    <s v="Petroleum fuels"/>
    <x v="21"/>
    <s v="fuel/feedstock"/>
    <n v="2013"/>
    <n v="3578"/>
    <n v="1352852"/>
    <n v="378.1"/>
    <n v="13.666667"/>
    <n v="20"/>
    <s v="Input"/>
    <n v="40.200000000000003"/>
    <n v="73.3"/>
    <n v="144.08971307438316"/>
    <x v="6"/>
  </r>
  <r>
    <s v="1738232F"/>
    <s v="H"/>
    <n v="21003"/>
    <s v="1A2c"/>
    <n v="3350002"/>
    <n v="9"/>
    <s v="Kg"/>
    <s v="Petroleum fuels"/>
    <x v="21"/>
    <s v="fuel/feedstock"/>
    <n v="2013"/>
    <n v="59"/>
    <n v="14923"/>
    <n v="252.93"/>
    <n v="5"/>
    <n v="21"/>
    <s v="Input"/>
    <n v="40.200000000000003"/>
    <n v="73.3"/>
    <n v="0.8692647"/>
    <x v="7"/>
  </r>
  <r>
    <s v="1186201F"/>
    <s v="H"/>
    <n v="32901"/>
    <s v="1A2m"/>
    <n v="3350002"/>
    <n v="9"/>
    <s v="Kg"/>
    <s v="Petroleum fuels"/>
    <x v="21"/>
    <s v="fuel/feedstock"/>
    <n v="2013"/>
    <n v="10482"/>
    <n v="1006226"/>
    <n v="96"/>
    <n v="1"/>
    <n v="32"/>
    <s v="Input"/>
    <n v="40.200000000000003"/>
    <n v="73.3"/>
    <n v="30.88689012"/>
    <x v="18"/>
  </r>
  <r>
    <s v="1828533F"/>
    <s v="H"/>
    <n v="20291"/>
    <s v="1A2c"/>
    <n v="3350002"/>
    <n v="9"/>
    <s v="Kg"/>
    <s v="Petroleum fuels"/>
    <x v="21"/>
    <s v="fuel/feedstock"/>
    <n v="2013"/>
    <n v="76497"/>
    <n v="3289355"/>
    <n v="43"/>
    <n v="1"/>
    <n v="20"/>
    <s v="Input"/>
    <n v="40.200000000000003"/>
    <n v="73.3"/>
    <n v="225.41065002000002"/>
    <x v="6"/>
  </r>
  <r>
    <s v="2064533F"/>
    <s v="H"/>
    <n v="20237"/>
    <s v="1A2c"/>
    <n v="3350002"/>
    <n v="9"/>
    <s v="Kg"/>
    <s v="Petroleum fuels"/>
    <x v="21"/>
    <s v="fuel/feedstock"/>
    <n v="2013"/>
    <n v="250"/>
    <n v="27334"/>
    <n v="109.34"/>
    <n v="1"/>
    <n v="20"/>
    <s v="Input"/>
    <n v="40.200000000000003"/>
    <n v="73.3"/>
    <n v="0.73666500000000001"/>
    <x v="6"/>
  </r>
  <r>
    <s v="2229333F"/>
    <s v="H"/>
    <n v="20291"/>
    <s v="1A2c"/>
    <n v="3350002"/>
    <n v="9"/>
    <s v="Kg"/>
    <s v="Petroleum fuels"/>
    <x v="21"/>
    <s v="fuel/feedstock"/>
    <n v="2013"/>
    <n v="76101"/>
    <n v="4185538"/>
    <n v="55"/>
    <n v="1"/>
    <n v="20"/>
    <s v="Input"/>
    <n v="40.200000000000003"/>
    <n v="73.3"/>
    <n v="224.24377265999999"/>
    <x v="6"/>
  </r>
  <r>
    <s v="3432529F"/>
    <s v="H"/>
    <n v="21002"/>
    <s v="1A2c"/>
    <n v="3350002"/>
    <n v="9"/>
    <s v="Kg"/>
    <s v="Petroleum fuels"/>
    <x v="21"/>
    <s v="fuel/feedstock"/>
    <n v="2013"/>
    <n v="36777"/>
    <n v="2574390"/>
    <n v="70"/>
    <n v="1"/>
    <n v="21"/>
    <s v="Input"/>
    <n v="40.200000000000003"/>
    <n v="73.3"/>
    <n v="108.36931482000001"/>
    <x v="7"/>
  </r>
  <r>
    <s v="5921133F"/>
    <s v="H"/>
    <n v="20291"/>
    <s v="1A2c"/>
    <n v="3350002"/>
    <n v="9"/>
    <s v="Kg"/>
    <s v="Petroleum fuels"/>
    <x v="21"/>
    <s v="fuel/feedstock"/>
    <n v="2013"/>
    <n v="8543"/>
    <n v="854265"/>
    <n v="100"/>
    <n v="5.5"/>
    <n v="20"/>
    <s v="Input"/>
    <n v="40.200000000000003"/>
    <n v="73.3"/>
    <n v="138.45324009000001"/>
    <x v="6"/>
  </r>
  <r>
    <s v="1049025F"/>
    <s v="H"/>
    <n v="22203"/>
    <s v="1A2m"/>
    <n v="3350002"/>
    <n v="9"/>
    <s v="Kg"/>
    <s v="Petroleum fuels"/>
    <x v="21"/>
    <s v="fuel/feedstock"/>
    <n v="2013"/>
    <n v="46842"/>
    <n v="4309461"/>
    <n v="92"/>
    <n v="1"/>
    <n v="22"/>
    <s v="Input"/>
    <n v="40.200000000000003"/>
    <n v="73.3"/>
    <n v="138.02744772"/>
    <x v="3"/>
  </r>
  <r>
    <s v="2627927F"/>
    <s v="H"/>
    <n v="21003"/>
    <s v="1A2c"/>
    <n v="3350002"/>
    <n v="9"/>
    <s v="Kg"/>
    <s v="Petroleum fuels"/>
    <x v="21"/>
    <s v="fuel/feedstock"/>
    <n v="2013"/>
    <n v="4865"/>
    <n v="1120767"/>
    <n v="230.37"/>
    <n v="3.5"/>
    <n v="21"/>
    <s v="Input"/>
    <n v="40.200000000000003"/>
    <n v="73.3"/>
    <n v="50.174253149999998"/>
    <x v="7"/>
  </r>
  <r>
    <s v="3619805F"/>
    <s v="H"/>
    <n v="20236"/>
    <s v="1A2c"/>
    <n v="3350002"/>
    <n v="9"/>
    <s v="Kg"/>
    <s v="Petroleum fuels"/>
    <x v="21"/>
    <s v="fuel/feedstock"/>
    <n v="2013"/>
    <n v="2856358"/>
    <n v="217914669"/>
    <n v="76.290000000000006"/>
    <n v="1"/>
    <n v="20"/>
    <s v="Input"/>
    <n v="40.200000000000003"/>
    <n v="73.3"/>
    <n v="8416.7158642800005"/>
    <x v="6"/>
  </r>
  <r>
    <s v="3309133F"/>
    <s v="H"/>
    <n v="20291"/>
    <s v="1A2c"/>
    <n v="3350002"/>
    <n v="9"/>
    <s v="Kg"/>
    <s v="Petroleum fuels"/>
    <x v="21"/>
    <s v="fuel/feedstock"/>
    <n v="2013"/>
    <n v="104300"/>
    <n v="6436353"/>
    <n v="61.71"/>
    <n v="1"/>
    <n v="20"/>
    <s v="Input"/>
    <n v="40.200000000000003"/>
    <n v="73.3"/>
    <n v="307.33663799999999"/>
    <x v="6"/>
  </r>
  <r>
    <s v="1852033F"/>
    <s v="H"/>
    <n v="20291"/>
    <s v="1A2c"/>
    <n v="3350002"/>
    <n v="9"/>
    <s v="Kg"/>
    <s v="Petroleum fuels"/>
    <x v="21"/>
    <s v="fuel/feedstock"/>
    <n v="2013"/>
    <n v="31680"/>
    <n v="1739645"/>
    <n v="54.91"/>
    <n v="1"/>
    <n v="20"/>
    <s v="Input"/>
    <n v="40.200000000000003"/>
    <n v="73.3"/>
    <n v="93.350188799999998"/>
    <x v="6"/>
  </r>
  <r>
    <s v="2740227F"/>
    <s v="H"/>
    <n v="26101"/>
    <s v="1A2h"/>
    <n v="3350002"/>
    <n v="9"/>
    <s v="Kg"/>
    <s v="Petroleum fuels"/>
    <x v="21"/>
    <s v="fuel/feedstock"/>
    <n v="2013"/>
    <n v="2532"/>
    <n v="899488"/>
    <n v="355.25"/>
    <n v="1"/>
    <n v="26"/>
    <s v="Input"/>
    <n v="40.200000000000003"/>
    <n v="73.3"/>
    <n v="7.4609431200000005"/>
    <x v="10"/>
  </r>
  <r>
    <s v="3624205F"/>
    <s v="H"/>
    <n v="20237"/>
    <s v="1A2c"/>
    <n v="3350002"/>
    <n v="9"/>
    <s v="Kg"/>
    <s v="Petroleum fuels"/>
    <x v="21"/>
    <s v="fuel/feedstock"/>
    <n v="2013"/>
    <n v="1525480"/>
    <n v="124034329"/>
    <n v="81.31"/>
    <n v="1"/>
    <n v="20"/>
    <s v="Input"/>
    <n v="40.200000000000003"/>
    <n v="73.3"/>
    <n v="4495.0708967999999"/>
    <x v="6"/>
  </r>
  <r>
    <s v="1254719F"/>
    <s v="H"/>
    <n v="21004"/>
    <s v="1A2c"/>
    <n v="3350002"/>
    <n v="9"/>
    <s v="Kg"/>
    <s v="Petroleum fuels"/>
    <x v="21"/>
    <s v="fuel/feedstock"/>
    <n v="2013"/>
    <n v="156093"/>
    <n v="10194061"/>
    <n v="65.31"/>
    <n v="13.75"/>
    <n v="21"/>
    <s v="Input"/>
    <n v="40.200000000000003"/>
    <n v="73.3"/>
    <n v="6324.3537414749999"/>
    <x v="7"/>
  </r>
  <r>
    <s v="1404523F"/>
    <s v="H"/>
    <n v="20233"/>
    <s v="1A2c"/>
    <n v="3350002"/>
    <n v="9"/>
    <s v="Kg"/>
    <s v="Petroleum fuels"/>
    <x v="21"/>
    <s v="fuel/feedstock"/>
    <n v="2013"/>
    <n v="32304"/>
    <n v="3035212"/>
    <n v="93.96"/>
    <n v="1"/>
    <n v="20"/>
    <s v="Input"/>
    <n v="40.200000000000003"/>
    <n v="73.3"/>
    <n v="95.188904640000004"/>
    <x v="6"/>
  </r>
  <r>
    <s v="1829633F"/>
    <s v="H"/>
    <n v="20291"/>
    <s v="1A2c"/>
    <n v="3350002"/>
    <n v="9"/>
    <s v="Kg"/>
    <s v="Petroleum fuels"/>
    <x v="21"/>
    <s v="fuel/feedstock"/>
    <n v="2013"/>
    <n v="119584"/>
    <n v="4185446"/>
    <n v="35"/>
    <n v="1"/>
    <n v="20"/>
    <s v="Input"/>
    <n v="40.200000000000003"/>
    <n v="73.3"/>
    <n v="352.37338944000004"/>
    <x v="6"/>
  </r>
  <r>
    <s v="1253218F"/>
    <s v="H"/>
    <n v="20236"/>
    <s v="1A2c"/>
    <n v="3350002"/>
    <n v="9"/>
    <s v="Kg"/>
    <s v="Petroleum fuels"/>
    <x v="21"/>
    <s v="fuel/feedstock"/>
    <n v="2013"/>
    <n v="20419134"/>
    <n v="943365178"/>
    <n v="46.2"/>
    <n v="1"/>
    <n v="20"/>
    <s v="Input"/>
    <n v="40.200000000000003"/>
    <n v="73.3"/>
    <n v="60168.245392440003"/>
    <x v="6"/>
  </r>
  <r>
    <s v="1872033F"/>
    <s v="H"/>
    <n v="20291"/>
    <s v="1A2c"/>
    <n v="3350002"/>
    <n v="9"/>
    <s v="Kg"/>
    <s v="Petroleum fuels"/>
    <x v="21"/>
    <s v="fuel/feedstock"/>
    <n v="2013"/>
    <n v="548416"/>
    <n v="3290496"/>
    <n v="6"/>
    <n v="1"/>
    <n v="20"/>
    <s v="Input"/>
    <n v="40.200000000000003"/>
    <n v="73.3"/>
    <n v="1615.9954905600002"/>
    <x v="6"/>
  </r>
  <r>
    <s v="3561128F"/>
    <s v="H"/>
    <n v="28251"/>
    <s v="1A2h"/>
    <n v="3350002"/>
    <n v="9"/>
    <s v="Kg"/>
    <s v="Petroleum fuels"/>
    <x v="21"/>
    <s v="fuel/feedstock"/>
    <n v="2013"/>
    <n v="2115"/>
    <n v="581860"/>
    <n v="275.11"/>
    <n v="2.5"/>
    <n v="28"/>
    <s v="Input"/>
    <n v="40.200000000000003"/>
    <n v="73.3"/>
    <n v="15.580464750000003"/>
    <x v="8"/>
  </r>
  <r>
    <s v="5443927F"/>
    <s v="H"/>
    <n v="22209"/>
    <s v="1A2m"/>
    <n v="3350002"/>
    <n v="9"/>
    <s v="Kg"/>
    <s v="Petroleum fuels"/>
    <x v="21"/>
    <s v="fuel/feedstock"/>
    <n v="2013"/>
    <n v="1160"/>
    <n v="133400"/>
    <n v="115"/>
    <n v="14"/>
    <n v="22"/>
    <s v="Input"/>
    <n v="40.200000000000003"/>
    <n v="73.3"/>
    <n v="47.853758399999997"/>
    <x v="3"/>
  </r>
  <r>
    <s v="0371536F"/>
    <s v="H"/>
    <n v="20292"/>
    <s v="1A2c"/>
    <n v="3350002"/>
    <n v="9"/>
    <s v="Kg"/>
    <s v="Petroleum fuels"/>
    <x v="21"/>
    <s v="fuel/feedstock"/>
    <n v="2013"/>
    <n v="93000"/>
    <n v="7150000"/>
    <n v="76.88"/>
    <n v="1"/>
    <n v="20"/>
    <s v="Input"/>
    <n v="40.200000000000003"/>
    <n v="73.3"/>
    <n v="274.03937999999999"/>
    <x v="6"/>
  </r>
  <r>
    <s v="2498409F"/>
    <s v="H"/>
    <n v="12008"/>
    <s v="1A2e"/>
    <n v="3350002"/>
    <n v="9"/>
    <s v="Kg"/>
    <s v="Petroleum fuels"/>
    <x v="21"/>
    <s v="fuel/feedstock"/>
    <n v="2013"/>
    <n v="4658"/>
    <n v="884968"/>
    <n v="189.99"/>
    <n v="1"/>
    <n v="12"/>
    <s v="Input"/>
    <n v="40.200000000000003"/>
    <n v="73.3"/>
    <n v="13.725542279999999"/>
    <x v="21"/>
  </r>
  <r>
    <s v="1955732F"/>
    <s v="H"/>
    <n v="22209"/>
    <s v="1A2m"/>
    <n v="3350002"/>
    <n v="9"/>
    <s v="Kg"/>
    <s v="Petroleum fuels"/>
    <x v="21"/>
    <s v="fuel/feedstock"/>
    <n v="2013"/>
    <n v="5204"/>
    <n v="397704"/>
    <n v="76.42"/>
    <n v="5"/>
    <n v="22"/>
    <s v="Input"/>
    <n v="40.200000000000003"/>
    <n v="73.3"/>
    <n v="76.672093200000006"/>
    <x v="3"/>
  </r>
  <r>
    <s v="1088532F"/>
    <s v="H"/>
    <n v="20231"/>
    <s v="1A2c"/>
    <n v="3350002"/>
    <n v="9"/>
    <s v="Kg"/>
    <s v="Petroleum fuels"/>
    <x v="21"/>
    <s v="fuel/feedstock"/>
    <n v="2013"/>
    <n v="18289"/>
    <n v="2716285"/>
    <n v="148.52000000000001"/>
    <n v="1"/>
    <n v="20"/>
    <s v="Input"/>
    <n v="40.200000000000003"/>
    <n v="73.3"/>
    <n v="53.891464740000004"/>
    <x v="6"/>
  </r>
  <r>
    <s v="1866507F"/>
    <s v="H"/>
    <n v="12008"/>
    <s v="1A2e"/>
    <n v="3350002"/>
    <n v="9"/>
    <s v="Kg"/>
    <s v="Petroleum fuels"/>
    <x v="21"/>
    <s v="fuel/feedstock"/>
    <n v="2013"/>
    <n v="4887"/>
    <n v="444716"/>
    <n v="91"/>
    <n v="2.5"/>
    <n v="12"/>
    <s v="Input"/>
    <n v="40.200000000000003"/>
    <n v="73.3"/>
    <n v="36.000818550000005"/>
    <x v="21"/>
  </r>
  <r>
    <s v="3645005F"/>
    <s v="H"/>
    <n v="20236"/>
    <s v="1A2c"/>
    <n v="3350002"/>
    <n v="9"/>
    <s v="Kg"/>
    <s v="Petroleum fuels"/>
    <x v="21"/>
    <s v="fuel/feedstock"/>
    <n v="2013"/>
    <n v="4000"/>
    <n v="338400"/>
    <n v="84.6"/>
    <n v="6"/>
    <n v="20"/>
    <s v="Input"/>
    <n v="40.200000000000003"/>
    <n v="73.3"/>
    <n v="70.719840000000005"/>
    <x v="6"/>
  </r>
  <r>
    <s v="1840733F"/>
    <s v="H"/>
    <n v="20291"/>
    <s v="1A2c"/>
    <n v="3350002"/>
    <n v="9"/>
    <s v="Kg"/>
    <s v="Petroleum fuels"/>
    <x v="21"/>
    <s v="fuel/feedstock"/>
    <n v="2013"/>
    <n v="201421"/>
    <n v="11078161"/>
    <n v="55"/>
    <n v="1"/>
    <n v="20"/>
    <s v="Input"/>
    <n v="40.200000000000003"/>
    <n v="73.3"/>
    <n v="593.51920386000006"/>
    <x v="6"/>
  </r>
  <r>
    <s v="2322709F"/>
    <s v="H"/>
    <n v="16212"/>
    <s v="1A2j"/>
    <n v="3350002"/>
    <n v="9"/>
    <s v="Kg"/>
    <s v="Petroleum fuels"/>
    <x v="21"/>
    <s v="fuel/feedstock"/>
    <n v="2013"/>
    <n v="64908"/>
    <n v="5517180"/>
    <n v="85"/>
    <n v="1"/>
    <n v="16"/>
    <s v="Input"/>
    <n v="40.200000000000003"/>
    <n v="73.3"/>
    <n v="191.26180728"/>
    <x v="14"/>
  </r>
  <r>
    <s v="4790333F"/>
    <s v="H"/>
    <n v="20291"/>
    <s v="1A2c"/>
    <n v="3350002"/>
    <n v="9"/>
    <s v="Kg"/>
    <s v="Petroleum fuels"/>
    <x v="21"/>
    <s v="fuel/feedstock"/>
    <n v="2013"/>
    <n v="17058"/>
    <n v="1159907"/>
    <n v="68"/>
    <n v="1"/>
    <n v="20"/>
    <s v="Input"/>
    <n v="40.200000000000003"/>
    <n v="73.3"/>
    <n v="50.264126279999999"/>
    <x v="6"/>
  </r>
  <r>
    <s v="5357724F"/>
    <s v="H"/>
    <n v="12009"/>
    <s v="1A2e"/>
    <n v="3350002"/>
    <n v="9"/>
    <s v="Kg"/>
    <s v="Petroleum fuels"/>
    <x v="21"/>
    <s v="fuel/feedstock"/>
    <n v="2013"/>
    <n v="170"/>
    <n v="14417"/>
    <n v="84.81"/>
    <n v="2.5"/>
    <n v="12"/>
    <s v="Input"/>
    <n v="40.200000000000003"/>
    <n v="73.3"/>
    <n v="1.2523305"/>
    <x v="21"/>
  </r>
  <r>
    <s v="1854433F"/>
    <s v="H"/>
    <n v="20291"/>
    <s v="1A2c"/>
    <n v="3350002"/>
    <n v="9"/>
    <s v="Kg"/>
    <s v="Petroleum fuels"/>
    <x v="21"/>
    <s v="fuel/feedstock"/>
    <n v="2013"/>
    <n v="38370"/>
    <n v="2609356"/>
    <n v="68.010000000000005"/>
    <n v="1"/>
    <n v="20"/>
    <s v="Input"/>
    <n v="40.200000000000003"/>
    <n v="73.3"/>
    <n v="113.0633442"/>
    <x v="6"/>
  </r>
  <r>
    <s v="2366809F"/>
    <s v="H"/>
    <n v="21002"/>
    <s v="1A2c"/>
    <n v="3350002"/>
    <n v="9"/>
    <s v="Kg"/>
    <s v="Petroleum fuels"/>
    <x v="21"/>
    <s v="fuel/feedstock"/>
    <n v="2013"/>
    <n v="618"/>
    <n v="61830"/>
    <n v="100.05"/>
    <n v="17"/>
    <n v="21"/>
    <s v="Input"/>
    <n v="40.200000000000003"/>
    <n v="73.3"/>
    <n v="30.957609959999999"/>
    <x v="7"/>
  </r>
  <r>
    <s v="1314208F"/>
    <s v="H"/>
    <n v="20235"/>
    <s v="1A2c"/>
    <n v="3350002"/>
    <n v="9"/>
    <s v="Kg"/>
    <s v="Petroleum fuels"/>
    <x v="21"/>
    <s v="fuel/feedstock"/>
    <n v="2013"/>
    <n v="6466"/>
    <n v="349164"/>
    <n v="54"/>
    <n v="1"/>
    <n v="20"/>
    <s v="Input"/>
    <n v="40.200000000000003"/>
    <n v="73.3"/>
    <n v="19.05310356"/>
    <x v="6"/>
  </r>
  <r>
    <s v="1872533F"/>
    <s v="H"/>
    <n v="20291"/>
    <s v="1A2c"/>
    <n v="3350002"/>
    <n v="9"/>
    <s v="Kg"/>
    <s v="Petroleum fuels"/>
    <x v="21"/>
    <s v="fuel/feedstock"/>
    <n v="2013"/>
    <n v="387878"/>
    <n v="26375680"/>
    <n v="68"/>
    <n v="1"/>
    <n v="20"/>
    <s v="Input"/>
    <n v="40.200000000000003"/>
    <n v="73.3"/>
    <n v="1142.9445874800001"/>
    <x v="6"/>
  </r>
  <r>
    <s v="4593427F"/>
    <s v="H"/>
    <n v="20236"/>
    <s v="1A2c"/>
    <n v="3350002"/>
    <n v="9"/>
    <s v="Kg"/>
    <s v="Petroleum fuels"/>
    <x v="21"/>
    <s v="fuel/feedstock"/>
    <n v="2013"/>
    <n v="82270"/>
    <n v="5384977"/>
    <n v="65.45"/>
    <n v="1"/>
    <n v="20"/>
    <s v="Input"/>
    <n v="40.200000000000003"/>
    <n v="73.3"/>
    <n v="242.42171820000002"/>
    <x v="6"/>
  </r>
  <r>
    <s v="1824733F"/>
    <s v="H"/>
    <n v="20291"/>
    <s v="1A2c"/>
    <n v="3350002"/>
    <n v="9"/>
    <s v="Kg"/>
    <s v="Petroleum fuels"/>
    <x v="21"/>
    <s v="fuel/feedstock"/>
    <n v="2013"/>
    <n v="73339"/>
    <n v="2713557"/>
    <n v="37"/>
    <n v="1"/>
    <n v="20"/>
    <s v="Input"/>
    <n v="40.200000000000003"/>
    <n v="73.3"/>
    <n v="216.10509774000002"/>
    <x v="6"/>
  </r>
  <r>
    <s v="1872233F"/>
    <s v="H"/>
    <n v="20291"/>
    <s v="1A2c"/>
    <n v="3350002"/>
    <n v="9"/>
    <s v="Kg"/>
    <s v="Petroleum fuels"/>
    <x v="21"/>
    <s v="fuel/feedstock"/>
    <n v="2013"/>
    <n v="112682"/>
    <n v="4394596"/>
    <n v="39"/>
    <n v="1"/>
    <n v="20"/>
    <s v="Input"/>
    <n v="40.200000000000003"/>
    <n v="73.3"/>
    <n v="332.03554212"/>
    <x v="6"/>
  </r>
  <r>
    <s v="4565633F"/>
    <s v="H"/>
    <n v="20231"/>
    <s v="1A2c"/>
    <n v="3350002"/>
    <n v="9"/>
    <s v="Kg"/>
    <s v="Petroleum fuels"/>
    <x v="21"/>
    <s v="fuel/feedstock"/>
    <n v="2013"/>
    <n v="1260"/>
    <n v="111433"/>
    <n v="88.44"/>
    <n v="1"/>
    <n v="20"/>
    <s v="Input"/>
    <n v="40.200000000000003"/>
    <n v="73.3"/>
    <n v="3.7127915999999996"/>
    <x v="6"/>
  </r>
  <r>
    <s v="3429229F"/>
    <s v="H"/>
    <n v="21002"/>
    <s v="1A2c"/>
    <n v="3350002"/>
    <n v="9"/>
    <s v="Kg"/>
    <s v="Petroleum fuels"/>
    <x v="21"/>
    <s v="fuel/feedstock"/>
    <n v="2013"/>
    <n v="5811"/>
    <n v="412588"/>
    <n v="71"/>
    <n v="16.75"/>
    <n v="21"/>
    <s v="Input"/>
    <n v="40.200000000000003"/>
    <n v="73.3"/>
    <n v="286.81094110500004"/>
    <x v="7"/>
  </r>
  <r>
    <s v="1824633F"/>
    <s v="H"/>
    <n v="20291"/>
    <s v="1A2c"/>
    <n v="3350002"/>
    <n v="9"/>
    <s v="Kg"/>
    <s v="Petroleum fuels"/>
    <x v="21"/>
    <s v="fuel/feedstock"/>
    <n v="2013"/>
    <n v="87895"/>
    <n v="3164249"/>
    <n v="36"/>
    <n v="1"/>
    <n v="20"/>
    <s v="Input"/>
    <n v="40.200000000000003"/>
    <n v="73.3"/>
    <n v="258.99668070000001"/>
    <x v="6"/>
  </r>
  <r>
    <s v="1088332F"/>
    <s v="H"/>
    <n v="20231"/>
    <s v="1A2c"/>
    <n v="3350002"/>
    <n v="9"/>
    <s v="Kg"/>
    <s v="Petroleum fuels"/>
    <x v="21"/>
    <s v="fuel/feedstock"/>
    <n v="2013"/>
    <n v="12618"/>
    <n v="1371373"/>
    <n v="108.68"/>
    <n v="3.5"/>
    <n v="20"/>
    <s v="Input"/>
    <n v="40.200000000000003"/>
    <n v="73.3"/>
    <n v="130.13334558"/>
    <x v="6"/>
  </r>
  <r>
    <s v="3719409F"/>
    <s v="H"/>
    <n v="22209"/>
    <s v="1A2m"/>
    <n v="3350002"/>
    <n v="9"/>
    <s v="Kg"/>
    <s v="Petroleum fuels"/>
    <x v="21"/>
    <s v="fuel/feedstock"/>
    <n v="2013"/>
    <n v="2950"/>
    <n v="236644"/>
    <n v="80.22"/>
    <n v="1"/>
    <n v="22"/>
    <s v="Input"/>
    <n v="40.200000000000003"/>
    <n v="73.3"/>
    <n v="8.6926469999999991"/>
    <x v="3"/>
  </r>
  <r>
    <s v="1954432F"/>
    <s v="H"/>
    <n v="20231"/>
    <s v="1A2c"/>
    <n v="3350002"/>
    <n v="9"/>
    <s v="Kg"/>
    <s v="Petroleum fuels"/>
    <x v="21"/>
    <s v="fuel/feedstock"/>
    <n v="2013"/>
    <n v="9048"/>
    <n v="1311971"/>
    <n v="145"/>
    <n v="1"/>
    <n v="20"/>
    <s v="Input"/>
    <n v="40.200000000000003"/>
    <n v="73.3"/>
    <n v="26.66137968"/>
    <x v="6"/>
  </r>
  <r>
    <s v="5284027F"/>
    <s v="H"/>
    <n v="20237"/>
    <s v="1A2c"/>
    <n v="3350002"/>
    <n v="9"/>
    <s v="Kg"/>
    <s v="Petroleum fuels"/>
    <x v="21"/>
    <s v="fuel/feedstock"/>
    <n v="2013"/>
    <n v="34689"/>
    <n v="10621445"/>
    <n v="306.19"/>
    <n v="15"/>
    <n v="20"/>
    <s v="Input"/>
    <n v="40.200000000000003"/>
    <n v="73.3"/>
    <n v="1533.2503310999998"/>
    <x v="6"/>
  </r>
  <r>
    <s v="5938833F"/>
    <s v="H"/>
    <n v="20291"/>
    <s v="1A2c"/>
    <n v="3350002"/>
    <n v="9"/>
    <s v="Kg"/>
    <s v="Petroleum fuels"/>
    <x v="21"/>
    <s v="fuel/feedstock"/>
    <n v="2013"/>
    <n v="112420"/>
    <n v="3934366"/>
    <n v="35"/>
    <n v="13.333333"/>
    <n v="20"/>
    <s v="Input"/>
    <n v="40.200000000000003"/>
    <n v="73.3"/>
    <n v="4416.8467855788276"/>
    <x v="6"/>
  </r>
  <r>
    <s v="1973527F"/>
    <s v="H"/>
    <n v="20236"/>
    <s v="1A2c"/>
    <n v="3350002"/>
    <n v="9"/>
    <s v="Kg"/>
    <s v="Petroleum fuels"/>
    <x v="21"/>
    <s v="fuel/feedstock"/>
    <n v="2013"/>
    <n v="106786"/>
    <n v="6616461"/>
    <n v="61.96"/>
    <n v="1"/>
    <n v="20"/>
    <s v="Input"/>
    <n v="40.200000000000003"/>
    <n v="73.3"/>
    <n v="314.66203475999998"/>
    <x v="6"/>
  </r>
  <r>
    <s v="2117233F"/>
    <s v="H"/>
    <n v="20291"/>
    <s v="1A2c"/>
    <n v="3350002"/>
    <n v="9"/>
    <s v="Kg"/>
    <s v="Petroleum fuels"/>
    <x v="21"/>
    <s v="fuel/feedstock"/>
    <n v="2013"/>
    <n v="28163"/>
    <n v="1098340"/>
    <n v="39"/>
    <n v="1"/>
    <n v="20"/>
    <s v="Input"/>
    <n v="40.200000000000003"/>
    <n v="73.3"/>
    <n v="82.986785580000003"/>
    <x v="6"/>
  </r>
  <r>
    <s v="3059327F"/>
    <s v="H"/>
    <n v="12005"/>
    <s v="1A2e"/>
    <n v="3350002"/>
    <n v="9"/>
    <s v="Kg"/>
    <s v="Petroleum fuels"/>
    <x v="21"/>
    <s v="fuel/feedstock"/>
    <n v="2013"/>
    <n v="9623"/>
    <n v="806524"/>
    <n v="83.81"/>
    <n v="1"/>
    <n v="12"/>
    <s v="Input"/>
    <n v="40.200000000000003"/>
    <n v="73.3"/>
    <n v="28.355709179999998"/>
    <x v="21"/>
  </r>
  <r>
    <s v="2738324F"/>
    <s v="H"/>
    <n v="20219"/>
    <s v="1A2c"/>
    <n v="3350002"/>
    <n v="9"/>
    <s v="Kg"/>
    <s v="Petroleum fuels"/>
    <x v="21"/>
    <s v="fuel/feedstock"/>
    <n v="2013"/>
    <n v="47686"/>
    <n v="4897216"/>
    <n v="102.7"/>
    <n v="1"/>
    <n v="20"/>
    <s v="Input"/>
    <n v="40.200000000000003"/>
    <n v="73.3"/>
    <n v="140.51442876000002"/>
    <x v="6"/>
  </r>
  <r>
    <s v="1854133F"/>
    <s v="H"/>
    <n v="20291"/>
    <s v="1A2c"/>
    <n v="3350002"/>
    <n v="9"/>
    <s v="Kg"/>
    <s v="Petroleum fuels"/>
    <x v="21"/>
    <s v="fuel/feedstock"/>
    <n v="2013"/>
    <n v="20960"/>
    <n v="1425388"/>
    <n v="68.010000000000005"/>
    <n v="1"/>
    <n v="20"/>
    <s v="Input"/>
    <n v="40.200000000000003"/>
    <n v="73.3"/>
    <n v="61.761993600000011"/>
    <x v="6"/>
  </r>
  <r>
    <s v="1241219F"/>
    <s v="H"/>
    <n v="20237"/>
    <s v="1A2c"/>
    <n v="3350002"/>
    <n v="9"/>
    <s v="Kg"/>
    <s v="Petroleum fuels"/>
    <x v="21"/>
    <s v="fuel/feedstock"/>
    <n v="2013"/>
    <n v="501310"/>
    <n v="51926067"/>
    <n v="103.58"/>
    <n v="1"/>
    <n v="20"/>
    <s v="Input"/>
    <n v="40.200000000000003"/>
    <n v="73.3"/>
    <n v="1477.1901246"/>
    <x v="6"/>
  </r>
  <r>
    <s v="5937624F"/>
    <s v="H"/>
    <n v="20119"/>
    <s v="1A2c"/>
    <n v="3350002"/>
    <n v="9"/>
    <s v="Kg"/>
    <s v="Petroleum fuels"/>
    <x v="21"/>
    <s v="fuel/feedstock"/>
    <n v="2013"/>
    <n v="12459"/>
    <n v="1850413"/>
    <n v="148.52000000000001"/>
    <n v="1"/>
    <n v="20"/>
    <s v="Input"/>
    <n v="40.200000000000003"/>
    <n v="73.3"/>
    <n v="36.712436940000003"/>
    <x v="6"/>
  </r>
  <r>
    <s v="0364508B"/>
    <s v="H"/>
    <n v="12008"/>
    <s v="1A2e"/>
    <n v="3350002"/>
    <n v="9"/>
    <s v="Kg"/>
    <s v="Petroleum fuels"/>
    <x v="21"/>
    <s v="fuel/feedstock"/>
    <n v="2013"/>
    <n v="2919.35"/>
    <n v="265649"/>
    <n v="91"/>
    <n v="1"/>
    <n v="12"/>
    <s v="Input"/>
    <n v="40.200000000000003"/>
    <n v="73.3"/>
    <n v="8.6023318710000005"/>
    <x v="21"/>
  </r>
  <r>
    <s v="1265718F"/>
    <s v="H"/>
    <n v="21003"/>
    <s v="1A2c"/>
    <n v="3350002"/>
    <n v="9"/>
    <s v="Kg"/>
    <s v="Petroleum fuels"/>
    <x v="21"/>
    <s v="fuel/feedstock"/>
    <n v="2013"/>
    <n v="171704"/>
    <n v="17677000"/>
    <n v="102.95"/>
    <n v="1"/>
    <n v="21"/>
    <s v="Input"/>
    <n v="40.200000000000003"/>
    <n v="73.3"/>
    <n v="505.95330864000005"/>
    <x v="7"/>
  </r>
  <r>
    <s v="1220019F"/>
    <s v="H"/>
    <n v="21002"/>
    <s v="1A2c"/>
    <n v="3350002"/>
    <n v="9"/>
    <s v="Kg"/>
    <s v="Petroleum fuels"/>
    <x v="21"/>
    <s v="fuel/feedstock"/>
    <n v="2013"/>
    <n v="184922"/>
    <n v="13538000"/>
    <n v="73.209999999999994"/>
    <n v="1"/>
    <n v="21"/>
    <s v="Input"/>
    <n v="40.200000000000003"/>
    <n v="73.3"/>
    <n v="544.90226052000003"/>
    <x v="7"/>
  </r>
  <r>
    <s v="1129430F"/>
    <s v="H"/>
    <n v="21002"/>
    <s v="1A2c"/>
    <n v="3350002"/>
    <n v="9"/>
    <s v="Kg"/>
    <s v="Petroleum fuels"/>
    <x v="21"/>
    <s v="fuel/feedstock"/>
    <n v="2013"/>
    <n v="439707"/>
    <n v="38005970"/>
    <n v="86.43"/>
    <n v="1"/>
    <n v="21"/>
    <s v="Input"/>
    <n v="40.200000000000003"/>
    <n v="73.3"/>
    <n v="1295.6670286200001"/>
    <x v="7"/>
  </r>
  <r>
    <s v="2114727F"/>
    <s v="H"/>
    <n v="20292"/>
    <s v="1A2c"/>
    <n v="3350002"/>
    <n v="9"/>
    <s v="Kg"/>
    <s v="Petroleum fuels"/>
    <x v="21"/>
    <s v="fuel/feedstock"/>
    <n v="2013"/>
    <n v="1284375"/>
    <n v="123692097"/>
    <n v="96.31"/>
    <n v="1"/>
    <n v="20"/>
    <s v="Input"/>
    <n v="40.200000000000003"/>
    <n v="73.3"/>
    <n v="3784.6164374999998"/>
    <x v="6"/>
  </r>
  <r>
    <s v="1854233F"/>
    <s v="H"/>
    <n v="20292"/>
    <s v="1A2c"/>
    <n v="3350002"/>
    <n v="9"/>
    <s v="Kg"/>
    <s v="Petroleum fuels"/>
    <x v="21"/>
    <s v="fuel/feedstock"/>
    <n v="2013"/>
    <n v="24397"/>
    <n v="1341860"/>
    <n v="55"/>
    <n v="1"/>
    <n v="20"/>
    <s v="Input"/>
    <n v="40.200000000000003"/>
    <n v="73.3"/>
    <n v="71.889664019999998"/>
    <x v="6"/>
  </r>
  <r>
    <s v="0771233F"/>
    <s v="H"/>
    <n v="20291"/>
    <s v="1A2c"/>
    <n v="3350002"/>
    <n v="9"/>
    <s v="Kg"/>
    <s v="Petroleum fuels"/>
    <x v="21"/>
    <s v="fuel/feedstock"/>
    <n v="2013"/>
    <n v="106525"/>
    <n v="10652501"/>
    <n v="100"/>
    <n v="1"/>
    <n v="20"/>
    <s v="Input"/>
    <n v="40.200000000000003"/>
    <n v="73.3"/>
    <n v="313.89295650000003"/>
    <x v="6"/>
  </r>
  <r>
    <s v="4783133F"/>
    <s v="H"/>
    <n v="20291"/>
    <s v="1A2c"/>
    <n v="3350002"/>
    <n v="9"/>
    <s v="Kg"/>
    <s v="Petroleum fuels"/>
    <x v="21"/>
    <s v="fuel/feedstock"/>
    <n v="2013"/>
    <n v="170322"/>
    <n v="6131588"/>
    <n v="36"/>
    <n v="1"/>
    <n v="20"/>
    <s v="Input"/>
    <n v="40.200000000000003"/>
    <n v="73.3"/>
    <n v="501.88102451999998"/>
    <x v="6"/>
  </r>
  <r>
    <s v="1857633F"/>
    <s v="H"/>
    <n v="20291"/>
    <s v="1A2c"/>
    <n v="3350002"/>
    <n v="9"/>
    <s v="Kg"/>
    <s v="Petroleum fuels"/>
    <x v="21"/>
    <s v="fuel/feedstock"/>
    <n v="2013"/>
    <n v="8258"/>
    <n v="726681"/>
    <n v="88"/>
    <n v="1"/>
    <n v="20"/>
    <s v="Input"/>
    <n v="40.200000000000003"/>
    <n v="73.3"/>
    <n v="24.33351828"/>
    <x v="6"/>
  </r>
  <r>
    <s v="1633109F"/>
    <s v="H"/>
    <n v="21002"/>
    <s v="1A2c"/>
    <n v="3350002"/>
    <n v="9"/>
    <s v="Kg"/>
    <s v="Petroleum fuels"/>
    <x v="21"/>
    <s v="fuel/feedstock"/>
    <n v="2013"/>
    <n v="2855"/>
    <n v="306233"/>
    <n v="107.26"/>
    <n v="1"/>
    <n v="21"/>
    <s v="Input"/>
    <n v="40.200000000000003"/>
    <n v="73.3"/>
    <n v="8.4127143000000011"/>
    <x v="7"/>
  </r>
  <r>
    <s v="2101833F"/>
    <s v="H"/>
    <n v="20112"/>
    <s v="1A2c"/>
    <n v="3350002"/>
    <n v="9"/>
    <s v="Kg"/>
    <s v="Petroleum fuels"/>
    <x v="21"/>
    <s v="fuel/feedstock"/>
    <n v="2013"/>
    <n v="66199.16"/>
    <n v="6619916"/>
    <n v="100"/>
    <n v="3.5"/>
    <n v="20"/>
    <s v="Input"/>
    <n v="40.200000000000003"/>
    <n v="73.3"/>
    <n v="682.73245881959997"/>
    <x v="6"/>
  </r>
  <r>
    <s v="3923833F"/>
    <s v="H"/>
    <n v="20291"/>
    <s v="1A2c"/>
    <n v="3350002"/>
    <n v="9"/>
    <s v="Kg"/>
    <s v="Petroleum fuels"/>
    <x v="21"/>
    <s v="fuel/feedstock"/>
    <n v="2013"/>
    <n v="96235"/>
    <n v="6544234"/>
    <n v="68"/>
    <n v="1"/>
    <n v="20"/>
    <s v="Input"/>
    <n v="40.200000000000003"/>
    <n v="73.3"/>
    <n v="283.57182510000001"/>
    <x v="6"/>
  </r>
  <r>
    <s v="1850133F"/>
    <s v="H"/>
    <n v="20291"/>
    <s v="1A2c"/>
    <n v="3350002"/>
    <n v="9"/>
    <s v="Kg"/>
    <s v="Petroleum fuels"/>
    <x v="21"/>
    <s v="fuel/feedstock"/>
    <n v="2013"/>
    <n v="52712"/>
    <n v="2055755"/>
    <n v="39"/>
    <n v="1"/>
    <n v="20"/>
    <s v="Input"/>
    <n v="40.200000000000003"/>
    <n v="73.3"/>
    <n v="155.32434192000002"/>
    <x v="6"/>
  </r>
  <r>
    <s v="3109333F"/>
    <s v="H"/>
    <n v="20291"/>
    <s v="1A2c"/>
    <n v="3350002"/>
    <n v="9"/>
    <s v="Kg"/>
    <s v="Petroleum fuels"/>
    <x v="21"/>
    <s v="fuel/feedstock"/>
    <n v="2013"/>
    <n v="41532"/>
    <n v="1619739"/>
    <n v="39"/>
    <n v="1"/>
    <n v="20"/>
    <s v="Input"/>
    <n v="40.200000000000003"/>
    <n v="73.3"/>
    <n v="122.38068312"/>
    <x v="6"/>
  </r>
  <r>
    <s v="3426233F"/>
    <s v="H"/>
    <n v="20291"/>
    <s v="1A2c"/>
    <n v="3350002"/>
    <n v="9"/>
    <s v="Kg"/>
    <s v="Petroleum fuels"/>
    <x v="21"/>
    <s v="fuel/feedstock"/>
    <n v="2013"/>
    <n v="362346"/>
    <n v="13769161"/>
    <n v="38"/>
    <n v="1"/>
    <n v="20"/>
    <s v="Input"/>
    <n v="40.200000000000003"/>
    <n v="73.3"/>
    <n v="1067.7104643600001"/>
    <x v="6"/>
  </r>
  <r>
    <s v="3317224F"/>
    <s v="H"/>
    <n v="24311"/>
    <s v="1A2a"/>
    <n v="3350002"/>
    <n v="9"/>
    <s v="Kg"/>
    <s v="Petroleum fuels"/>
    <x v="21"/>
    <s v="fuel/feedstock"/>
    <n v="2013"/>
    <n v="12427"/>
    <n v="1208573"/>
    <n v="97.25"/>
    <n v="1"/>
    <n v="24"/>
    <s v="Input"/>
    <n v="40.200000000000003"/>
    <n v="73.3"/>
    <n v="36.61814382"/>
    <x v="16"/>
  </r>
  <r>
    <s v="1851233F"/>
    <s v="H"/>
    <n v="20291"/>
    <s v="1A2c"/>
    <n v="3350002"/>
    <n v="9"/>
    <s v="Kg"/>
    <s v="Petroleum fuels"/>
    <x v="21"/>
    <s v="fuel/feedstock"/>
    <n v="2013"/>
    <n v="1732"/>
    <n v="952450"/>
    <n v="549.91"/>
    <n v="1"/>
    <n v="20"/>
    <s v="Input"/>
    <n v="40.200000000000003"/>
    <n v="73.3"/>
    <n v="5.1036151199999997"/>
    <x v="6"/>
  </r>
  <r>
    <s v="1105717F"/>
    <s v="H"/>
    <n v="22203"/>
    <s v="1A2m"/>
    <n v="3350002"/>
    <n v="9"/>
    <s v="Kg"/>
    <s v="Petroleum fuels"/>
    <x v="21"/>
    <s v="fuel/feedstock"/>
    <n v="2013"/>
    <n v="2530"/>
    <n v="209750"/>
    <n v="82.91"/>
    <n v="1"/>
    <n v="22"/>
    <s v="Input"/>
    <n v="40.200000000000003"/>
    <n v="73.3"/>
    <n v="7.4550497999999994"/>
    <x v="3"/>
  </r>
  <r>
    <s v="0034208F"/>
    <s v="H"/>
    <n v="20236"/>
    <s v="1A2c"/>
    <n v="3350002"/>
    <n v="9"/>
    <s v="Kg"/>
    <s v="Petroleum fuels"/>
    <x v="21"/>
    <s v="fuel/feedstock"/>
    <n v="2013"/>
    <n v="130356"/>
    <n v="8144643"/>
    <n v="62.48"/>
    <n v="1"/>
    <n v="20"/>
    <s v="Input"/>
    <n v="40.200000000000003"/>
    <n v="73.3"/>
    <n v="384.11481096"/>
    <x v="6"/>
  </r>
  <r>
    <s v="2117333F"/>
    <s v="H"/>
    <n v="20291"/>
    <s v="1A2c"/>
    <n v="3350002"/>
    <n v="9"/>
    <s v="Kg"/>
    <s v="Petroleum fuels"/>
    <x v="21"/>
    <s v="fuel/feedstock"/>
    <n v="2013"/>
    <n v="345185"/>
    <n v="13117016"/>
    <n v="38"/>
    <n v="1"/>
    <n v="20"/>
    <s v="Input"/>
    <n v="40.200000000000003"/>
    <n v="73.3"/>
    <n v="1017.1428321000002"/>
    <x v="6"/>
  </r>
  <r>
    <s v="3725005F"/>
    <s v="H"/>
    <n v="20237"/>
    <s v="1A2c"/>
    <n v="3350002"/>
    <n v="9"/>
    <s v="Kg"/>
    <s v="Petroleum fuels"/>
    <x v="21"/>
    <s v="fuel/feedstock"/>
    <n v="2013"/>
    <n v="11000"/>
    <n v="1873640"/>
    <n v="170.33"/>
    <n v="1"/>
    <n v="20"/>
    <s v="Input"/>
    <n v="40.200000000000003"/>
    <n v="73.3"/>
    <n v="32.413260000000001"/>
    <x v="6"/>
  </r>
  <r>
    <s v="1202733F"/>
    <s v="H"/>
    <n v="10799"/>
    <s v="1A2e"/>
    <n v="3350002"/>
    <n v="9"/>
    <s v="Kg"/>
    <s v="Petroleum fuels"/>
    <x v="21"/>
    <s v="fuel/feedstock"/>
    <n v="2013"/>
    <n v="1492"/>
    <n v="223732"/>
    <n v="149.94999999999999"/>
    <n v="1"/>
    <n v="10"/>
    <s v="Input"/>
    <n v="40.200000000000003"/>
    <n v="73.3"/>
    <n v="4.3964167199999995"/>
    <x v="13"/>
  </r>
  <r>
    <s v="1986127F"/>
    <s v="H"/>
    <n v="22192"/>
    <s v="1A2m"/>
    <n v="3350002"/>
    <n v="9"/>
    <s v="Kg"/>
    <s v="Petroleum fuels"/>
    <x v="21"/>
    <s v="fuel/feedstock"/>
    <n v="2013"/>
    <n v="515500"/>
    <n v="28329566"/>
    <n v="54.96"/>
    <n v="1"/>
    <n v="22"/>
    <s v="Input"/>
    <n v="40.200000000000003"/>
    <n v="73.3"/>
    <n v="1519.00323"/>
    <x v="3"/>
  </r>
  <r>
    <s v="1859133F"/>
    <s v="H"/>
    <n v="20291"/>
    <s v="1A2c"/>
    <n v="3350002"/>
    <n v="9"/>
    <s v="Kg"/>
    <s v="Petroleum fuels"/>
    <x v="21"/>
    <s v="fuel/feedstock"/>
    <n v="2013"/>
    <n v="405456"/>
    <n v="14596422"/>
    <n v="36"/>
    <n v="1"/>
    <n v="20"/>
    <s v="Input"/>
    <n v="40.200000000000003"/>
    <n v="73.3"/>
    <n v="1194.7409769600001"/>
    <x v="6"/>
  </r>
  <r>
    <s v="1826333F"/>
    <s v="H"/>
    <n v="20291"/>
    <s v="1A2c"/>
    <n v="3350002"/>
    <n v="9"/>
    <s v="Kg"/>
    <s v="Petroleum fuels"/>
    <x v="21"/>
    <s v="fuel/feedstock"/>
    <n v="2013"/>
    <n v="2434"/>
    <n v="90076"/>
    <n v="37.01"/>
    <n v="1"/>
    <n v="20"/>
    <s v="Input"/>
    <n v="40.200000000000003"/>
    <n v="73.3"/>
    <n v="7.1721704399999995"/>
    <x v="6"/>
  </r>
  <r>
    <s v="3059227F"/>
    <s v="H"/>
    <n v="12005"/>
    <s v="1A2e"/>
    <n v="3350002"/>
    <n v="9"/>
    <s v="Kg"/>
    <s v="Petroleum fuels"/>
    <x v="21"/>
    <s v="fuel/feedstock"/>
    <n v="2013"/>
    <n v="7030"/>
    <n v="455488"/>
    <n v="64.790000000000006"/>
    <n v="1"/>
    <n v="12"/>
    <s v="Input"/>
    <n v="40.200000000000003"/>
    <n v="73.3"/>
    <n v="20.7150198"/>
    <x v="21"/>
  </r>
  <r>
    <s v="1870033F"/>
    <s v="H"/>
    <n v="20291"/>
    <s v="1A2c"/>
    <n v="3350002"/>
    <n v="9"/>
    <s v="Kg"/>
    <s v="Petroleum fuels"/>
    <x v="21"/>
    <s v="fuel/feedstock"/>
    <n v="2013"/>
    <n v="66820"/>
    <n v="2605127"/>
    <n v="38.99"/>
    <n v="1"/>
    <n v="20"/>
    <s v="Input"/>
    <n v="40.200000000000003"/>
    <n v="73.3"/>
    <n v="196.8958212"/>
    <x v="6"/>
  </r>
  <r>
    <s v="3611409F"/>
    <s v="H"/>
    <n v="12008"/>
    <s v="1A2e"/>
    <n v="3350002"/>
    <n v="9"/>
    <s v="Kg"/>
    <s v="Petroleum fuels"/>
    <x v="21"/>
    <s v="fuel/feedstock"/>
    <n v="2013"/>
    <n v="6199"/>
    <n v="640928"/>
    <n v="103.39"/>
    <n v="1"/>
    <n v="12"/>
    <s v="Input"/>
    <n v="40.200000000000003"/>
    <n v="73.3"/>
    <n v="18.266345340000001"/>
    <x v="21"/>
  </r>
  <r>
    <s v="1879933F"/>
    <s v="H"/>
    <n v="20291"/>
    <s v="1A2c"/>
    <n v="3350002"/>
    <n v="9"/>
    <s v="Kg"/>
    <s v="Petroleum fuels"/>
    <x v="21"/>
    <s v="fuel/feedstock"/>
    <n v="2013"/>
    <n v="88619"/>
    <n v="6026100"/>
    <n v="68"/>
    <n v="1"/>
    <n v="20"/>
    <s v="Input"/>
    <n v="40.200000000000003"/>
    <n v="73.3"/>
    <n v="261.13006254000004"/>
    <x v="6"/>
  </r>
  <r>
    <s v="1914405F"/>
    <s v="H"/>
    <n v="22191"/>
    <s v="1A2m"/>
    <n v="3350002"/>
    <n v="9"/>
    <s v="Kg"/>
    <s v="Petroleum fuels"/>
    <x v="21"/>
    <s v="fuel/feedstock"/>
    <n v="2013"/>
    <n v="716"/>
    <n v="67325"/>
    <n v="94.03"/>
    <n v="3.5"/>
    <n v="22"/>
    <s v="Input"/>
    <n v="40.200000000000003"/>
    <n v="73.3"/>
    <n v="7.3843299600000005"/>
    <x v="3"/>
  </r>
  <r>
    <s v="1691005F"/>
    <s v="H"/>
    <n v="22199"/>
    <s v="1A2m"/>
    <n v="3350002"/>
    <n v="9"/>
    <s v="Kg"/>
    <s v="Petroleum fuels"/>
    <x v="21"/>
    <s v="fuel/feedstock"/>
    <n v="2013"/>
    <n v="19065"/>
    <n v="2078387"/>
    <n v="109.02"/>
    <n v="1"/>
    <n v="22"/>
    <s v="Input"/>
    <n v="40.200000000000003"/>
    <n v="73.3"/>
    <n v="56.178072899999997"/>
    <x v="3"/>
  </r>
  <r>
    <s v="5079027F"/>
    <s v="H"/>
    <n v="21002"/>
    <s v="1A2c"/>
    <n v="3350002"/>
    <n v="9"/>
    <s v="Kg"/>
    <s v="Petroleum fuels"/>
    <x v="21"/>
    <s v="fuel/feedstock"/>
    <n v="2013"/>
    <n v="32220"/>
    <n v="1932771"/>
    <n v="59.99"/>
    <n v="1"/>
    <n v="21"/>
    <s v="Input"/>
    <n v="40.200000000000003"/>
    <n v="73.3"/>
    <n v="94.941385199999999"/>
    <x v="7"/>
  </r>
  <r>
    <s v="1975019F"/>
    <s v="H"/>
    <n v="32901"/>
    <s v="1A2m"/>
    <n v="3350002"/>
    <n v="9"/>
    <s v="Kg"/>
    <s v="Petroleum fuels"/>
    <x v="21"/>
    <s v="fuel/feedstock"/>
    <n v="2013"/>
    <n v="188"/>
    <n v="20527"/>
    <n v="109.19"/>
    <n v="2.5"/>
    <n v="32"/>
    <s v="Input"/>
    <n v="40.200000000000003"/>
    <n v="73.3"/>
    <n v="1.3849301999999999"/>
    <x v="18"/>
  </r>
  <r>
    <s v="3456305F"/>
    <s v="H"/>
    <n v="20236"/>
    <s v="1A2c"/>
    <n v="3350002"/>
    <n v="9"/>
    <s v="Kg"/>
    <s v="Petroleum fuels"/>
    <x v="21"/>
    <s v="fuel/feedstock"/>
    <n v="2013"/>
    <n v="2061456"/>
    <n v="168833263"/>
    <n v="81.900000000000006"/>
    <n v="1"/>
    <n v="20"/>
    <s v="Input"/>
    <n v="40.200000000000003"/>
    <n v="73.3"/>
    <n v="6074.4099369599999"/>
    <x v="6"/>
  </r>
  <r>
    <s v="0545109F"/>
    <s v="H"/>
    <n v="17097"/>
    <s v="1A2d"/>
    <n v="3350002"/>
    <n v="9"/>
    <s v="Kg"/>
    <s v="Petroleum fuels"/>
    <x v="21"/>
    <s v="fuel/feedstock"/>
    <n v="2013"/>
    <n v="452"/>
    <n v="26374"/>
    <n v="58.35"/>
    <n v="1"/>
    <n v="17"/>
    <s v="Input"/>
    <n v="40.200000000000003"/>
    <n v="73.3"/>
    <n v="1.3318903200000001"/>
    <x v="22"/>
  </r>
  <r>
    <s v="4791133F"/>
    <s v="H"/>
    <n v="20291"/>
    <s v="1A2c"/>
    <n v="3350002"/>
    <n v="9"/>
    <s v="Kg"/>
    <s v="Petroleum fuels"/>
    <x v="21"/>
    <s v="fuel/feedstock"/>
    <n v="2013"/>
    <n v="120646"/>
    <n v="8203954"/>
    <n v="68"/>
    <n v="1"/>
    <n v="20"/>
    <s v="Input"/>
    <n v="40.200000000000003"/>
    <n v="73.3"/>
    <n v="355.50274236000001"/>
    <x v="6"/>
  </r>
  <r>
    <s v="1241819F"/>
    <s v="H"/>
    <n v="20237"/>
    <s v="1A2c"/>
    <n v="3350002"/>
    <n v="9"/>
    <s v="Kg"/>
    <s v="Petroleum fuels"/>
    <x v="21"/>
    <s v="fuel/feedstock"/>
    <n v="2013"/>
    <n v="2532"/>
    <n v="255209"/>
    <n v="100.79"/>
    <n v="5.5"/>
    <n v="20"/>
    <s v="Input"/>
    <n v="40.200000000000003"/>
    <n v="73.3"/>
    <n v="41.035187160000007"/>
    <x v="6"/>
  </r>
  <r>
    <s v="2114933F"/>
    <s v="H"/>
    <n v="20291"/>
    <s v="1A2c"/>
    <n v="3350002"/>
    <n v="9"/>
    <s v="Kg"/>
    <s v="Petroleum fuels"/>
    <x v="21"/>
    <s v="fuel/feedstock"/>
    <n v="2013"/>
    <n v="4318"/>
    <n v="164110"/>
    <n v="38.01"/>
    <n v="17"/>
    <n v="20"/>
    <s v="Input"/>
    <n v="40.200000000000003"/>
    <n v="73.3"/>
    <n v="216.30252396"/>
    <x v="6"/>
  </r>
  <r>
    <s v="1335202F"/>
    <s v="H"/>
    <n v="20237"/>
    <s v="1A2c"/>
    <n v="3350002"/>
    <n v="9"/>
    <s v="Kg"/>
    <s v="Petroleum fuels"/>
    <x v="21"/>
    <s v="fuel/feedstock"/>
    <n v="2013"/>
    <n v="159297"/>
    <n v="23658828"/>
    <n v="148.52000000000001"/>
    <n v="1"/>
    <n v="20"/>
    <s v="Input"/>
    <n v="40.200000000000003"/>
    <n v="73.3"/>
    <n v="469.39409802"/>
    <x v="6"/>
  </r>
  <r>
    <s v="1921707F"/>
    <s v="H"/>
    <n v="12008"/>
    <s v="1A2e"/>
    <n v="3350002"/>
    <n v="9"/>
    <s v="Kg"/>
    <s v="Petroleum fuels"/>
    <x v="21"/>
    <s v="fuel/feedstock"/>
    <n v="2013"/>
    <n v="1084"/>
    <n v="337807"/>
    <n v="311.63"/>
    <n v="1"/>
    <n v="12"/>
    <s v="Input"/>
    <n v="40.200000000000003"/>
    <n v="73.3"/>
    <n v="3.1941794400000001"/>
    <x v="21"/>
  </r>
  <r>
    <s v="2423509F"/>
    <s v="H"/>
    <n v="25999"/>
    <s v="1A2h"/>
    <n v="3350002"/>
    <n v="9"/>
    <s v="Kg"/>
    <s v="Petroleum fuels"/>
    <x v="21"/>
    <s v="fuel/feedstock"/>
    <n v="2013"/>
    <n v="770"/>
    <n v="845910"/>
    <n v="1098.58"/>
    <n v="1"/>
    <n v="25"/>
    <s v="Input"/>
    <n v="40.200000000000003"/>
    <n v="73.3"/>
    <n v="2.2689282000000004"/>
    <x v="9"/>
  </r>
  <r>
    <s v="0143223F"/>
    <s v="H"/>
    <n v="20231"/>
    <s v="1A2c"/>
    <n v="3350002"/>
    <n v="9"/>
    <s v="Kg"/>
    <s v="Petroleum fuels"/>
    <x v="21"/>
    <s v="fuel/feedstock"/>
    <n v="2013"/>
    <n v="19967.82"/>
    <n v="1488800"/>
    <n v="74.56"/>
    <n v="1"/>
    <n v="20"/>
    <s v="Input"/>
    <n v="40.200000000000003"/>
    <n v="73.3"/>
    <n v="58.838376481200001"/>
    <x v="6"/>
  </r>
  <r>
    <s v="1724823F"/>
    <s v="H"/>
    <n v="21002"/>
    <s v="1A2c"/>
    <n v="3350002"/>
    <n v="9"/>
    <s v="Kg"/>
    <s v="Petroleum fuels"/>
    <x v="21"/>
    <s v="fuel/feedstock"/>
    <n v="2013"/>
    <n v="178904"/>
    <n v="8453032"/>
    <n v="47.25"/>
    <n v="1"/>
    <n v="21"/>
    <s v="Input"/>
    <n v="40.200000000000003"/>
    <n v="73.3"/>
    <n v="527.16926064000006"/>
    <x v="7"/>
  </r>
  <r>
    <s v="5432533F"/>
    <s v="H"/>
    <n v="20291"/>
    <s v="1A2c"/>
    <n v="3350002"/>
    <n v="9"/>
    <s v="Kg"/>
    <s v="Petroleum fuels"/>
    <x v="21"/>
    <s v="fuel/feedstock"/>
    <n v="2013"/>
    <n v="663525"/>
    <n v="25213960"/>
    <n v="38"/>
    <n v="1"/>
    <n v="20"/>
    <s v="Input"/>
    <n v="40.200000000000003"/>
    <n v="73.3"/>
    <n v="1955.1825765000003"/>
    <x v="6"/>
  </r>
  <r>
    <s v="1826633F"/>
    <s v="H"/>
    <n v="20291"/>
    <s v="1A2c"/>
    <n v="3350002"/>
    <n v="9"/>
    <s v="Kg"/>
    <s v="Petroleum fuels"/>
    <x v="21"/>
    <s v="fuel/feedstock"/>
    <n v="2013"/>
    <n v="108621"/>
    <n v="4670710"/>
    <n v="43"/>
    <n v="1"/>
    <n v="20"/>
    <s v="Input"/>
    <n v="40.200000000000003"/>
    <n v="73.3"/>
    <n v="320.06915586000002"/>
    <x v="6"/>
  </r>
  <r>
    <s v="3641305F"/>
    <s v="H"/>
    <n v="21009"/>
    <s v="1A2c"/>
    <n v="3350002"/>
    <n v="9"/>
    <s v="Kg"/>
    <s v="Petroleum fuels"/>
    <x v="21"/>
    <s v="fuel/feedstock"/>
    <n v="2013"/>
    <n v="75095"/>
    <n v="6696926"/>
    <n v="89.18"/>
    <n v="1"/>
    <n v="21"/>
    <s v="Input"/>
    <n v="40.200000000000003"/>
    <n v="73.3"/>
    <n v="221.2794327"/>
    <x v="7"/>
  </r>
  <r>
    <s v="0014820F"/>
    <s v="H"/>
    <n v="24320"/>
    <s v="1A2b"/>
    <n v="3350002"/>
    <n v="9"/>
    <s v="Kg"/>
    <s v="Petroleum fuels"/>
    <x v="21"/>
    <s v="fuel/feedstock"/>
    <n v="2013"/>
    <n v="2450"/>
    <n v="137400"/>
    <n v="56.08"/>
    <n v="1"/>
    <n v="24"/>
    <s v="Input"/>
    <n v="40.200000000000003"/>
    <n v="73.3"/>
    <n v="7.2193170000000002"/>
    <x v="16"/>
  </r>
  <r>
    <s v="2309224F"/>
    <s v="H"/>
    <n v="20131"/>
    <s v="1A2c"/>
    <n v="3350002"/>
    <n v="9"/>
    <s v="Kg"/>
    <s v="Petroleum fuels"/>
    <x v="21"/>
    <s v="fuel/feedstock"/>
    <n v="2013"/>
    <n v="74401"/>
    <n v="11050059"/>
    <n v="148.52000000000001"/>
    <n v="1"/>
    <n v="20"/>
    <s v="Input"/>
    <n v="40.200000000000003"/>
    <n v="73.3"/>
    <n v="219.23445065999999"/>
    <x v="6"/>
  </r>
  <r>
    <s v="0645229F"/>
    <s v="H"/>
    <n v="12008"/>
    <s v="1A2e"/>
    <n v="3350002"/>
    <n v="9"/>
    <s v="Kg"/>
    <s v="Petroleum fuels"/>
    <x v="21"/>
    <s v="fuel/feedstock"/>
    <n v="2013"/>
    <n v="49633"/>
    <n v="2913072"/>
    <n v="58.69"/>
    <n v="1"/>
    <n v="12"/>
    <s v="Input"/>
    <n v="40.200000000000003"/>
    <n v="73.3"/>
    <n v="146.25157578"/>
    <x v="21"/>
  </r>
  <r>
    <s v="5424733F"/>
    <s v="H"/>
    <n v="20291"/>
    <s v="1A2c"/>
    <n v="3350002"/>
    <n v="9"/>
    <s v="Kg"/>
    <s v="Petroleum fuels"/>
    <x v="21"/>
    <s v="fuel/feedstock"/>
    <n v="2013"/>
    <n v="189880"/>
    <n v="6645913"/>
    <n v="35"/>
    <n v="1"/>
    <n v="20"/>
    <s v="Input"/>
    <n v="40.200000000000003"/>
    <n v="73.3"/>
    <n v="559.51180080000006"/>
    <x v="6"/>
  </r>
  <r>
    <s v="5377133F"/>
    <s v="H"/>
    <n v="20291"/>
    <s v="1A2c"/>
    <n v="3350002"/>
    <n v="9"/>
    <s v="Kg"/>
    <s v="Petroleum fuels"/>
    <x v="21"/>
    <s v="fuel/feedstock"/>
    <n v="2013"/>
    <n v="7138"/>
    <n v="742350"/>
    <n v="104"/>
    <n v="1"/>
    <n v="20"/>
    <s v="Input"/>
    <n v="40.200000000000003"/>
    <n v="73.3"/>
    <n v="21.033259080000001"/>
    <x v="6"/>
  </r>
  <r>
    <s v="1011401F"/>
    <s v="H"/>
    <n v="20299"/>
    <s v="1A2c"/>
    <n v="3350002"/>
    <n v="9"/>
    <s v="Kg"/>
    <s v="Petroleum fuels"/>
    <x v="21"/>
    <s v="fuel/feedstock"/>
    <n v="2013"/>
    <n v="138149"/>
    <n v="9532304"/>
    <n v="69"/>
    <n v="1"/>
    <n v="20"/>
    <s v="Input"/>
    <n v="40.200000000000003"/>
    <n v="73.3"/>
    <n v="407.07813234000002"/>
    <x v="6"/>
  </r>
  <r>
    <s v="1847133F"/>
    <s v="H"/>
    <n v="20291"/>
    <s v="1A2c"/>
    <n v="3350002"/>
    <n v="9"/>
    <s v="Kg"/>
    <s v="Petroleum fuels"/>
    <x v="21"/>
    <s v="fuel/feedstock"/>
    <n v="2013"/>
    <n v="72541"/>
    <n v="4497537"/>
    <n v="62"/>
    <n v="1"/>
    <n v="20"/>
    <s v="Input"/>
    <n v="40.200000000000003"/>
    <n v="73.3"/>
    <n v="213.75366306000001"/>
    <x v="6"/>
  </r>
  <r>
    <s v="5102433F"/>
    <s v="H"/>
    <n v="20291"/>
    <s v="1A2c"/>
    <n v="3350002"/>
    <n v="9"/>
    <s v="Kg"/>
    <s v="Petroleum fuels"/>
    <x v="21"/>
    <s v="fuel/feedstock"/>
    <n v="2013"/>
    <n v="962527"/>
    <n v="37538558"/>
    <n v="39"/>
    <n v="1"/>
    <n v="20"/>
    <s v="Input"/>
    <n v="40.200000000000003"/>
    <n v="73.3"/>
    <n v="2836.2398098200001"/>
    <x v="6"/>
  </r>
  <r>
    <s v="0965929F"/>
    <s v="H"/>
    <n v="19202"/>
    <s v="1A1b"/>
    <n v="3350002"/>
    <n v="9"/>
    <s v="Kg"/>
    <s v="Petroleum fuels"/>
    <x v="21"/>
    <s v="fuel/feedstock"/>
    <n v="2013"/>
    <n v="4191200"/>
    <n v="77502655"/>
    <n v="18.489999999999998"/>
    <n v="1"/>
    <n v="19"/>
    <s v="Input"/>
    <n v="40.200000000000003"/>
    <n v="73.3"/>
    <n v="12350.041391999999"/>
    <x v="1"/>
  </r>
  <r>
    <s v="1886433F"/>
    <s v="H"/>
    <n v="20119"/>
    <s v="1A2c"/>
    <n v="3350002"/>
    <n v="9"/>
    <s v="Kg"/>
    <s v="Petroleum fuels"/>
    <x v="21"/>
    <s v="fuel/feedstock"/>
    <n v="2013"/>
    <n v="15990"/>
    <n v="1737780"/>
    <n v="108.68"/>
    <n v="1"/>
    <n v="20"/>
    <s v="Input"/>
    <n v="40.200000000000003"/>
    <n v="73.3"/>
    <n v="47.117093400000002"/>
    <x v="6"/>
  </r>
  <r>
    <s v="1048002F"/>
    <s v="H"/>
    <n v="20236"/>
    <s v="1A2c"/>
    <n v="3350002"/>
    <n v="9"/>
    <s v="Kg"/>
    <s v="Petroleum fuels"/>
    <x v="21"/>
    <s v="fuel/feedstock"/>
    <n v="2013"/>
    <n v="480"/>
    <n v="145800"/>
    <n v="303.75"/>
    <n v="1"/>
    <n v="20"/>
    <s v="Input"/>
    <n v="40.200000000000003"/>
    <n v="73.3"/>
    <n v="1.4143968"/>
    <x v="6"/>
  </r>
  <r>
    <s v="1615436F"/>
    <s v="H"/>
    <n v="20119"/>
    <s v="1A2c"/>
    <n v="3350002"/>
    <n v="9"/>
    <s v="Kg"/>
    <s v="Petroleum fuels"/>
    <x v="21"/>
    <s v="fuel/feedstock"/>
    <n v="2013"/>
    <n v="255461"/>
    <n v="15115096"/>
    <n v="59.17"/>
    <n v="1"/>
    <n v="20"/>
    <s v="Input"/>
    <n v="40.200000000000003"/>
    <n v="73.3"/>
    <n v="752.75671026000009"/>
    <x v="6"/>
  </r>
  <r>
    <s v="4407127F"/>
    <s v="H"/>
    <n v="20291"/>
    <s v="1A2c"/>
    <n v="3350002"/>
    <n v="9"/>
    <s v="Kg"/>
    <s v="Petroleum fuels"/>
    <x v="21"/>
    <s v="fuel/feedstock"/>
    <n v="2013"/>
    <n v="26283"/>
    <n v="1999406"/>
    <n v="76.069999999999993"/>
    <n v="1"/>
    <n v="20"/>
    <s v="Input"/>
    <n v="40.200000000000003"/>
    <n v="73.3"/>
    <n v="77.447064780000005"/>
    <x v="6"/>
  </r>
  <r>
    <s v="0110923F"/>
    <s v="H"/>
    <n v="21002"/>
    <s v="1A2c"/>
    <n v="3350002"/>
    <n v="9"/>
    <s v="Kg"/>
    <s v="Petroleum fuels"/>
    <x v="21"/>
    <s v="fuel/feedstock"/>
    <n v="2013"/>
    <n v="122900"/>
    <n v="2772000"/>
    <n v="22.55"/>
    <n v="1"/>
    <n v="21"/>
    <s v="Input"/>
    <n v="40.200000000000003"/>
    <n v="73.3"/>
    <n v="362.14451400000002"/>
    <x v="7"/>
  </r>
  <r>
    <s v="0711624F"/>
    <s v="H"/>
    <n v="20131"/>
    <s v="1A2c"/>
    <n v="3350002"/>
    <n v="9"/>
    <s v="Kg"/>
    <s v="Petroleum fuels"/>
    <x v="21"/>
    <s v="fuel/feedstock"/>
    <n v="2013"/>
    <n v="17817000"/>
    <n v="1479801579"/>
    <n v="83.06"/>
    <n v="1"/>
    <n v="20"/>
    <s v="Input"/>
    <n v="40.200000000000003"/>
    <n v="73.3"/>
    <n v="52500.641219999998"/>
    <x v="6"/>
  </r>
  <r>
    <s v="1381902F"/>
    <s v="H"/>
    <n v="20236"/>
    <s v="1A2c"/>
    <n v="3350002"/>
    <n v="9"/>
    <s v="Kg"/>
    <s v="Petroleum fuels"/>
    <x v="21"/>
    <s v="fuel/feedstock"/>
    <n v="2013"/>
    <n v="8120"/>
    <n v="993560"/>
    <n v="122.36"/>
    <n v="17.75"/>
    <n v="20"/>
    <s v="Input"/>
    <n v="40.200000000000003"/>
    <n v="73.3"/>
    <n v="424.70210580000003"/>
    <x v="6"/>
  </r>
  <r>
    <s v="2113233F"/>
    <s v="H"/>
    <n v="20291"/>
    <s v="1A2c"/>
    <n v="3350002"/>
    <n v="9"/>
    <s v="Kg"/>
    <s v="Petroleum fuels"/>
    <x v="21"/>
    <s v="fuel/feedstock"/>
    <n v="2013"/>
    <n v="52147"/>
    <n v="2138043"/>
    <n v="41"/>
    <n v="1"/>
    <n v="20"/>
    <s v="Input"/>
    <n v="40.200000000000003"/>
    <n v="73.3"/>
    <n v="153.65947902000002"/>
    <x v="6"/>
  </r>
  <r>
    <s v="1023334F"/>
    <s v="H"/>
    <n v="20297"/>
    <s v="1A2c"/>
    <n v="3350002"/>
    <n v="9"/>
    <s v="Kg"/>
    <s v="Petroleum fuels"/>
    <x v="21"/>
    <s v="fuel/feedstock"/>
    <n v="2013"/>
    <n v="92270"/>
    <n v="7095563"/>
    <n v="76.900000000000006"/>
    <n v="6.5"/>
    <n v="20"/>
    <s v="Input"/>
    <n v="40.200000000000003"/>
    <n v="73.3"/>
    <n v="1767.2740683"/>
    <x v="6"/>
  </r>
  <r>
    <s v="3912205F"/>
    <s v="H"/>
    <n v="22111"/>
    <s v="1A2m"/>
    <n v="3350002"/>
    <n v="9"/>
    <s v="Kg"/>
    <s v="Petroleum fuels"/>
    <x v="21"/>
    <s v="fuel/feedstock"/>
    <n v="2013"/>
    <n v="1113"/>
    <n v="111382"/>
    <n v="100.07"/>
    <n v="1"/>
    <n v="22"/>
    <s v="Input"/>
    <n v="40.200000000000003"/>
    <n v="73.3"/>
    <n v="3.2796325799999999"/>
    <x v="3"/>
  </r>
  <r>
    <s v="1102434F"/>
    <s v="H"/>
    <n v="20237"/>
    <s v="1A2c"/>
    <n v="3350002"/>
    <n v="9"/>
    <s v="Kg"/>
    <s v="Petroleum fuels"/>
    <x v="21"/>
    <s v="fuel/feedstock"/>
    <n v="2013"/>
    <n v="81545"/>
    <n v="5873182"/>
    <n v="72.02"/>
    <n v="1"/>
    <n v="20"/>
    <s v="Input"/>
    <n v="40.200000000000003"/>
    <n v="73.3"/>
    <n v="240.2853897"/>
    <x v="6"/>
  </r>
  <r>
    <s v="1354602F"/>
    <s v="H"/>
    <n v="22199"/>
    <s v="1A2m"/>
    <n v="3350002"/>
    <n v="9"/>
    <s v="Kg"/>
    <s v="Petroleum fuels"/>
    <x v="21"/>
    <s v="fuel/feedstock"/>
    <n v="2013"/>
    <n v="2145"/>
    <n v="297000"/>
    <n v="138.46"/>
    <n v="1"/>
    <n v="22"/>
    <s v="Input"/>
    <n v="40.200000000000003"/>
    <n v="73.3"/>
    <n v="6.3205857000000005"/>
    <x v="3"/>
  </r>
  <r>
    <s v="3820827F"/>
    <s v="H"/>
    <n v="23999"/>
    <s v="1A2f"/>
    <n v="3350002"/>
    <n v="9"/>
    <s v="Kg"/>
    <s v="Petroleum fuels"/>
    <x v="21"/>
    <s v="fuel/feedstock"/>
    <n v="2013"/>
    <n v="8510"/>
    <n v="654343"/>
    <n v="76.89"/>
    <n v="1"/>
    <n v="23"/>
    <s v="Input"/>
    <n v="40.200000000000003"/>
    <n v="73.3"/>
    <n v="25.076076599999997"/>
    <x v="5"/>
  </r>
  <r>
    <s v="3721405F"/>
    <s v="H"/>
    <n v="21002"/>
    <s v="1A2c"/>
    <n v="3350002"/>
    <n v="9"/>
    <s v="Kg"/>
    <s v="Petroleum fuels"/>
    <x v="21"/>
    <s v="fuel/feedstock"/>
    <n v="2013"/>
    <n v="17352.89"/>
    <n v="1520980"/>
    <n v="87.65"/>
    <n v="1"/>
    <n v="21"/>
    <s v="Input"/>
    <n v="40.200000000000003"/>
    <n v="73.3"/>
    <n v="51.133066847400002"/>
    <x v="7"/>
  </r>
  <r>
    <s v="1318008F"/>
    <s v="H"/>
    <n v="20295"/>
    <s v="1A2c"/>
    <n v="3350002"/>
    <n v="9"/>
    <s v="Kg"/>
    <s v="Petroleum fuels"/>
    <x v="21"/>
    <s v="fuel/feedstock"/>
    <n v="2013"/>
    <n v="482"/>
    <n v="75528"/>
    <n v="156.69999999999999"/>
    <n v="1"/>
    <n v="20"/>
    <s v="Input"/>
    <n v="40.200000000000003"/>
    <n v="73.3"/>
    <n v="1.4202901200000002"/>
    <x v="6"/>
  </r>
  <r>
    <s v="1829333F"/>
    <s v="H"/>
    <n v="20291"/>
    <s v="1A2c"/>
    <n v="3350002"/>
    <n v="9"/>
    <s v="Kg"/>
    <s v="Petroleum fuels"/>
    <x v="21"/>
    <s v="fuel/feedstock"/>
    <n v="2013"/>
    <n v="34255"/>
    <n v="1884035"/>
    <n v="55"/>
    <n v="1"/>
    <n v="20"/>
    <s v="Input"/>
    <n v="40.200000000000003"/>
    <n v="73.3"/>
    <n v="100.9378383"/>
    <x v="6"/>
  </r>
  <r>
    <s v="1850733F"/>
    <s v="H"/>
    <n v="20291"/>
    <s v="1A2c"/>
    <n v="3350002"/>
    <n v="9"/>
    <s v="Kg"/>
    <s v="Petroleum fuels"/>
    <x v="21"/>
    <s v="fuel/feedstock"/>
    <n v="2013"/>
    <n v="9367"/>
    <n v="402761"/>
    <n v="43"/>
    <n v="1"/>
    <n v="20"/>
    <s v="Input"/>
    <n v="40.200000000000003"/>
    <n v="73.3"/>
    <n v="27.601364219999997"/>
    <x v="6"/>
  </r>
  <r>
    <s v="1829233F"/>
    <s v="H"/>
    <n v="20291"/>
    <s v="1A2c"/>
    <n v="3350002"/>
    <n v="9"/>
    <s v="Kg"/>
    <s v="Petroleum fuels"/>
    <x v="21"/>
    <s v="fuel/feedstock"/>
    <n v="2013"/>
    <n v="58870"/>
    <n v="4002941"/>
    <n v="68"/>
    <n v="1"/>
    <n v="20"/>
    <s v="Input"/>
    <n v="40.200000000000003"/>
    <n v="73.3"/>
    <n v="173.46987419999999"/>
    <x v="6"/>
  </r>
  <r>
    <s v="1882907F"/>
    <s v="H"/>
    <n v="20131"/>
    <s v="1A2c"/>
    <n v="3350002"/>
    <n v="9"/>
    <s v="Kg"/>
    <s v="Petroleum fuels"/>
    <x v="21"/>
    <s v="fuel/feedstock"/>
    <n v="2013"/>
    <n v="425342"/>
    <n v="13610944"/>
    <n v="32"/>
    <n v="1"/>
    <n v="20"/>
    <s v="Input"/>
    <n v="40.200000000000003"/>
    <n v="73.3"/>
    <n v="1253.33825772"/>
    <x v="6"/>
  </r>
  <r>
    <s v="4836833F"/>
    <s v="H"/>
    <n v="20291"/>
    <s v="1A2c"/>
    <n v="3350002"/>
    <n v="9"/>
    <s v="Kg"/>
    <s v="Petroleum fuels"/>
    <x v="21"/>
    <s v="fuel/feedstock"/>
    <n v="2013"/>
    <n v="6727"/>
    <n v="380958"/>
    <n v="56.63"/>
    <n v="39.523809999999997"/>
    <n v="20"/>
    <s v="Input"/>
    <n v="40.200000000000003"/>
    <n v="73.3"/>
    <n v="783.44814803913414"/>
    <x v="6"/>
  </r>
  <r>
    <s v="1076932F"/>
    <s v="H"/>
    <n v="17017"/>
    <s v="1A2d"/>
    <n v="3350002"/>
    <n v="9"/>
    <s v="Kg"/>
    <s v="Petroleum fuels"/>
    <x v="21"/>
    <s v="fuel/feedstock"/>
    <n v="2013"/>
    <n v="21316"/>
    <n v="1747005"/>
    <n v="81.96"/>
    <n v="1"/>
    <n v="17"/>
    <s v="Input"/>
    <n v="40.200000000000003"/>
    <n v="73.3"/>
    <n v="62.811004560000001"/>
    <x v="22"/>
  </r>
  <r>
    <s v="1858033F"/>
    <s v="H"/>
    <n v="20291"/>
    <s v="1A2c"/>
    <n v="3350002"/>
    <n v="9"/>
    <s v="Kg"/>
    <s v="Petroleum fuels"/>
    <x v="21"/>
    <s v="fuel/feedstock"/>
    <n v="2013"/>
    <n v="68345"/>
    <n v="3758993"/>
    <n v="55"/>
    <n v="1"/>
    <n v="20"/>
    <s v="Input"/>
    <n v="40.200000000000003"/>
    <n v="73.3"/>
    <n v="201.38947769999999"/>
    <x v="6"/>
  </r>
  <r>
    <s v="0951633F"/>
    <s v="H"/>
    <n v="20291"/>
    <s v="1A2c"/>
    <n v="3350002"/>
    <n v="9"/>
    <s v="Kg"/>
    <s v="Petroleum fuels"/>
    <x v="21"/>
    <s v="fuel/feedstock"/>
    <n v="2013"/>
    <n v="176408"/>
    <n v="7938380"/>
    <n v="45"/>
    <n v="1"/>
    <n v="20"/>
    <s v="Input"/>
    <n v="40.200000000000003"/>
    <n v="73.3"/>
    <n v="519.81439727999998"/>
    <x v="6"/>
  </r>
  <r>
    <s v="1828033F"/>
    <s v="H"/>
    <n v="20291"/>
    <s v="1A2c"/>
    <n v="3350002"/>
    <n v="9"/>
    <s v="Kg"/>
    <s v="Petroleum fuels"/>
    <x v="21"/>
    <s v="fuel/feedstock"/>
    <n v="2013"/>
    <n v="143625"/>
    <n v="5457736"/>
    <n v="38"/>
    <n v="1"/>
    <n v="20"/>
    <s v="Input"/>
    <n v="40.200000000000003"/>
    <n v="73.3"/>
    <n v="423.21404250000001"/>
    <x v="6"/>
  </r>
  <r>
    <s v="1757524F"/>
    <s v="H"/>
    <n v="21003"/>
    <s v="1A2c"/>
    <n v="3350002"/>
    <n v="9"/>
    <s v="Kg"/>
    <s v="Petroleum fuels"/>
    <x v="21"/>
    <s v="fuel/feedstock"/>
    <n v="2013"/>
    <n v="10550"/>
    <n v="1244920"/>
    <n v="118"/>
    <n v="1"/>
    <n v="21"/>
    <s v="Input"/>
    <n v="40.200000000000003"/>
    <n v="73.3"/>
    <n v="31.087263000000004"/>
    <x v="7"/>
  </r>
  <r>
    <s v="1825933F"/>
    <s v="H"/>
    <n v="20291"/>
    <s v="1A2c"/>
    <n v="3350002"/>
    <n v="9"/>
    <s v="Kg"/>
    <s v="Petroleum fuels"/>
    <x v="21"/>
    <s v="fuel/feedstock"/>
    <n v="2013"/>
    <n v="16951"/>
    <n v="593302"/>
    <n v="35"/>
    <n v="1"/>
    <n v="20"/>
    <s v="Input"/>
    <n v="40.200000000000003"/>
    <n v="73.3"/>
    <n v="49.948833660000005"/>
    <x v="6"/>
  </r>
  <r>
    <s v="3767033F"/>
    <s v="H"/>
    <n v="20291"/>
    <s v="1A2c"/>
    <n v="3350002"/>
    <n v="9"/>
    <s v="Kg"/>
    <s v="Petroleum fuels"/>
    <x v="21"/>
    <s v="fuel/feedstock"/>
    <n v="2013"/>
    <n v="95310"/>
    <n v="6481310"/>
    <n v="68"/>
    <n v="1"/>
    <n v="20"/>
    <s v="Input"/>
    <n v="40.200000000000003"/>
    <n v="73.3"/>
    <n v="280.84616460000001"/>
    <x v="6"/>
  </r>
  <r>
    <s v="1829033F"/>
    <s v="H"/>
    <n v="20291"/>
    <s v="1A2c"/>
    <n v="3350002"/>
    <n v="9"/>
    <s v="Kg"/>
    <s v="Petroleum fuels"/>
    <x v="21"/>
    <s v="fuel/feedstock"/>
    <n v="2013"/>
    <n v="131885"/>
    <n v="4615955"/>
    <n v="35"/>
    <n v="1"/>
    <n v="20"/>
    <s v="Input"/>
    <n v="40.200000000000003"/>
    <n v="73.3"/>
    <n v="388.62025409999995"/>
    <x v="6"/>
  </r>
  <r>
    <s v="1117911F"/>
    <s v="H"/>
    <n v="21002"/>
    <s v="1A2c"/>
    <n v="3350002"/>
    <n v="9"/>
    <s v="Kg"/>
    <s v="Petroleum fuels"/>
    <x v="21"/>
    <s v="fuel/feedstock"/>
    <n v="2013"/>
    <n v="18450"/>
    <n v="2043338"/>
    <n v="110.75"/>
    <n v="1"/>
    <n v="21"/>
    <s v="Input"/>
    <n v="40.200000000000003"/>
    <n v="73.3"/>
    <n v="54.365876999999998"/>
    <x v="7"/>
  </r>
  <r>
    <s v="1844532F"/>
    <s v="H"/>
    <n v="22207"/>
    <s v="1A2m"/>
    <n v="3350002"/>
    <n v="9"/>
    <s v="Kg"/>
    <s v="Petroleum fuels"/>
    <x v="21"/>
    <s v="fuel/feedstock"/>
    <n v="2013"/>
    <n v="2452"/>
    <n v="197934"/>
    <n v="80.72"/>
    <n v="1"/>
    <n v="22"/>
    <s v="Input"/>
    <n v="40.200000000000003"/>
    <n v="73.3"/>
    <n v="7.2252103200000004"/>
    <x v="3"/>
  </r>
  <r>
    <s v="1851533F"/>
    <s v="H"/>
    <n v="20291"/>
    <s v="1A2c"/>
    <n v="3350002"/>
    <n v="9"/>
    <s v="Kg"/>
    <s v="Petroleum fuels"/>
    <x v="21"/>
    <s v="fuel/feedstock"/>
    <n v="2013"/>
    <n v="31540"/>
    <n v="2163555"/>
    <n v="68.599999999999994"/>
    <n v="1"/>
    <n v="20"/>
    <s v="Input"/>
    <n v="40.200000000000003"/>
    <n v="73.3"/>
    <n v="92.937656399999995"/>
    <x v="6"/>
  </r>
  <r>
    <s v="5773927F"/>
    <s v="H"/>
    <n v="12005"/>
    <s v="1A2e"/>
    <n v="3350002"/>
    <n v="9"/>
    <s v="Kg"/>
    <s v="Petroleum fuels"/>
    <x v="21"/>
    <s v="fuel/feedstock"/>
    <n v="2013"/>
    <n v="11496"/>
    <n v="672595"/>
    <n v="58.51"/>
    <n v="1"/>
    <n v="12"/>
    <s v="Input"/>
    <n v="40.200000000000003"/>
    <n v="73.3"/>
    <n v="33.874803360000001"/>
    <x v="21"/>
  </r>
  <r>
    <s v="0328333F"/>
    <s v="H"/>
    <n v="20232"/>
    <s v="1A2c"/>
    <n v="3350002"/>
    <n v="9"/>
    <s v="Kg"/>
    <s v="Petroleum fuels"/>
    <x v="21"/>
    <s v="fuel/feedstock"/>
    <n v="2013"/>
    <n v="105212"/>
    <n v="11994141"/>
    <n v="114"/>
    <n v="1"/>
    <n v="20"/>
    <s v="Input"/>
    <n v="40.200000000000003"/>
    <n v="73.3"/>
    <n v="310.02399192000001"/>
    <x v="6"/>
  </r>
  <r>
    <s v="1624428F"/>
    <s v="H"/>
    <n v="20131"/>
    <s v="1A2c"/>
    <n v="3350002"/>
    <n v="9"/>
    <s v="Kg"/>
    <s v="Petroleum fuels"/>
    <x v="21"/>
    <s v="fuel/feedstock"/>
    <n v="2013"/>
    <n v="1765000"/>
    <n v="135613084"/>
    <n v="76.83"/>
    <n v="1"/>
    <n v="20"/>
    <s v="Input"/>
    <n v="40.200000000000003"/>
    <n v="73.3"/>
    <n v="5200.8549000000003"/>
    <x v="6"/>
  </r>
  <r>
    <s v="1828933F"/>
    <s v="H"/>
    <n v="20291"/>
    <s v="1A2c"/>
    <n v="3350002"/>
    <n v="9"/>
    <s v="Kg"/>
    <s v="Petroleum fuels"/>
    <x v="21"/>
    <s v="fuel/feedstock"/>
    <n v="2013"/>
    <n v="27473"/>
    <n v="961560"/>
    <n v="35"/>
    <n v="1"/>
    <n v="20"/>
    <s v="Input"/>
    <n v="40.200000000000003"/>
    <n v="73.3"/>
    <n v="80.953590180000006"/>
    <x v="6"/>
  </r>
  <r>
    <s v="4014133F"/>
    <s v="H"/>
    <n v="20291"/>
    <s v="1A2c"/>
    <n v="3350002"/>
    <n v="9"/>
    <s v="Kg"/>
    <s v="Petroleum fuels"/>
    <x v="21"/>
    <s v="fuel/feedstock"/>
    <n v="2013"/>
    <n v="42713"/>
    <n v="4271321"/>
    <n v="100"/>
    <n v="5.5"/>
    <n v="20"/>
    <s v="Input"/>
    <n v="40.200000000000003"/>
    <n v="73.3"/>
    <n v="692.23378719000004"/>
    <x v="6"/>
  </r>
  <r>
    <s v="2235633F"/>
    <s v="H"/>
    <n v="20291"/>
    <s v="1A2c"/>
    <n v="3350002"/>
    <n v="9"/>
    <s v="Kg"/>
    <s v="Petroleum fuels"/>
    <x v="21"/>
    <s v="fuel/feedstock"/>
    <n v="2013"/>
    <n v="2790.37"/>
    <n v="97663"/>
    <n v="35"/>
    <n v="4"/>
    <n v="20"/>
    <s v="Input"/>
    <n v="40.200000000000003"/>
    <n v="73.3"/>
    <n v="32.889086656800004"/>
    <x v="6"/>
  </r>
  <r>
    <s v="4066133F"/>
    <s v="H"/>
    <n v="32909"/>
    <s v="1A2m"/>
    <n v="3350002"/>
    <n v="9"/>
    <s v="Kg"/>
    <s v="Petroleum fuels"/>
    <x v="21"/>
    <s v="fuel/feedstock"/>
    <n v="2013"/>
    <n v="8292"/>
    <n v="895630"/>
    <n v="108.01"/>
    <n v="1"/>
    <n v="32"/>
    <s v="Input"/>
    <n v="40.200000000000003"/>
    <n v="73.3"/>
    <n v="24.433704720000001"/>
    <x v="18"/>
  </r>
  <r>
    <s v="1978923F"/>
    <s v="H"/>
    <n v="20297"/>
    <s v="1A2c"/>
    <n v="3350002"/>
    <n v="9"/>
    <s v="Kg"/>
    <s v="Petroleum fuels"/>
    <x v="21"/>
    <s v="fuel/feedstock"/>
    <n v="2013"/>
    <n v="8500"/>
    <n v="721375"/>
    <n v="84.87"/>
    <n v="1"/>
    <n v="20"/>
    <s v="Input"/>
    <n v="40.200000000000003"/>
    <n v="73.3"/>
    <n v="25.046610000000001"/>
    <x v="6"/>
  </r>
  <r>
    <s v="1507318F"/>
    <s v="H"/>
    <n v="20211"/>
    <s v="1A2c"/>
    <n v="3350002"/>
    <n v="9"/>
    <s v="Kg"/>
    <s v="Petroleum fuels"/>
    <x v="21"/>
    <s v="fuel/feedstock"/>
    <n v="2013"/>
    <n v="64981"/>
    <n v="6770903"/>
    <n v="104.2"/>
    <n v="1"/>
    <n v="20"/>
    <s v="Input"/>
    <n v="40.200000000000003"/>
    <n v="73.3"/>
    <n v="191.47691346000002"/>
    <x v="6"/>
  </r>
  <r>
    <s v="1843533F"/>
    <s v="H"/>
    <n v="20291"/>
    <s v="1A2c"/>
    <n v="3350002"/>
    <n v="9"/>
    <s v="Kg"/>
    <s v="Petroleum fuels"/>
    <x v="21"/>
    <s v="fuel/feedstock"/>
    <n v="2013"/>
    <n v="46120"/>
    <n v="3183375"/>
    <n v="69.02"/>
    <n v="1"/>
    <n v="20"/>
    <s v="Input"/>
    <n v="40.200000000000003"/>
    <n v="73.3"/>
    <n v="135.89995920000001"/>
    <x v="6"/>
  </r>
  <r>
    <s v="1875633F"/>
    <s v="H"/>
    <n v="20291"/>
    <s v="1A2c"/>
    <n v="3350002"/>
    <n v="9"/>
    <s v="Kg"/>
    <s v="Petroleum fuels"/>
    <x v="21"/>
    <s v="fuel/feedstock"/>
    <n v="2013"/>
    <n v="55907"/>
    <n v="753201"/>
    <n v="13.47"/>
    <n v="1"/>
    <n v="20"/>
    <s v="Input"/>
    <n v="40.200000000000003"/>
    <n v="73.3"/>
    <n v="164.73892062000004"/>
    <x v="6"/>
  </r>
  <r>
    <s v="2329109F"/>
    <s v="H"/>
    <n v="32501"/>
    <s v="1A2m"/>
    <n v="3350002"/>
    <n v="9"/>
    <s v="Kg"/>
    <s v="Petroleum fuels"/>
    <x v="21"/>
    <s v="fuel/feedstock"/>
    <n v="2013"/>
    <n v="1980"/>
    <n v="237346"/>
    <n v="119.87"/>
    <n v="5"/>
    <n v="32"/>
    <s v="Input"/>
    <n v="40.200000000000003"/>
    <n v="73.3"/>
    <n v="29.171934"/>
    <x v="18"/>
  </r>
  <r>
    <s v="1828633F"/>
    <s v="H"/>
    <n v="20291"/>
    <s v="1A2c"/>
    <n v="3350002"/>
    <n v="9"/>
    <s v="Kg"/>
    <s v="Petroleum fuels"/>
    <x v="21"/>
    <s v="fuel/feedstock"/>
    <n v="2013"/>
    <n v="21054"/>
    <n v="715826"/>
    <n v="34"/>
    <n v="1"/>
    <n v="20"/>
    <s v="Input"/>
    <n v="40.200000000000003"/>
    <n v="73.3"/>
    <n v="62.038979640000001"/>
    <x v="6"/>
  </r>
  <r>
    <s v="0776219F"/>
    <s v="H"/>
    <n v="20236"/>
    <s v="1A2c"/>
    <n v="3350002"/>
    <n v="9"/>
    <s v="Kg"/>
    <s v="Petroleum fuels"/>
    <x v="21"/>
    <s v="fuel/feedstock"/>
    <n v="2013"/>
    <n v="265307"/>
    <n v="15918443"/>
    <n v="60"/>
    <n v="1"/>
    <n v="20"/>
    <s v="Input"/>
    <n v="40.200000000000003"/>
    <n v="73.3"/>
    <n v="781.76952461999997"/>
    <x v="6"/>
  </r>
  <r>
    <s v="1092402F"/>
    <s v="H"/>
    <n v="21002"/>
    <s v="1A2c"/>
    <n v="3350002"/>
    <n v="9"/>
    <s v="Kg"/>
    <s v="Petroleum fuels"/>
    <x v="21"/>
    <s v="fuel/feedstock"/>
    <n v="2013"/>
    <n v="164426"/>
    <n v="15783851"/>
    <n v="95.99"/>
    <n v="1"/>
    <n v="21"/>
    <s v="Input"/>
    <n v="40.200000000000003"/>
    <n v="73.3"/>
    <n v="484.50751715999996"/>
    <x v="7"/>
  </r>
  <r>
    <s v="3461633F"/>
    <s v="H"/>
    <n v="25999"/>
    <s v="1A2h"/>
    <n v="3350002"/>
    <n v="9"/>
    <s v="Kg"/>
    <s v="Petroleum fuels"/>
    <x v="21"/>
    <s v="fuel/feedstock"/>
    <n v="2013"/>
    <n v="26308"/>
    <n v="2750345"/>
    <n v="104.54"/>
    <n v="1"/>
    <n v="25"/>
    <s v="Input"/>
    <n v="40.200000000000003"/>
    <n v="73.3"/>
    <n v="77.520731280000007"/>
    <x v="9"/>
  </r>
  <r>
    <s v="1905427F"/>
    <s v="H"/>
    <n v="21002"/>
    <s v="1A2c"/>
    <n v="3350002"/>
    <n v="9"/>
    <s v="Kg"/>
    <s v="Petroleum fuels"/>
    <x v="21"/>
    <s v="fuel/feedstock"/>
    <n v="2013"/>
    <n v="366820"/>
    <n v="39108734"/>
    <n v="106.62"/>
    <n v="1"/>
    <n v="21"/>
    <s v="Input"/>
    <n v="40.200000000000003"/>
    <n v="73.3"/>
    <n v="1080.8938212"/>
    <x v="7"/>
  </r>
  <r>
    <s v="3938233F"/>
    <s v="H"/>
    <n v="20291"/>
    <s v="1A2c"/>
    <n v="3350002"/>
    <n v="9"/>
    <s v="Kg"/>
    <s v="Petroleum fuels"/>
    <x v="21"/>
    <s v="fuel/feedstock"/>
    <n v="2013"/>
    <n v="499914"/>
    <n v="19496636"/>
    <n v="39"/>
    <n v="1"/>
    <n v="20"/>
    <s v="Input"/>
    <n v="40.200000000000003"/>
    <n v="73.3"/>
    <n v="1473.07658724"/>
    <x v="6"/>
  </r>
  <r>
    <s v="1981207F"/>
    <s v="H"/>
    <n v="32909"/>
    <s v="1A2m"/>
    <n v="3350002"/>
    <n v="9"/>
    <s v="Kg"/>
    <s v="Petroleum fuels"/>
    <x v="21"/>
    <s v="fuel/feedstock"/>
    <n v="2013"/>
    <n v="88727"/>
    <n v="13309073"/>
    <n v="150"/>
    <n v="1"/>
    <n v="32"/>
    <s v="Input"/>
    <n v="40.200000000000003"/>
    <n v="73.3"/>
    <n v="261.44830182000004"/>
    <x v="18"/>
  </r>
  <r>
    <s v="0529519F"/>
    <s v="H"/>
    <n v="21002"/>
    <s v="1A2c"/>
    <n v="3350002"/>
    <n v="9"/>
    <s v="Kg"/>
    <s v="Petroleum fuels"/>
    <x v="21"/>
    <s v="fuel/feedstock"/>
    <n v="2013"/>
    <n v="142923"/>
    <n v="12291433"/>
    <n v="86"/>
    <n v="5.5"/>
    <n v="21"/>
    <s v="Input"/>
    <n v="40.200000000000003"/>
    <n v="73.3"/>
    <n v="2316.3001794899997"/>
    <x v="7"/>
  </r>
  <r>
    <s v="5095027F"/>
    <s v="H"/>
    <n v="20292"/>
    <s v="1A2c"/>
    <n v="3350002"/>
    <n v="9"/>
    <s v="Kg"/>
    <s v="Petroleum fuels"/>
    <x v="21"/>
    <s v="fuel/feedstock"/>
    <n v="2013"/>
    <n v="211309"/>
    <n v="21832133"/>
    <n v="103.32"/>
    <n v="1"/>
    <n v="20"/>
    <s v="Input"/>
    <n v="40.200000000000003"/>
    <n v="73.3"/>
    <n v="622.65577794000001"/>
    <x v="6"/>
  </r>
  <r>
    <s v="1817833F"/>
    <s v="H"/>
    <n v="19201"/>
    <s v="1A1b"/>
    <n v="3350002"/>
    <n v="9"/>
    <s v="Kg"/>
    <s v="Petroleum fuels"/>
    <x v="21"/>
    <s v="fuel/feedstock"/>
    <n v="2013"/>
    <n v="73499"/>
    <n v="2792993"/>
    <n v="38"/>
    <n v="1"/>
    <n v="19"/>
    <s v="Input"/>
    <n v="40.200000000000003"/>
    <n v="73.3"/>
    <n v="216.57656334000001"/>
    <x v="1"/>
  </r>
  <r>
    <s v="3766233F"/>
    <s v="H"/>
    <n v="20291"/>
    <s v="1A2c"/>
    <n v="3350002"/>
    <n v="9"/>
    <s v="Kg"/>
    <s v="Petroleum fuels"/>
    <x v="21"/>
    <s v="fuel/feedstock"/>
    <n v="2013"/>
    <n v="116101"/>
    <n v="4876282"/>
    <n v="42"/>
    <n v="1"/>
    <n v="20"/>
    <s v="Input"/>
    <n v="40.200000000000003"/>
    <n v="73.3"/>
    <n v="342.11017266000005"/>
    <x v="6"/>
  </r>
  <r>
    <s v="1504432F"/>
    <s v="H"/>
    <n v="20221"/>
    <s v="1A2c"/>
    <n v="3350002"/>
    <n v="9"/>
    <s v="Kg"/>
    <s v="Petroleum fuels"/>
    <x v="21"/>
    <s v="fuel/feedstock"/>
    <n v="2013"/>
    <n v="4416"/>
    <n v="419520"/>
    <n v="95"/>
    <n v="1"/>
    <n v="20"/>
    <s v="Input"/>
    <n v="40.200000000000003"/>
    <n v="73.3"/>
    <n v="13.012450560000001"/>
    <x v="6"/>
  </r>
  <r>
    <s v="1679728F"/>
    <s v="H"/>
    <n v="20291"/>
    <s v="1A2c"/>
    <n v="3350002"/>
    <n v="9"/>
    <s v="Kg"/>
    <s v="Petroleum fuels"/>
    <x v="21"/>
    <s v="fuel/feedstock"/>
    <n v="2013"/>
    <n v="1580"/>
    <n v="161160"/>
    <n v="102"/>
    <n v="2.5"/>
    <n v="20"/>
    <s v="Input"/>
    <n v="40.200000000000003"/>
    <n v="73.3"/>
    <n v="11.639307000000001"/>
    <x v="6"/>
  </r>
  <r>
    <s v="3927633F"/>
    <s v="H"/>
    <n v="20291"/>
    <s v="1A2c"/>
    <n v="3350002"/>
    <n v="9"/>
    <s v="Kg"/>
    <s v="Petroleum fuels"/>
    <x v="21"/>
    <s v="fuel/feedstock"/>
    <n v="2013"/>
    <n v="9961"/>
    <n v="388490"/>
    <n v="39"/>
    <n v="1"/>
    <n v="20"/>
    <s v="Input"/>
    <n v="40.200000000000003"/>
    <n v="73.3"/>
    <n v="29.351680259999998"/>
    <x v="6"/>
  </r>
  <r>
    <s v="2561433F"/>
    <s v="H"/>
    <n v="20292"/>
    <s v="1A2c"/>
    <n v="3350002"/>
    <n v="9"/>
    <s v="Kg"/>
    <s v="Petroleum fuels"/>
    <x v="21"/>
    <s v="fuel/feedstock"/>
    <n v="2013"/>
    <n v="115952"/>
    <n v="9008311"/>
    <n v="77.69"/>
    <n v="1"/>
    <n v="20"/>
    <s v="Input"/>
    <n v="40.200000000000003"/>
    <n v="73.3"/>
    <n v="341.67112032"/>
    <x v="6"/>
  </r>
  <r>
    <s v="1335132F"/>
    <s v="H"/>
    <n v="32909"/>
    <s v="1A2m"/>
    <n v="3350002"/>
    <n v="9"/>
    <s v="Kg"/>
    <s v="Petroleum fuels"/>
    <x v="21"/>
    <s v="fuel/feedstock"/>
    <n v="2013"/>
    <n v="29183"/>
    <n v="3210082"/>
    <n v="110"/>
    <n v="1"/>
    <n v="32"/>
    <s v="Input"/>
    <n v="40.200000000000003"/>
    <n v="73.3"/>
    <n v="85.992378779999996"/>
    <x v="18"/>
  </r>
  <r>
    <s v="3703305F"/>
    <s v="H"/>
    <n v="20237"/>
    <s v="1A2c"/>
    <n v="3350002"/>
    <n v="9"/>
    <s v="Kg"/>
    <s v="Petroleum fuels"/>
    <x v="21"/>
    <s v="fuel/feedstock"/>
    <n v="2013"/>
    <n v="178151"/>
    <n v="17636954"/>
    <n v="99"/>
    <n v="1"/>
    <n v="20"/>
    <s v="Input"/>
    <n v="40.200000000000003"/>
    <n v="73.3"/>
    <n v="524.95042565999995"/>
    <x v="6"/>
  </r>
  <r>
    <s v="0045110F"/>
    <s v="H"/>
    <n v="20231"/>
    <s v="1A2c"/>
    <n v="3350002"/>
    <n v="9"/>
    <s v="Kg"/>
    <s v="Petroleum fuels"/>
    <x v="21"/>
    <s v="fuel/feedstock"/>
    <n v="2013"/>
    <n v="83600"/>
    <n v="819219"/>
    <n v="9.8000000000000007"/>
    <n v="1"/>
    <n v="20"/>
    <s v="Input"/>
    <n v="40.200000000000003"/>
    <n v="73.3"/>
    <n v="246.34077600000003"/>
    <x v="6"/>
  </r>
  <r>
    <s v="4213033F"/>
    <s v="H"/>
    <n v="20291"/>
    <s v="1A2c"/>
    <n v="3350002"/>
    <n v="9"/>
    <s v="Kg"/>
    <s v="Petroleum fuels"/>
    <x v="21"/>
    <s v="fuel/feedstock"/>
    <n v="2013"/>
    <n v="15312"/>
    <n v="1595650"/>
    <n v="104.21"/>
    <n v="4.5"/>
    <n v="20"/>
    <s v="Input"/>
    <n v="40.200000000000003"/>
    <n v="73.3"/>
    <n v="203.03666064000001"/>
    <x v="6"/>
  </r>
  <r>
    <s v="3624405F"/>
    <s v="H"/>
    <n v="20237"/>
    <s v="1A2c"/>
    <n v="3350002"/>
    <n v="9"/>
    <s v="Kg"/>
    <s v="Petroleum fuels"/>
    <x v="21"/>
    <s v="fuel/feedstock"/>
    <n v="2013"/>
    <n v="18350"/>
    <n v="1196820"/>
    <n v="65.22"/>
    <n v="1"/>
    <n v="20"/>
    <s v="Input"/>
    <n v="40.200000000000003"/>
    <n v="73.3"/>
    <n v="54.071210999999998"/>
    <x v="6"/>
  </r>
  <r>
    <s v="4291727F"/>
    <s v="H"/>
    <n v="22209"/>
    <s v="1A2m"/>
    <n v="3350002"/>
    <n v="9"/>
    <s v="Kg"/>
    <s v="Petroleum fuels"/>
    <x v="21"/>
    <s v="fuel/feedstock"/>
    <n v="2013"/>
    <n v="642500"/>
    <n v="25700000"/>
    <n v="40"/>
    <n v="17.333333"/>
    <n v="22"/>
    <s v="Input"/>
    <n v="40.200000000000003"/>
    <n v="73.3"/>
    <n v="32815.969568923654"/>
    <x v="3"/>
  </r>
  <r>
    <s v="1851833F"/>
    <s v="H"/>
    <n v="20291"/>
    <s v="1A2c"/>
    <n v="3350002"/>
    <n v="9"/>
    <s v="Kg"/>
    <s v="Petroleum fuels"/>
    <x v="21"/>
    <s v="fuel/feedstock"/>
    <n v="2013"/>
    <n v="27410"/>
    <n v="2237825"/>
    <n v="81.64"/>
    <n v="1"/>
    <n v="20"/>
    <s v="Input"/>
    <n v="40.200000000000003"/>
    <n v="73.3"/>
    <n v="80.767950599999992"/>
    <x v="6"/>
  </r>
  <r>
    <s v="1855633F"/>
    <s v="H"/>
    <n v="20291"/>
    <s v="1A2c"/>
    <n v="3350002"/>
    <n v="9"/>
    <s v="Kg"/>
    <s v="Petroleum fuels"/>
    <x v="21"/>
    <s v="fuel/feedstock"/>
    <n v="2013"/>
    <n v="41036"/>
    <n v="1641431"/>
    <n v="40"/>
    <n v="1"/>
    <n v="20"/>
    <s v="Input"/>
    <n v="40.200000000000003"/>
    <n v="73.3"/>
    <n v="120.91913976000001"/>
    <x v="6"/>
  </r>
  <r>
    <s v="1981207F"/>
    <s v="I"/>
    <n v="32909"/>
    <s v="1A2m"/>
    <n v="3350002"/>
    <n v="9"/>
    <s v="Kg"/>
    <s v="Petroleum fuels"/>
    <x v="21"/>
    <s v="fuel/feedstock"/>
    <n v="2013"/>
    <n v="747659"/>
    <n v="73270629"/>
    <n v="98"/>
    <n v="1"/>
    <n v="32"/>
    <s v="Input"/>
    <n v="40.200000000000003"/>
    <n v="73.3"/>
    <n v="2203.0968689400001"/>
    <x v="18"/>
  </r>
  <r>
    <s v="5937624F"/>
    <s v="I"/>
    <n v="20119"/>
    <s v="1A2c"/>
    <n v="3350002"/>
    <n v="9"/>
    <s v="Kg"/>
    <s v="Petroleum fuels"/>
    <x v="21"/>
    <s v="fuel/feedstock"/>
    <n v="2013"/>
    <n v="194430"/>
    <n v="21027588"/>
    <n v="108.15"/>
    <n v="1"/>
    <n v="20"/>
    <s v="Input"/>
    <n v="40.200000000000003"/>
    <n v="73.3"/>
    <n v="572.91910380000002"/>
    <x v="6"/>
  </r>
  <r>
    <s v="2423509F"/>
    <s v="I"/>
    <n v="25999"/>
    <s v="1A2h"/>
    <n v="3350002"/>
    <n v="9"/>
    <s v="Kg"/>
    <s v="Petroleum fuels"/>
    <x v="21"/>
    <s v="fuel/feedstock"/>
    <n v="2013"/>
    <n v="1634"/>
    <n v="176750"/>
    <n v="108.17"/>
    <n v="1"/>
    <n v="25"/>
    <s v="Input"/>
    <n v="40.200000000000003"/>
    <n v="73.3"/>
    <n v="4.8148424400000005"/>
    <x v="9"/>
  </r>
  <r>
    <s v="1259619F"/>
    <s v="I"/>
    <n v="20236"/>
    <s v="1A2c"/>
    <n v="3350002"/>
    <n v="9"/>
    <s v="Kg"/>
    <s v="Petroleum fuels"/>
    <x v="21"/>
    <s v="fuel/feedstock"/>
    <n v="2013"/>
    <n v="190000"/>
    <n v="28712405"/>
    <n v="151.12"/>
    <n v="1"/>
    <n v="20"/>
    <s v="Input"/>
    <n v="40.200000000000003"/>
    <n v="73.3"/>
    <n v="559.86540000000002"/>
    <x v="6"/>
  </r>
  <r>
    <s v="3469527F"/>
    <s v="I"/>
    <n v="32901"/>
    <s v="1A2m"/>
    <n v="3350002"/>
    <n v="9"/>
    <s v="Kg"/>
    <s v="Petroleum fuels"/>
    <x v="21"/>
    <s v="fuel/feedstock"/>
    <n v="2013"/>
    <n v="109064"/>
    <n v="9161337"/>
    <n v="84"/>
    <n v="1"/>
    <n v="32"/>
    <s v="Input"/>
    <n v="40.200000000000003"/>
    <n v="73.3"/>
    <n v="321.37452624000008"/>
    <x v="18"/>
  </r>
  <r>
    <s v="0965929F"/>
    <s v="I"/>
    <n v="19202"/>
    <s v="1A1b"/>
    <n v="3350002"/>
    <n v="9"/>
    <s v="Kg"/>
    <s v="Petroleum fuels"/>
    <x v="21"/>
    <s v="fuel/feedstock"/>
    <n v="2013"/>
    <n v="4646830"/>
    <n v="542873069"/>
    <n v="116.83"/>
    <n v="1"/>
    <n v="19"/>
    <s v="Input"/>
    <n v="40.200000000000003"/>
    <n v="73.3"/>
    <n v="13692.6280878"/>
    <x v="1"/>
  </r>
  <r>
    <s v="0941824F"/>
    <s v="I"/>
    <n v="20112"/>
    <s v="1A2c"/>
    <n v="3350002"/>
    <n v="9"/>
    <s v="Kg"/>
    <s v="Petroleum fuels"/>
    <x v="21"/>
    <s v="fuel/feedstock"/>
    <n v="2013"/>
    <n v="962805"/>
    <n v="100509270"/>
    <n v="104.39"/>
    <n v="1"/>
    <n v="20"/>
    <s v="Input"/>
    <n v="40.200000000000003"/>
    <n v="73.3"/>
    <n v="2837.0589812999997"/>
    <x v="6"/>
  </r>
  <r>
    <s v="4188233F"/>
    <s v="I"/>
    <n v="20297"/>
    <s v="1A2c"/>
    <n v="3350002"/>
    <n v="9"/>
    <s v="Kg"/>
    <s v="Petroleum fuels"/>
    <x v="21"/>
    <s v="fuel/feedstock"/>
    <n v="2013"/>
    <n v="560130"/>
    <n v="72379183"/>
    <n v="129.22"/>
    <n v="1"/>
    <n v="20"/>
    <s v="Input"/>
    <n v="40.200000000000003"/>
    <n v="73.3"/>
    <n v="1650.5126657999999"/>
    <x v="6"/>
  </r>
  <r>
    <s v="1817833F"/>
    <s v="I"/>
    <n v="19201"/>
    <s v="1A1b"/>
    <n v="3350002"/>
    <n v="9"/>
    <s v="Kg"/>
    <s v="Petroleum fuels"/>
    <x v="21"/>
    <s v="fuel/feedstock"/>
    <n v="2013"/>
    <n v="673029"/>
    <n v="72788104"/>
    <n v="108.15"/>
    <n v="1"/>
    <n v="19"/>
    <s v="Input"/>
    <n v="40.200000000000003"/>
    <n v="73.3"/>
    <n v="1983.1876331399999"/>
    <x v="1"/>
  </r>
  <r>
    <s v="0940033F"/>
    <s v="I"/>
    <n v="20231"/>
    <s v="1A2c"/>
    <n v="3350002"/>
    <n v="9"/>
    <s v="Kg"/>
    <s v="Petroleum fuels"/>
    <x v="21"/>
    <s v="fuel/feedstock"/>
    <n v="2013"/>
    <n v="2913"/>
    <n v="247640"/>
    <n v="85.01"/>
    <n v="1"/>
    <n v="20"/>
    <s v="Input"/>
    <n v="40.200000000000003"/>
    <n v="73.3"/>
    <n v="8.5836205799999998"/>
    <x v="6"/>
  </r>
  <r>
    <s v="5424733F"/>
    <s v="I"/>
    <n v="20291"/>
    <s v="1A2c"/>
    <n v="3350002"/>
    <n v="9"/>
    <s v="Kg"/>
    <s v="Petroleum fuels"/>
    <x v="21"/>
    <s v="fuel/feedstock"/>
    <n v="2013"/>
    <n v="22015"/>
    <n v="2380939"/>
    <n v="108.15"/>
    <n v="1"/>
    <n v="20"/>
    <s v="Input"/>
    <n v="40.200000000000003"/>
    <n v="73.3"/>
    <n v="64.870719900000012"/>
    <x v="6"/>
  </r>
  <r>
    <s v="1735906F"/>
    <s v="I"/>
    <n v="22209"/>
    <s v="1A2m"/>
    <n v="3350002"/>
    <n v="9"/>
    <s v="Kg"/>
    <s v="Petroleum fuels"/>
    <x v="21"/>
    <s v="fuel/feedstock"/>
    <n v="2013"/>
    <n v="3843"/>
    <n v="415593"/>
    <n v="108.14"/>
    <n v="1"/>
    <n v="22"/>
    <s v="Input"/>
    <n v="40.200000000000003"/>
    <n v="73.3"/>
    <n v="11.324014380000001"/>
    <x v="3"/>
  </r>
  <r>
    <s v="5610527F"/>
    <s v="I"/>
    <n v="20237"/>
    <s v="1A2c"/>
    <n v="3350002"/>
    <n v="9"/>
    <s v="Kg"/>
    <s v="Petroleum fuels"/>
    <x v="21"/>
    <s v="fuel/feedstock"/>
    <n v="2013"/>
    <n v="49741"/>
    <n v="5411888"/>
    <n v="108.8"/>
    <n v="1"/>
    <n v="20"/>
    <s v="Input"/>
    <n v="40.200000000000003"/>
    <n v="73.3"/>
    <n v="146.56981506"/>
    <x v="6"/>
  </r>
  <r>
    <s v="0711624F"/>
    <s v="I"/>
    <n v="20131"/>
    <s v="1A2c"/>
    <n v="3350002"/>
    <n v="9"/>
    <s v="Kg"/>
    <s v="Petroleum fuels"/>
    <x v="21"/>
    <s v="fuel/feedstock"/>
    <n v="2013"/>
    <n v="14240112"/>
    <n v="1183360775"/>
    <n v="83.1"/>
    <n v="1"/>
    <n v="20"/>
    <s v="Input"/>
    <n v="40.200000000000003"/>
    <n v="73.3"/>
    <n v="41960.768425920003"/>
    <x v="6"/>
  </r>
  <r>
    <s v="2993824F"/>
    <s v="I"/>
    <n v="20119"/>
    <s v="1A2c"/>
    <n v="3350002"/>
    <n v="9"/>
    <s v="Kg"/>
    <s v="Petroleum fuels"/>
    <x v="21"/>
    <s v="fuel/feedstock"/>
    <n v="2013"/>
    <n v="1824610"/>
    <n v="126810395"/>
    <n v="69.5"/>
    <n v="1"/>
    <n v="20"/>
    <s v="Input"/>
    <n v="40.200000000000003"/>
    <n v="73.3"/>
    <n v="5376.5053025999996"/>
    <x v="6"/>
  </r>
  <r>
    <s v="1818733F"/>
    <s v="I"/>
    <n v="21003"/>
    <s v="1A2c"/>
    <n v="3350002"/>
    <n v="9"/>
    <s v="Kg"/>
    <s v="Petroleum fuels"/>
    <x v="21"/>
    <s v="fuel/feedstock"/>
    <n v="2013"/>
    <n v="30412"/>
    <n v="5170268"/>
    <n v="170.01"/>
    <n v="1"/>
    <n v="21"/>
    <s v="Input"/>
    <n v="40.200000000000003"/>
    <n v="73.3"/>
    <n v="89.613823920000002"/>
    <x v="7"/>
  </r>
  <r>
    <s v="4014133F"/>
    <s v="I"/>
    <n v="20291"/>
    <s v="1A2c"/>
    <n v="3350002"/>
    <n v="9"/>
    <s v="Kg"/>
    <s v="Petroleum fuels"/>
    <x v="21"/>
    <s v="fuel/feedstock"/>
    <n v="2013"/>
    <n v="142566"/>
    <n v="15304477"/>
    <n v="107.35"/>
    <n v="5.5"/>
    <n v="20"/>
    <s v="Input"/>
    <n v="40.200000000000003"/>
    <n v="73.3"/>
    <n v="2310.5144125799998"/>
    <x v="6"/>
  </r>
  <r>
    <s v="0027728F"/>
    <s v="I"/>
    <n v="27201"/>
    <s v="1A2h"/>
    <n v="3350002"/>
    <n v="9"/>
    <s v="Kg"/>
    <s v="Petroleum fuels"/>
    <x v="21"/>
    <s v="fuel/feedstock"/>
    <n v="2013"/>
    <n v="90714"/>
    <n v="9810708"/>
    <n v="108.15"/>
    <n v="1"/>
    <n v="27"/>
    <s v="Input"/>
    <n v="40.200000000000003"/>
    <n v="73.3"/>
    <n v="267.30331524000002"/>
    <x v="4"/>
  </r>
  <r>
    <s v="1628609F"/>
    <s v="I"/>
    <n v="20291"/>
    <s v="1A2c"/>
    <n v="3350002"/>
    <n v="9"/>
    <s v="Kg"/>
    <s v="Petroleum fuels"/>
    <x v="21"/>
    <s v="fuel/feedstock"/>
    <n v="2013"/>
    <n v="736595"/>
    <n v="54031588"/>
    <n v="73.349999999999994"/>
    <n v="1"/>
    <n v="20"/>
    <s v="Input"/>
    <n v="40.200000000000003"/>
    <n v="73.3"/>
    <n v="2170.4950227000004"/>
    <x v="6"/>
  </r>
  <r>
    <s v="0771233F"/>
    <s v="I"/>
    <n v="20291"/>
    <s v="1A2c"/>
    <n v="3350002"/>
    <n v="9"/>
    <s v="Kg"/>
    <s v="Petroleum fuels"/>
    <x v="21"/>
    <s v="fuel/feedstock"/>
    <n v="2013"/>
    <n v="199485"/>
    <n v="21344962"/>
    <n v="107"/>
    <n v="1"/>
    <n v="20"/>
    <s v="Input"/>
    <n v="40.200000000000003"/>
    <n v="73.3"/>
    <n v="587.81447009999999"/>
    <x v="6"/>
  </r>
  <r>
    <s v="0893827F"/>
    <s v="I"/>
    <n v="24201"/>
    <s v="1A2b"/>
    <n v="3350002"/>
    <n v="9"/>
    <s v="Kg"/>
    <s v="Petroleum fuels"/>
    <x v="21"/>
    <s v="fuel/feedstock"/>
    <n v="2013"/>
    <n v="629"/>
    <n v="105157"/>
    <n v="167.18"/>
    <n v="1"/>
    <n v="24"/>
    <s v="Input"/>
    <n v="40.200000000000003"/>
    <n v="73.3"/>
    <n v="1.8534491400000002"/>
    <x v="16"/>
  </r>
  <r>
    <s v="4769233F"/>
    <s v="I"/>
    <n v="20238"/>
    <s v="1A2c"/>
    <n v="3350002"/>
    <n v="9"/>
    <s v="Kg"/>
    <s v="Petroleum fuels"/>
    <x v="21"/>
    <s v="fuel/feedstock"/>
    <n v="2013"/>
    <n v="348382"/>
    <n v="37677526"/>
    <n v="108.15"/>
    <n v="1"/>
    <n v="20"/>
    <s v="Input"/>
    <n v="40.200000000000003"/>
    <n v="73.3"/>
    <n v="1026.5633041200001"/>
    <x v="6"/>
  </r>
  <r>
    <s v="0159133F"/>
    <s v="I"/>
    <n v="20119"/>
    <s v="1A2c"/>
    <n v="3350002"/>
    <n v="9"/>
    <s v="Kg"/>
    <s v="Petroleum fuels"/>
    <x v="21"/>
    <s v="fuel/feedstock"/>
    <n v="2013"/>
    <n v="20622000"/>
    <n v="1891062327"/>
    <n v="91.7"/>
    <n v="1"/>
    <n v="20"/>
    <s v="Input"/>
    <n v="40.200000000000003"/>
    <n v="73.3"/>
    <n v="60766.022519999999"/>
    <x v="6"/>
  </r>
  <r>
    <s v="3677609F"/>
    <s v="I"/>
    <n v="32909"/>
    <s v="1A2m"/>
    <n v="3350002"/>
    <n v="9"/>
    <s v="Kg"/>
    <s v="Petroleum fuels"/>
    <x v="21"/>
    <s v="fuel/feedstock"/>
    <n v="2013"/>
    <n v="41437"/>
    <n v="5155210"/>
    <n v="124.41"/>
    <n v="1"/>
    <n v="32"/>
    <s v="Input"/>
    <n v="40.200000000000003"/>
    <n v="73.3"/>
    <n v="122.10075042"/>
    <x v="18"/>
  </r>
  <r>
    <s v="3383929F"/>
    <s v="I"/>
    <n v="20238"/>
    <s v="1A2c"/>
    <n v="3350002"/>
    <n v="9"/>
    <s v="Kg"/>
    <s v="Petroleum fuels"/>
    <x v="21"/>
    <s v="fuel/feedstock"/>
    <n v="2013"/>
    <n v="209435"/>
    <n v="15781597"/>
    <n v="75.349999999999994"/>
    <n v="1"/>
    <n v="20"/>
    <s v="Input"/>
    <n v="40.200000000000003"/>
    <n v="73.3"/>
    <n v="617.13373710000008"/>
    <x v="6"/>
  </r>
  <r>
    <s v="3790433F"/>
    <s v="H"/>
    <n v="20299"/>
    <s v="1A2c"/>
    <n v="3350003"/>
    <n v="27"/>
    <s v="Tonne"/>
    <s v="Petroleum fuels"/>
    <x v="22"/>
    <s v="fuel/feedstock"/>
    <n v="2013"/>
    <n v="1176.73"/>
    <n v="13061703"/>
    <n v="11100"/>
    <n v="1"/>
    <n v="20"/>
    <s v="Input"/>
    <n v="32.5"/>
    <n v="97.5"/>
    <n v="3728.7631875000002"/>
    <x v="6"/>
  </r>
  <r>
    <s v="2993824F"/>
    <s v="H"/>
    <n v="20119"/>
    <s v="1A2c"/>
    <n v="3350003"/>
    <n v="27"/>
    <s v="Tonne"/>
    <s v="Petroleum fuels"/>
    <x v="22"/>
    <s v="fuel/feedstock"/>
    <n v="2013"/>
    <n v="9628"/>
    <n v="86382416"/>
    <n v="8972"/>
    <n v="1"/>
    <n v="20"/>
    <s v="Input"/>
    <n v="32.5"/>
    <n v="97.5"/>
    <n v="30508.724999999999"/>
    <x v="6"/>
  </r>
  <r>
    <s v="1270221F"/>
    <s v="H"/>
    <n v="24102"/>
    <s v="1A2a"/>
    <n v="3350003"/>
    <n v="27"/>
    <s v="Tonne"/>
    <s v="Petroleum fuels"/>
    <x v="22"/>
    <s v="fuel/feedstock"/>
    <n v="2013"/>
    <n v="5383"/>
    <n v="126646658"/>
    <n v="23527.15"/>
    <n v="1"/>
    <n v="24"/>
    <s v="Input"/>
    <n v="32.5"/>
    <n v="97.5"/>
    <n v="17057.381249999999"/>
    <x v="16"/>
  </r>
  <r>
    <s v="1787910F"/>
    <s v="H"/>
    <n v="24103"/>
    <s v="1A2a"/>
    <n v="3350003"/>
    <n v="27"/>
    <s v="Tonne"/>
    <s v="Petroleum fuels"/>
    <x v="22"/>
    <s v="fuel/feedstock"/>
    <n v="2013"/>
    <n v="624"/>
    <n v="12560277"/>
    <n v="20128.650000000001"/>
    <n v="1"/>
    <n v="24"/>
    <s v="Input"/>
    <n v="32.5"/>
    <n v="97.5"/>
    <n v="1977.3"/>
    <x v="16"/>
  </r>
  <r>
    <s v="0300127F"/>
    <s v="H"/>
    <n v="24319"/>
    <s v="1A2a"/>
    <n v="3350003"/>
    <n v="27"/>
    <s v="Tonne"/>
    <s v="Petroleum fuels"/>
    <x v="22"/>
    <s v="fuel/feedstock"/>
    <n v="2013"/>
    <n v="410"/>
    <n v="14055182"/>
    <n v="34280.93"/>
    <n v="1"/>
    <n v="24"/>
    <s v="Input"/>
    <n v="32.5"/>
    <n v="97.5"/>
    <n v="1299.1875"/>
    <x v="16"/>
  </r>
  <r>
    <s v="1097532F"/>
    <s v="H"/>
    <n v="23999"/>
    <s v="1A2f"/>
    <n v="3350003"/>
    <n v="27"/>
    <s v="Tonne"/>
    <s v="Petroleum fuels"/>
    <x v="22"/>
    <s v="fuel/feedstock"/>
    <n v="2013"/>
    <n v="5879"/>
    <n v="57634024"/>
    <n v="9803.3700000000008"/>
    <n v="1"/>
    <n v="23"/>
    <s v="Input"/>
    <n v="32.5"/>
    <n v="97.5"/>
    <n v="18629.081249999999"/>
    <x v="5"/>
  </r>
  <r>
    <s v="0027133F"/>
    <s v="H"/>
    <n v="24319"/>
    <s v="1A2a"/>
    <n v="3350003"/>
    <n v="27"/>
    <s v="Tonne"/>
    <s v="Petroleum fuels"/>
    <x v="22"/>
    <s v="fuel/feedstock"/>
    <n v="2013"/>
    <n v="500"/>
    <n v="4755554"/>
    <n v="9511.11"/>
    <n v="1"/>
    <n v="24"/>
    <s v="Input"/>
    <n v="32.5"/>
    <n v="97.5"/>
    <n v="1584.375"/>
    <x v="16"/>
  </r>
  <r>
    <s v="0300027F"/>
    <s v="H"/>
    <n v="29301"/>
    <s v="1A2g"/>
    <n v="3350003"/>
    <n v="27"/>
    <s v="Tonne"/>
    <s v="Petroleum fuels"/>
    <x v="22"/>
    <s v="fuel/feedstock"/>
    <n v="2013"/>
    <n v="572"/>
    <n v="18240054"/>
    <n v="31888.21"/>
    <n v="1"/>
    <n v="29"/>
    <s v="Input"/>
    <n v="32.5"/>
    <n v="97.5"/>
    <n v="1812.5250000000001"/>
    <x v="2"/>
  </r>
  <r>
    <s v="1855528F"/>
    <s v="H"/>
    <n v="23993"/>
    <s v="1A2f"/>
    <n v="3350003"/>
    <n v="27"/>
    <s v="Tonne"/>
    <s v="Petroleum fuels"/>
    <x v="22"/>
    <s v="fuel/feedstock"/>
    <n v="2013"/>
    <n v="7278"/>
    <n v="64632918"/>
    <n v="8880.59"/>
    <n v="1"/>
    <n v="23"/>
    <s v="Input"/>
    <n v="32.5"/>
    <n v="97.5"/>
    <n v="23062.162499999999"/>
    <x v="5"/>
  </r>
  <r>
    <s v="0024233F"/>
    <s v="H"/>
    <n v="24319"/>
    <s v="1A2a"/>
    <n v="3350003"/>
    <n v="27"/>
    <s v="Tonne"/>
    <s v="Petroleum fuels"/>
    <x v="22"/>
    <s v="fuel/feedstock"/>
    <n v="2013"/>
    <n v="218"/>
    <n v="3880229"/>
    <n v="17799.22"/>
    <n v="1"/>
    <n v="24"/>
    <s v="Input"/>
    <n v="32.5"/>
    <n v="97.5"/>
    <n v="690.78750000000002"/>
    <x v="16"/>
  </r>
  <r>
    <s v="4329727F"/>
    <s v="H"/>
    <n v="23999"/>
    <s v="1A2f"/>
    <n v="3350003"/>
    <n v="27"/>
    <s v="Tonne"/>
    <s v="Petroleum fuels"/>
    <x v="22"/>
    <s v="fuel/feedstock"/>
    <n v="2013"/>
    <n v="448"/>
    <n v="7969159"/>
    <n v="17788.3"/>
    <n v="1"/>
    <n v="23"/>
    <s v="Input"/>
    <n v="32.5"/>
    <n v="97.5"/>
    <n v="1419.6"/>
    <x v="5"/>
  </r>
  <r>
    <s v="0142620F"/>
    <s v="H"/>
    <n v="24103"/>
    <s v="1A2a"/>
    <n v="3350003"/>
    <n v="27"/>
    <s v="Tonne"/>
    <s v="Petroleum fuels"/>
    <x v="22"/>
    <s v="fuel/feedstock"/>
    <n v="2013"/>
    <n v="2.48"/>
    <n v="67726"/>
    <n v="27308.87"/>
    <n v="1"/>
    <n v="24"/>
    <s v="Input"/>
    <n v="32.5"/>
    <n v="97.5"/>
    <n v="7.8584999999999994"/>
    <x v="16"/>
  </r>
  <r>
    <s v="1520721F"/>
    <s v="H"/>
    <n v="23912"/>
    <s v="1A2f"/>
    <n v="3350003"/>
    <n v="27"/>
    <s v="Tonne"/>
    <s v="Petroleum fuels"/>
    <x v="22"/>
    <s v="fuel/feedstock"/>
    <n v="2013"/>
    <n v="2036"/>
    <n v="36260942"/>
    <n v="17809.89"/>
    <n v="1"/>
    <n v="23"/>
    <s v="Input"/>
    <n v="32.5"/>
    <n v="97.5"/>
    <n v="6451.5749999999998"/>
    <x v="5"/>
  </r>
  <r>
    <s v="1474129F"/>
    <s v="H"/>
    <n v="24202"/>
    <s v="1A2b"/>
    <n v="3350003"/>
    <n v="27"/>
    <s v="Tonne"/>
    <s v="Petroleum fuels"/>
    <x v="22"/>
    <s v="fuel/feedstock"/>
    <n v="2013"/>
    <n v="11248"/>
    <n v="278354981"/>
    <n v="24747.06"/>
    <n v="1"/>
    <n v="24"/>
    <s v="Input"/>
    <n v="32.5"/>
    <n v="97.5"/>
    <n v="35642.1"/>
    <x v="16"/>
  </r>
  <r>
    <s v="0348006F"/>
    <s v="H"/>
    <n v="13131"/>
    <s v="1A2l"/>
    <n v="3350003"/>
    <n v="27"/>
    <s v="Tonne"/>
    <s v="Petroleum fuels"/>
    <x v="22"/>
    <s v="fuel/feedstock"/>
    <n v="2013"/>
    <n v="395"/>
    <n v="7040766"/>
    <n v="17824.72"/>
    <n v="1"/>
    <n v="13"/>
    <s v="Input"/>
    <n v="32.5"/>
    <n v="97.5"/>
    <n v="1251.65625"/>
    <x v="0"/>
  </r>
  <r>
    <s v="1427929F"/>
    <s v="H"/>
    <n v="23994"/>
    <s v="1A2f"/>
    <n v="3350003"/>
    <n v="27"/>
    <s v="Tonne"/>
    <s v="Petroleum fuels"/>
    <x v="22"/>
    <s v="fuel/feedstock"/>
    <n v="2013"/>
    <n v="3369"/>
    <n v="109227448"/>
    <n v="32421.33"/>
    <n v="1"/>
    <n v="23"/>
    <s v="Input"/>
    <n v="32.5"/>
    <n v="97.5"/>
    <n v="10675.518749999999"/>
    <x v="5"/>
  </r>
  <r>
    <s v="5549527F"/>
    <s v="H"/>
    <n v="30206"/>
    <s v="1A2g"/>
    <n v="3350003"/>
    <n v="27"/>
    <s v="Tonne"/>
    <s v="Petroleum fuels"/>
    <x v="22"/>
    <s v="fuel/feedstock"/>
    <n v="2013"/>
    <n v="1442"/>
    <n v="25673579"/>
    <n v="17804.150000000001"/>
    <n v="1"/>
    <n v="30"/>
    <s v="Input"/>
    <n v="32.5"/>
    <n v="97.5"/>
    <n v="4569.3374999999996"/>
    <x v="17"/>
  </r>
  <r>
    <s v="4223633F"/>
    <s v="I"/>
    <n v="23942"/>
    <s v="1A2f"/>
    <n v="3350003"/>
    <n v="27"/>
    <s v="Tonne"/>
    <s v="Petroleum fuels"/>
    <x v="22"/>
    <s v="fuel/feedstock"/>
    <n v="2013"/>
    <n v="7326"/>
    <n v="147727398"/>
    <n v="20164.810000000001"/>
    <n v="1"/>
    <n v="23"/>
    <s v="Input"/>
    <n v="32.5"/>
    <n v="97.5"/>
    <n v="23214.262500000001"/>
    <x v="5"/>
  </r>
  <r>
    <s v="4009633F"/>
    <s v="I"/>
    <n v="23942"/>
    <s v="1A2f"/>
    <n v="3350003"/>
    <n v="27"/>
    <s v="Tonne"/>
    <s v="Petroleum fuels"/>
    <x v="22"/>
    <s v="fuel/feedstock"/>
    <n v="2013"/>
    <n v="35515"/>
    <n v="716166463"/>
    <n v="20165.18"/>
    <n v="1"/>
    <n v="23"/>
    <s v="Input"/>
    <n v="32.5"/>
    <n v="97.5"/>
    <n v="112538.15625"/>
    <x v="5"/>
  </r>
  <r>
    <s v="1097532F"/>
    <s v="I"/>
    <n v="23999"/>
    <s v="1A2f"/>
    <n v="3350003"/>
    <n v="27"/>
    <s v="Tonne"/>
    <s v="Petroleum fuels"/>
    <x v="22"/>
    <s v="fuel/feedstock"/>
    <n v="2013"/>
    <n v="425"/>
    <n v="18024376"/>
    <n v="42410.3"/>
    <n v="1"/>
    <n v="23"/>
    <s v="Input"/>
    <n v="32.5"/>
    <n v="97.5"/>
    <n v="1346.71875"/>
    <x v="5"/>
  </r>
  <r>
    <s v="1215723F"/>
    <s v="H"/>
    <n v="23994"/>
    <s v="1A2f"/>
    <n v="3350004"/>
    <n v="27"/>
    <s v="Tonne"/>
    <s v="Petroleum fuels"/>
    <x v="23"/>
    <s v="fuel/feedstock"/>
    <n v="2013"/>
    <n v="16647"/>
    <n v="539433393"/>
    <n v="32404.240000000002"/>
    <n v="1"/>
    <n v="23"/>
    <s v="Input"/>
    <n v="32.5"/>
    <n v="97.5"/>
    <n v="52750.181250000001"/>
    <x v="5"/>
  </r>
  <r>
    <s v="5475024F"/>
    <s v="H"/>
    <n v="23921"/>
    <s v="1A2f"/>
    <n v="3350004"/>
    <n v="27"/>
    <s v="Tonne"/>
    <s v="Petroleum fuels"/>
    <x v="23"/>
    <s v="fuel/feedstock"/>
    <n v="2013"/>
    <n v="55"/>
    <n v="1144358"/>
    <n v="20806.509999999998"/>
    <n v="16.333333"/>
    <n v="23"/>
    <s v="Input"/>
    <n v="32.5"/>
    <n v="97.5"/>
    <n v="2846.5936919062501"/>
    <x v="5"/>
  </r>
  <r>
    <s v="1520619F"/>
    <s v="H"/>
    <n v="23994"/>
    <s v="1A2f"/>
    <n v="3350004"/>
    <n v="27"/>
    <s v="Tonne"/>
    <s v="Petroleum fuels"/>
    <x v="23"/>
    <s v="fuel/feedstock"/>
    <n v="2013"/>
    <n v="1266"/>
    <n v="36422329"/>
    <n v="28769.61"/>
    <n v="1"/>
    <n v="23"/>
    <s v="Input"/>
    <n v="32.5"/>
    <n v="97.5"/>
    <n v="4011.6374999999998"/>
    <x v="5"/>
  </r>
  <r>
    <s v="1264621F"/>
    <s v="H"/>
    <n v="19109"/>
    <s v="1A1ci"/>
    <n v="3350004"/>
    <n v="27"/>
    <s v="Tonne"/>
    <s v="Petroleum fuels"/>
    <x v="23"/>
    <s v="fuel/feedstock"/>
    <n v="2013"/>
    <n v="405"/>
    <n v="11127343"/>
    <n v="27474.92"/>
    <n v="2.5"/>
    <n v="19"/>
    <s v="Input"/>
    <n v="32.5"/>
    <n v="97.5"/>
    <n v="3208.359375"/>
    <x v="1"/>
  </r>
  <r>
    <s v="1084802F"/>
    <s v="H"/>
    <n v="30204"/>
    <s v="1A2g"/>
    <n v="3350004"/>
    <n v="27"/>
    <s v="Tonne"/>
    <s v="Petroleum fuels"/>
    <x v="23"/>
    <s v="fuel/feedstock"/>
    <n v="2013"/>
    <n v="120"/>
    <n v="3483991"/>
    <n v="29033.26"/>
    <n v="3"/>
    <n v="30"/>
    <s v="Input"/>
    <n v="32.5"/>
    <n v="97.5"/>
    <n v="1140.75"/>
    <x v="17"/>
  </r>
  <r>
    <s v="0027728F"/>
    <s v="H"/>
    <n v="27201"/>
    <s v="1A2h"/>
    <n v="3350004"/>
    <n v="27"/>
    <s v="Tonne"/>
    <s v="Petroleum fuels"/>
    <x v="23"/>
    <s v="fuel/feedstock"/>
    <n v="2013"/>
    <n v="144"/>
    <n v="3717326"/>
    <n v="25814.76"/>
    <n v="1"/>
    <n v="27"/>
    <s v="Input"/>
    <n v="32.5"/>
    <n v="97.5"/>
    <n v="456.3"/>
    <x v="4"/>
  </r>
  <r>
    <s v="1827324F"/>
    <s v="H"/>
    <n v="25920"/>
    <s v="1A2h"/>
    <n v="3350004"/>
    <n v="27"/>
    <s v="Tonne"/>
    <s v="Petroleum fuels"/>
    <x v="23"/>
    <s v="fuel/feedstock"/>
    <n v="2013"/>
    <n v="450"/>
    <n v="12372432"/>
    <n v="27494.29"/>
    <n v="1"/>
    <n v="25"/>
    <s v="Input"/>
    <n v="32.5"/>
    <n v="97.5"/>
    <n v="1425.9375"/>
    <x v="9"/>
  </r>
  <r>
    <s v="1520619F"/>
    <s v="I"/>
    <n v="23994"/>
    <s v="1A2f"/>
    <n v="3350004"/>
    <n v="27"/>
    <s v="Tonne"/>
    <s v="Petroleum fuels"/>
    <x v="23"/>
    <s v="fuel/feedstock"/>
    <n v="2013"/>
    <n v="27520"/>
    <n v="2547846414"/>
    <n v="92581.63"/>
    <n v="1"/>
    <n v="23"/>
    <s v="Input"/>
    <n v="32.5"/>
    <n v="97.5"/>
    <n v="87204"/>
    <x v="5"/>
  </r>
  <r>
    <s v="4223933F"/>
    <s v="I"/>
    <n v="23941"/>
    <s v="1A2f"/>
    <n v="3350004"/>
    <n v="27"/>
    <s v="Tonne"/>
    <s v="Petroleum fuels"/>
    <x v="23"/>
    <s v="fuel/feedstock"/>
    <n v="2013"/>
    <n v="1084"/>
    <n v="100344996"/>
    <n v="92569.18"/>
    <n v="1"/>
    <n v="23"/>
    <s v="Input"/>
    <n v="32.5"/>
    <n v="97.5"/>
    <n v="3434.9250000000002"/>
    <x v="5"/>
  </r>
  <r>
    <s v="1215723F"/>
    <s v="I"/>
    <n v="23994"/>
    <s v="1A2f"/>
    <n v="3350004"/>
    <n v="27"/>
    <s v="Tonne"/>
    <s v="Petroleum fuels"/>
    <x v="23"/>
    <s v="fuel/feedstock"/>
    <n v="2013"/>
    <n v="62189"/>
    <n v="5757477512"/>
    <n v="92580.32"/>
    <n v="1"/>
    <n v="23"/>
    <s v="Input"/>
    <n v="32.5"/>
    <n v="97.5"/>
    <n v="197061.39374999999"/>
    <x v="5"/>
  </r>
  <r>
    <s v="1323419F"/>
    <s v="I"/>
    <n v="17013"/>
    <s v="1A2d"/>
    <n v="3350004"/>
    <n v="27"/>
    <s v="Tonne"/>
    <s v="Petroleum fuels"/>
    <x v="23"/>
    <s v="fuel/feedstock"/>
    <n v="2013"/>
    <n v="52"/>
    <n v="4785625"/>
    <n v="92031.25"/>
    <n v="1"/>
    <n v="17"/>
    <s v="Input"/>
    <n v="32.5"/>
    <n v="97.5"/>
    <n v="164.77500000000001"/>
    <x v="22"/>
  </r>
  <r>
    <s v="1857807F"/>
    <s v="H"/>
    <n v="20295"/>
    <s v="1A2c"/>
    <n v="3350005"/>
    <n v="9"/>
    <s v="Kg"/>
    <s v="Petroleum fuels"/>
    <x v="24"/>
    <s v="fuel/feedstock"/>
    <n v="2013"/>
    <n v="21437"/>
    <n v="1564944"/>
    <n v="73"/>
    <n v="1"/>
    <n v="20"/>
    <s v="Input"/>
    <n v="40.200000000000003"/>
    <n v="73.3"/>
    <n v="63.167550420000005"/>
    <x v="6"/>
  </r>
  <r>
    <s v="2918833F"/>
    <s v="H"/>
    <n v="20237"/>
    <s v="1A2c"/>
    <n v="3350005"/>
    <n v="9"/>
    <s v="Kg"/>
    <s v="Petroleum fuels"/>
    <x v="24"/>
    <s v="fuel/feedstock"/>
    <n v="2013"/>
    <n v="1011"/>
    <n v="90517"/>
    <n v="89.53"/>
    <n v="1"/>
    <n v="20"/>
    <s v="Input"/>
    <n v="40.200000000000003"/>
    <n v="73.3"/>
    <n v="2.9790732600000003"/>
    <x v="6"/>
  </r>
  <r>
    <s v="1807823F"/>
    <s v="H"/>
    <n v="21002"/>
    <s v="1A2c"/>
    <n v="3350005"/>
    <n v="9"/>
    <s v="Kg"/>
    <s v="Petroleum fuels"/>
    <x v="24"/>
    <s v="fuel/feedstock"/>
    <n v="2013"/>
    <n v="713"/>
    <n v="63840"/>
    <n v="89.54"/>
    <n v="15"/>
    <n v="21"/>
    <s v="Input"/>
    <n v="40.200000000000003"/>
    <n v="73.3"/>
    <n v="31.514528700000003"/>
    <x v="7"/>
  </r>
  <r>
    <s v="5077727F"/>
    <s v="H"/>
    <n v="21002"/>
    <s v="1A2c"/>
    <n v="3350005"/>
    <n v="9"/>
    <s v="Kg"/>
    <s v="Petroleum fuels"/>
    <x v="24"/>
    <s v="fuel/feedstock"/>
    <n v="2013"/>
    <n v="1332"/>
    <n v="119200"/>
    <n v="89.49"/>
    <n v="1"/>
    <n v="21"/>
    <s v="Input"/>
    <n v="40.200000000000003"/>
    <n v="73.3"/>
    <n v="3.9249511200000002"/>
    <x v="7"/>
  </r>
  <r>
    <s v="0375229F"/>
    <s v="H"/>
    <n v="27310"/>
    <s v="1A2h"/>
    <n v="3350005"/>
    <n v="9"/>
    <s v="Kg"/>
    <s v="Petroleum fuels"/>
    <x v="24"/>
    <s v="fuel/feedstock"/>
    <n v="2013"/>
    <n v="133999"/>
    <n v="11994268"/>
    <n v="89.51"/>
    <n v="1"/>
    <n v="27"/>
    <s v="Input"/>
    <n v="40.200000000000003"/>
    <n v="73.3"/>
    <n v="394.84949334000004"/>
    <x v="4"/>
  </r>
  <r>
    <s v="1190230F"/>
    <s v="H"/>
    <n v="27310"/>
    <s v="1A2h"/>
    <n v="3350005"/>
    <n v="9"/>
    <s v="Kg"/>
    <s v="Petroleum fuels"/>
    <x v="24"/>
    <s v="fuel/feedstock"/>
    <n v="2013"/>
    <n v="101062"/>
    <n v="9046050"/>
    <n v="89.51"/>
    <n v="1"/>
    <n v="27"/>
    <s v="Input"/>
    <n v="40.200000000000003"/>
    <n v="73.3"/>
    <n v="297.79535292000003"/>
    <x v="4"/>
  </r>
  <r>
    <s v="1692907F"/>
    <s v="H"/>
    <n v="21004"/>
    <s v="1A2c"/>
    <n v="3350005"/>
    <n v="9"/>
    <s v="Kg"/>
    <s v="Petroleum fuels"/>
    <x v="24"/>
    <s v="fuel/feedstock"/>
    <n v="2013"/>
    <n v="10066"/>
    <n v="905899"/>
    <n v="90"/>
    <n v="1"/>
    <n v="21"/>
    <s v="Input"/>
    <n v="40.200000000000003"/>
    <n v="73.3"/>
    <n v="29.661079559999997"/>
    <x v="7"/>
  </r>
  <r>
    <s v="1257419F"/>
    <s v="H"/>
    <n v="21004"/>
    <s v="1A2c"/>
    <n v="3350005"/>
    <n v="9"/>
    <s v="Kg"/>
    <s v="Petroleum fuels"/>
    <x v="24"/>
    <s v="fuel/feedstock"/>
    <n v="2013"/>
    <n v="1288"/>
    <n v="115301"/>
    <n v="89.52"/>
    <n v="1"/>
    <n v="21"/>
    <s v="Input"/>
    <n v="40.200000000000003"/>
    <n v="73.3"/>
    <n v="3.7952980800000002"/>
    <x v="7"/>
  </r>
  <r>
    <s v="1089232F"/>
    <s v="H"/>
    <n v="21004"/>
    <s v="1A2c"/>
    <n v="3350005"/>
    <n v="9"/>
    <s v="Kg"/>
    <s v="Petroleum fuels"/>
    <x v="24"/>
    <s v="fuel/feedstock"/>
    <n v="2013"/>
    <n v="16576"/>
    <n v="1572399"/>
    <n v="94.86"/>
    <n v="4.5"/>
    <n v="21"/>
    <s v="Input"/>
    <n v="40.200000000000003"/>
    <n v="73.3"/>
    <n v="219.79726272000002"/>
    <x v="7"/>
  </r>
  <r>
    <s v="4727527F"/>
    <s v="H"/>
    <n v="21003"/>
    <s v="1A2c"/>
    <n v="3350005"/>
    <n v="9"/>
    <s v="Kg"/>
    <s v="Petroleum fuels"/>
    <x v="24"/>
    <s v="fuel/feedstock"/>
    <n v="2013"/>
    <n v="2319"/>
    <n v="198390"/>
    <n v="85.55"/>
    <n v="20.071428999999998"/>
    <n v="21"/>
    <s v="Input"/>
    <n v="40.200000000000003"/>
    <n v="73.3"/>
    <n v="137.15418690998766"/>
    <x v="7"/>
  </r>
  <r>
    <s v="1805008F"/>
    <s v="H"/>
    <n v="27320"/>
    <s v="1A2h"/>
    <n v="3350005"/>
    <n v="9"/>
    <s v="Kg"/>
    <s v="Petroleum fuels"/>
    <x v="24"/>
    <s v="fuel/feedstock"/>
    <n v="2013"/>
    <n v="95788"/>
    <n v="7373948"/>
    <n v="76.98"/>
    <n v="1"/>
    <n v="27"/>
    <s v="Input"/>
    <n v="40.200000000000003"/>
    <n v="73.3"/>
    <n v="282.25466807999999"/>
    <x v="4"/>
  </r>
  <r>
    <s v="1177230F"/>
    <s v="H"/>
    <n v="27320"/>
    <s v="1A2h"/>
    <n v="3350005"/>
    <n v="9"/>
    <s v="Kg"/>
    <s v="Petroleum fuels"/>
    <x v="24"/>
    <s v="fuel/feedstock"/>
    <n v="2013"/>
    <n v="65210"/>
    <n v="5528876"/>
    <n v="84.79"/>
    <n v="1"/>
    <n v="27"/>
    <s v="Input"/>
    <n v="40.200000000000003"/>
    <n v="73.3"/>
    <n v="192.1516986"/>
    <x v="4"/>
  </r>
  <r>
    <s v="1938406F"/>
    <s v="H"/>
    <n v="29302"/>
    <s v="1A2g"/>
    <n v="3350005"/>
    <n v="9"/>
    <s v="Kg"/>
    <s v="Petroleum fuels"/>
    <x v="24"/>
    <s v="fuel/feedstock"/>
    <n v="2013"/>
    <n v="585000"/>
    <n v="55570465"/>
    <n v="94.99"/>
    <n v="16.285713999999999"/>
    <n v="29"/>
    <s v="Input"/>
    <n v="40.200000000000003"/>
    <n v="73.3"/>
    <n v="28073.250278915402"/>
    <x v="2"/>
  </r>
  <r>
    <s v="3485405F"/>
    <s v="H"/>
    <n v="21002"/>
    <s v="1A2c"/>
    <n v="3350005"/>
    <n v="9"/>
    <s v="Kg"/>
    <s v="Petroleum fuels"/>
    <x v="24"/>
    <s v="fuel/feedstock"/>
    <n v="2013"/>
    <n v="36533"/>
    <n v="3730781"/>
    <n v="102.12"/>
    <n v="17"/>
    <n v="21"/>
    <s v="Input"/>
    <n v="40.200000000000003"/>
    <n v="73.3"/>
    <n v="1830.0556062600003"/>
    <x v="7"/>
  </r>
  <r>
    <s v="3540427F"/>
    <s v="H"/>
    <n v="21003"/>
    <s v="1A2c"/>
    <n v="3350005"/>
    <n v="9"/>
    <s v="Kg"/>
    <s v="Petroleum fuels"/>
    <x v="24"/>
    <s v="fuel/feedstock"/>
    <n v="2013"/>
    <n v="906574"/>
    <n v="60740471"/>
    <n v="67"/>
    <n v="1"/>
    <n v="21"/>
    <s v="Input"/>
    <n v="40.200000000000003"/>
    <n v="73.3"/>
    <n v="2671.3653428400003"/>
    <x v="7"/>
  </r>
  <r>
    <s v="2754827F"/>
    <s v="H"/>
    <n v="23939"/>
    <s v="1A2f"/>
    <n v="3350005"/>
    <n v="9"/>
    <s v="Kg"/>
    <s v="Petroleum fuels"/>
    <x v="24"/>
    <s v="fuel/feedstock"/>
    <n v="2013"/>
    <n v="128"/>
    <n v="11490"/>
    <n v="89.77"/>
    <n v="1"/>
    <n v="23"/>
    <s v="Input"/>
    <n v="40.200000000000003"/>
    <n v="73.3"/>
    <n v="0.37717248000000003"/>
    <x v="5"/>
  </r>
  <r>
    <s v="0866929F"/>
    <s v="H"/>
    <n v="23955"/>
    <s v="1A2f"/>
    <n v="3350005"/>
    <n v="9"/>
    <s v="Kg"/>
    <s v="Petroleum fuels"/>
    <x v="24"/>
    <s v="fuel/feedstock"/>
    <n v="2013"/>
    <n v="8676"/>
    <n v="776555"/>
    <n v="89.51"/>
    <n v="1"/>
    <n v="23"/>
    <s v="Input"/>
    <n v="40.200000000000003"/>
    <n v="73.3"/>
    <n v="25.565222160000001"/>
    <x v="5"/>
  </r>
  <r>
    <s v="4370836F"/>
    <s v="H"/>
    <n v="21002"/>
    <s v="1A2c"/>
    <n v="3350005"/>
    <n v="9"/>
    <s v="Kg"/>
    <s v="Petroleum fuels"/>
    <x v="24"/>
    <s v="fuel/feedstock"/>
    <n v="2013"/>
    <n v="179"/>
    <n v="16044"/>
    <n v="89.63"/>
    <n v="1"/>
    <n v="21"/>
    <s v="Input"/>
    <n v="40.200000000000003"/>
    <n v="73.3"/>
    <n v="0.52745214000000007"/>
    <x v="7"/>
  </r>
  <r>
    <s v="5230328F"/>
    <s v="H"/>
    <n v="20231"/>
    <s v="1A2c"/>
    <n v="3350005"/>
    <n v="9"/>
    <s v="Kg"/>
    <s v="Petroleum fuels"/>
    <x v="24"/>
    <s v="fuel/feedstock"/>
    <n v="2013"/>
    <n v="511"/>
    <n v="45720"/>
    <n v="89.47"/>
    <n v="1"/>
    <n v="20"/>
    <s v="Input"/>
    <n v="40.200000000000003"/>
    <n v="73.3"/>
    <n v="1.50574326"/>
    <x v="6"/>
  </r>
  <r>
    <s v="5280127F"/>
    <s v="H"/>
    <n v="21003"/>
    <s v="1A2c"/>
    <n v="3350005"/>
    <n v="9"/>
    <s v="Kg"/>
    <s v="Petroleum fuels"/>
    <x v="24"/>
    <s v="fuel/feedstock"/>
    <n v="2013"/>
    <n v="60"/>
    <n v="5400"/>
    <n v="90"/>
    <n v="13"/>
    <n v="21"/>
    <s v="Input"/>
    <n v="40.200000000000003"/>
    <n v="73.3"/>
    <n v="2.2983948000000001"/>
    <x v="7"/>
  </r>
  <r>
    <s v="3713609F"/>
    <s v="H"/>
    <n v="20223"/>
    <s v="1A2c"/>
    <n v="3350005"/>
    <n v="9"/>
    <s v="Kg"/>
    <s v="Petroleum fuels"/>
    <x v="24"/>
    <s v="fuel/feedstock"/>
    <n v="2013"/>
    <n v="2050"/>
    <n v="184502"/>
    <n v="90"/>
    <n v="1"/>
    <n v="20"/>
    <s v="Input"/>
    <n v="40.200000000000003"/>
    <n v="73.3"/>
    <n v="6.0406529999999998"/>
    <x v="6"/>
  </r>
  <r>
    <s v="1508429F"/>
    <s v="H"/>
    <n v="21002"/>
    <s v="1A2c"/>
    <n v="3350005"/>
    <n v="9"/>
    <s v="Kg"/>
    <s v="Petroleum fuels"/>
    <x v="24"/>
    <s v="fuel/feedstock"/>
    <n v="2013"/>
    <n v="680"/>
    <n v="67456"/>
    <n v="99.2"/>
    <n v="1"/>
    <n v="21"/>
    <s v="Input"/>
    <n v="40.200000000000003"/>
    <n v="73.3"/>
    <n v="2.0037288000000002"/>
    <x v="7"/>
  </r>
  <r>
    <s v="1649136F"/>
    <s v="H"/>
    <n v="21002"/>
    <s v="1A2c"/>
    <n v="3350005"/>
    <n v="9"/>
    <s v="Kg"/>
    <s v="Petroleum fuels"/>
    <x v="24"/>
    <s v="fuel/feedstock"/>
    <n v="2013"/>
    <n v="789350"/>
    <n v="70654740"/>
    <n v="89.51"/>
    <n v="16.75"/>
    <n v="21"/>
    <s v="Input"/>
    <n v="40.200000000000003"/>
    <n v="73.3"/>
    <n v="38959.59668925"/>
    <x v="7"/>
  </r>
  <r>
    <s v="4333627F"/>
    <s v="H"/>
    <n v="21002"/>
    <s v="1A2c"/>
    <n v="3350005"/>
    <n v="9"/>
    <s v="Kg"/>
    <s v="Petroleum fuels"/>
    <x v="24"/>
    <s v="fuel/feedstock"/>
    <n v="2013"/>
    <n v="29175"/>
    <n v="2975859"/>
    <n v="102"/>
    <n v="1"/>
    <n v="21"/>
    <s v="Input"/>
    <n v="40.200000000000003"/>
    <n v="73.3"/>
    <n v="85.968805500000002"/>
    <x v="7"/>
  </r>
  <r>
    <s v="3755827F"/>
    <s v="H"/>
    <n v="21006"/>
    <s v="1A2c"/>
    <n v="3350005"/>
    <n v="9"/>
    <s v="Kg"/>
    <s v="Petroleum fuels"/>
    <x v="24"/>
    <s v="fuel/feedstock"/>
    <n v="2013"/>
    <n v="74407"/>
    <n v="7812765"/>
    <n v="105"/>
    <n v="1"/>
    <n v="21"/>
    <s v="Input"/>
    <n v="40.200000000000003"/>
    <n v="73.3"/>
    <n v="219.25213062"/>
    <x v="7"/>
  </r>
  <r>
    <s v="1202733F"/>
    <s v="H"/>
    <n v="10799"/>
    <s v="1A2e"/>
    <n v="3350005"/>
    <n v="9"/>
    <s v="Kg"/>
    <s v="Petroleum fuels"/>
    <x v="24"/>
    <s v="fuel/feedstock"/>
    <n v="2013"/>
    <n v="6143"/>
    <n v="549818"/>
    <n v="89.5"/>
    <n v="1"/>
    <n v="10"/>
    <s v="Input"/>
    <n v="40.200000000000003"/>
    <n v="73.3"/>
    <n v="18.101332379999999"/>
    <x v="13"/>
  </r>
  <r>
    <s v="4565633F"/>
    <s v="H"/>
    <n v="20231"/>
    <s v="1A2c"/>
    <n v="3350005"/>
    <n v="9"/>
    <s v="Kg"/>
    <s v="Petroleum fuels"/>
    <x v="24"/>
    <s v="fuel/feedstock"/>
    <n v="2013"/>
    <n v="1004"/>
    <n v="89880"/>
    <n v="89.52"/>
    <n v="1"/>
    <n v="20"/>
    <s v="Input"/>
    <n v="40.200000000000003"/>
    <n v="73.3"/>
    <n v="2.95844664"/>
    <x v="6"/>
  </r>
  <r>
    <s v="0420624F"/>
    <s v="H"/>
    <n v="21002"/>
    <s v="1A2c"/>
    <n v="3350005"/>
    <n v="9"/>
    <s v="Kg"/>
    <s v="Petroleum fuels"/>
    <x v="24"/>
    <s v="fuel/feedstock"/>
    <n v="2013"/>
    <n v="18957"/>
    <n v="1696840"/>
    <n v="89.51"/>
    <n v="6.5"/>
    <n v="21"/>
    <s v="Input"/>
    <n v="40.200000000000003"/>
    <n v="73.3"/>
    <n v="363.08891853000006"/>
    <x v="7"/>
  </r>
  <r>
    <s v="5974027F"/>
    <s v="H"/>
    <n v="21002"/>
    <s v="1A2c"/>
    <n v="3350007"/>
    <n v="9"/>
    <s v="Kg"/>
    <s v="Petroleum fuels"/>
    <x v="25"/>
    <s v="fuel/feedstock"/>
    <n v="2013"/>
    <n v="4810"/>
    <n v="466557"/>
    <n v="97"/>
    <n v="14"/>
    <n v="21"/>
    <s v="Input"/>
    <n v="40.200000000000003"/>
    <n v="73.3"/>
    <n v="198.42808440000002"/>
    <x v="7"/>
  </r>
  <r>
    <s v="3556627F"/>
    <s v="H"/>
    <n v="21002"/>
    <s v="1A2c"/>
    <n v="3350007"/>
    <n v="9"/>
    <s v="Kg"/>
    <s v="Petroleum fuels"/>
    <x v="25"/>
    <s v="fuel/feedstock"/>
    <n v="2013"/>
    <n v="17244"/>
    <n v="1465740"/>
    <n v="85"/>
    <n v="20.071428999999998"/>
    <n v="21"/>
    <s v="Input"/>
    <n v="40.200000000000003"/>
    <n v="73.3"/>
    <n v="1019.8735657938023"/>
    <x v="7"/>
  </r>
  <r>
    <s v="3748127F"/>
    <s v="H"/>
    <n v="22191"/>
    <s v="1A2m"/>
    <n v="3350007"/>
    <n v="9"/>
    <s v="Kg"/>
    <s v="Petroleum fuels"/>
    <x v="25"/>
    <s v="fuel/feedstock"/>
    <n v="2013"/>
    <n v="50450"/>
    <n v="2045623"/>
    <n v="40.549999999999997"/>
    <n v="3.5"/>
    <n v="22"/>
    <s v="Input"/>
    <n v="40.200000000000003"/>
    <n v="73.3"/>
    <n v="520.30648950000011"/>
    <x v="3"/>
  </r>
  <r>
    <s v="5694128F"/>
    <s v="H"/>
    <n v="22113"/>
    <s v="1A2m"/>
    <n v="3350007"/>
    <n v="9"/>
    <s v="Kg"/>
    <s v="Petroleum fuels"/>
    <x v="25"/>
    <s v="fuel/feedstock"/>
    <n v="2013"/>
    <n v="100"/>
    <n v="14128"/>
    <n v="141.28"/>
    <n v="1"/>
    <n v="22"/>
    <s v="Input"/>
    <n v="40.200000000000003"/>
    <n v="73.3"/>
    <n v="0.29466599999999998"/>
    <x v="3"/>
  </r>
  <r>
    <s v="3724328F"/>
    <s v="H"/>
    <n v="20131"/>
    <s v="1A2c"/>
    <n v="3350007"/>
    <n v="9"/>
    <s v="Kg"/>
    <s v="Petroleum fuels"/>
    <x v="25"/>
    <s v="fuel/feedstock"/>
    <n v="2013"/>
    <n v="138"/>
    <n v="14689"/>
    <n v="106.44"/>
    <n v="1"/>
    <n v="20"/>
    <s v="Input"/>
    <n v="40.200000000000003"/>
    <n v="73.3"/>
    <n v="0.40663908000000004"/>
    <x v="6"/>
  </r>
  <r>
    <s v="5284027F"/>
    <s v="H"/>
    <n v="20237"/>
    <s v="1A2c"/>
    <n v="3350007"/>
    <n v="9"/>
    <s v="Kg"/>
    <s v="Petroleum fuels"/>
    <x v="25"/>
    <s v="fuel/feedstock"/>
    <n v="2013"/>
    <n v="59669"/>
    <n v="19324715"/>
    <n v="323.87"/>
    <n v="15"/>
    <n v="20"/>
    <s v="Input"/>
    <n v="40.200000000000003"/>
    <n v="73.3"/>
    <n v="2637.3638330999997"/>
    <x v="6"/>
  </r>
  <r>
    <s v="3671705F"/>
    <s v="H"/>
    <n v="20237"/>
    <s v="1A2c"/>
    <n v="3350007"/>
    <n v="9"/>
    <s v="Kg"/>
    <s v="Petroleum fuels"/>
    <x v="25"/>
    <s v="fuel/feedstock"/>
    <n v="2013"/>
    <n v="10443"/>
    <n v="1065345"/>
    <n v="102.02"/>
    <n v="9.5"/>
    <n v="20"/>
    <s v="Input"/>
    <n v="40.200000000000003"/>
    <n v="73.3"/>
    <n v="292.33371861000001"/>
    <x v="6"/>
  </r>
  <r>
    <s v="2329109F"/>
    <s v="H"/>
    <n v="32501"/>
    <s v="1A2m"/>
    <n v="3350007"/>
    <n v="9"/>
    <s v="Kg"/>
    <s v="Petroleum fuels"/>
    <x v="25"/>
    <s v="fuel/feedstock"/>
    <n v="2013"/>
    <n v="1820"/>
    <n v="215629"/>
    <n v="118.48"/>
    <n v="5"/>
    <n v="32"/>
    <s v="Input"/>
    <n v="40.200000000000003"/>
    <n v="73.3"/>
    <n v="26.814606000000001"/>
    <x v="18"/>
  </r>
  <r>
    <s v="1381902F"/>
    <s v="H"/>
    <n v="20236"/>
    <s v="1A2c"/>
    <n v="3350007"/>
    <n v="9"/>
    <s v="Kg"/>
    <s v="Petroleum fuels"/>
    <x v="25"/>
    <s v="fuel/feedstock"/>
    <n v="2013"/>
    <n v="12558"/>
    <n v="1255800"/>
    <n v="100"/>
    <n v="17.75"/>
    <n v="20"/>
    <s v="Input"/>
    <n v="40.200000000000003"/>
    <n v="73.3"/>
    <n v="656.82377397000005"/>
    <x v="6"/>
  </r>
  <r>
    <s v="3666805F"/>
    <s v="H"/>
    <n v="32111"/>
    <s v="1A2m"/>
    <n v="3350007"/>
    <n v="9"/>
    <s v="Kg"/>
    <s v="Petroleum fuels"/>
    <x v="25"/>
    <s v="fuel/feedstock"/>
    <n v="2013"/>
    <n v="2058"/>
    <n v="545475"/>
    <n v="265.05"/>
    <n v="2.5"/>
    <n v="32"/>
    <s v="Input"/>
    <n v="40.200000000000003"/>
    <n v="73.3"/>
    <n v="15.160565700000001"/>
    <x v="18"/>
  </r>
  <r>
    <s v="3460909F"/>
    <s v="H"/>
    <n v="10402"/>
    <s v="1A2e"/>
    <n v="3350007"/>
    <n v="9"/>
    <s v="Kg"/>
    <s v="Petroleum fuels"/>
    <x v="25"/>
    <s v="fuel/feedstock"/>
    <n v="2013"/>
    <n v="2000"/>
    <n v="186746"/>
    <n v="93.37"/>
    <n v="1"/>
    <n v="10"/>
    <s v="Input"/>
    <n v="40.200000000000003"/>
    <n v="73.3"/>
    <n v="5.8933200000000001"/>
    <x v="13"/>
  </r>
  <r>
    <s v="1628922F"/>
    <s v="H"/>
    <n v="30204"/>
    <s v="1A2g"/>
    <n v="3350007"/>
    <n v="9"/>
    <s v="Kg"/>
    <s v="Petroleum fuels"/>
    <x v="25"/>
    <s v="fuel/feedstock"/>
    <n v="2013"/>
    <n v="2365"/>
    <n v="210485"/>
    <n v="89"/>
    <n v="5"/>
    <n v="30"/>
    <s v="Input"/>
    <n v="40.200000000000003"/>
    <n v="73.3"/>
    <n v="34.844254499999998"/>
    <x v="17"/>
  </r>
  <r>
    <s v="1651809F"/>
    <s v="H"/>
    <n v="20292"/>
    <s v="1A2c"/>
    <n v="3350007"/>
    <n v="9"/>
    <s v="Kg"/>
    <s v="Petroleum fuels"/>
    <x v="25"/>
    <s v="fuel/feedstock"/>
    <n v="2013"/>
    <n v="33000"/>
    <n v="4026451"/>
    <n v="122.01"/>
    <n v="1"/>
    <n v="20"/>
    <s v="Input"/>
    <n v="40.200000000000003"/>
    <n v="73.3"/>
    <n v="97.239779999999996"/>
    <x v="6"/>
  </r>
  <r>
    <s v="5076228F"/>
    <s v="H"/>
    <n v="22209"/>
    <s v="1A2m"/>
    <n v="3350007"/>
    <n v="9"/>
    <s v="Kg"/>
    <s v="Petroleum fuels"/>
    <x v="25"/>
    <s v="fuel/feedstock"/>
    <n v="2013"/>
    <n v="943"/>
    <n v="100000"/>
    <n v="106.04"/>
    <n v="1"/>
    <n v="22"/>
    <s v="Input"/>
    <n v="40.200000000000003"/>
    <n v="73.3"/>
    <n v="2.7787003800000005"/>
    <x v="3"/>
  </r>
  <r>
    <s v="1464518F"/>
    <s v="H"/>
    <n v="22208"/>
    <s v="1A2m"/>
    <n v="3350007"/>
    <n v="9"/>
    <s v="Kg"/>
    <s v="Petroleum fuels"/>
    <x v="25"/>
    <s v="fuel/feedstock"/>
    <n v="2013"/>
    <n v="2682"/>
    <n v="171648"/>
    <n v="64"/>
    <n v="1"/>
    <n v="22"/>
    <s v="Input"/>
    <n v="40.200000000000003"/>
    <n v="73.3"/>
    <n v="7.9029421200000005"/>
    <x v="3"/>
  </r>
  <r>
    <s v="0113907F"/>
    <s v="H"/>
    <n v="15202"/>
    <s v="1A2l"/>
    <n v="3350007"/>
    <n v="9"/>
    <s v="Kg"/>
    <s v="Petroleum fuels"/>
    <x v="25"/>
    <s v="fuel/feedstock"/>
    <n v="2013"/>
    <n v="10775"/>
    <n v="420242"/>
    <n v="39"/>
    <n v="14.6"/>
    <n v="15"/>
    <s v="Input"/>
    <n v="40.200000000000003"/>
    <n v="73.3"/>
    <n v="463.55381789999996"/>
    <x v="15"/>
  </r>
  <r>
    <s v="0733819F"/>
    <s v="H"/>
    <n v="22209"/>
    <s v="1A2m"/>
    <n v="3350007"/>
    <n v="9"/>
    <s v="Kg"/>
    <s v="Petroleum fuels"/>
    <x v="25"/>
    <s v="fuel/feedstock"/>
    <n v="2013"/>
    <n v="169"/>
    <n v="17965"/>
    <n v="106.3"/>
    <n v="16.8"/>
    <n v="22"/>
    <s v="Input"/>
    <n v="40.200000000000003"/>
    <n v="73.3"/>
    <n v="8.3661570720000018"/>
    <x v="3"/>
  </r>
  <r>
    <s v="5962827F"/>
    <s v="H"/>
    <n v="22192"/>
    <s v="1A2m"/>
    <n v="3350007"/>
    <n v="9"/>
    <s v="Kg"/>
    <s v="Petroleum fuels"/>
    <x v="25"/>
    <s v="fuel/feedstock"/>
    <n v="2013"/>
    <n v="14935"/>
    <n v="4211708"/>
    <n v="282"/>
    <n v="1"/>
    <n v="22"/>
    <s v="Input"/>
    <n v="40.200000000000003"/>
    <n v="73.3"/>
    <n v="44.008367100000001"/>
    <x v="3"/>
  </r>
  <r>
    <s v="1220025F"/>
    <s v="H"/>
    <n v="22209"/>
    <s v="1A2m"/>
    <n v="3350007"/>
    <n v="9"/>
    <s v="Kg"/>
    <s v="Petroleum fuels"/>
    <x v="25"/>
    <s v="fuel/feedstock"/>
    <n v="2013"/>
    <n v="534045"/>
    <n v="41655538"/>
    <n v="78"/>
    <n v="16.849056999999998"/>
    <n v="22"/>
    <s v="Input"/>
    <n v="40.200000000000003"/>
    <n v="73.3"/>
    <n v="26514.502367900557"/>
    <x v="3"/>
  </r>
  <r>
    <s v="1856033F"/>
    <s v="H"/>
    <n v="20291"/>
    <s v="1A2c"/>
    <n v="3350007"/>
    <n v="9"/>
    <s v="Kg"/>
    <s v="Petroleum fuels"/>
    <x v="25"/>
    <s v="fuel/feedstock"/>
    <n v="2013"/>
    <n v="20821"/>
    <n v="749562"/>
    <n v="36"/>
    <n v="1"/>
    <n v="20"/>
    <s v="Input"/>
    <n v="40.200000000000003"/>
    <n v="73.3"/>
    <n v="61.35240786"/>
    <x v="6"/>
  </r>
  <r>
    <s v="2169709F"/>
    <s v="H"/>
    <n v="20297"/>
    <s v="1A2c"/>
    <n v="3350007"/>
    <n v="9"/>
    <s v="Kg"/>
    <s v="Petroleum fuels"/>
    <x v="25"/>
    <s v="fuel/feedstock"/>
    <n v="2013"/>
    <n v="56703"/>
    <n v="567027"/>
    <n v="10"/>
    <n v="3.5"/>
    <n v="20"/>
    <s v="Input"/>
    <n v="40.200000000000003"/>
    <n v="73.3"/>
    <n v="584.79561693000005"/>
    <x v="6"/>
  </r>
  <r>
    <s v="2543509F"/>
    <s v="H"/>
    <n v="23991"/>
    <s v="1A2f"/>
    <n v="3350007"/>
    <n v="9"/>
    <s v="Kg"/>
    <s v="Petroleum fuels"/>
    <x v="25"/>
    <s v="fuel/feedstock"/>
    <n v="2013"/>
    <n v="23150"/>
    <n v="866950"/>
    <n v="37.450000000000003"/>
    <n v="1"/>
    <n v="23"/>
    <s v="Input"/>
    <n v="40.200000000000003"/>
    <n v="73.3"/>
    <n v="68.215179000000006"/>
    <x v="5"/>
  </r>
  <r>
    <s v="1691005F"/>
    <s v="H"/>
    <n v="22199"/>
    <s v="1A2m"/>
    <n v="3350007"/>
    <n v="9"/>
    <s v="Kg"/>
    <s v="Petroleum fuels"/>
    <x v="25"/>
    <s v="fuel/feedstock"/>
    <n v="2013"/>
    <n v="88130"/>
    <n v="4598756"/>
    <n v="52.18"/>
    <n v="1"/>
    <n v="22"/>
    <s v="Input"/>
    <n v="40.200000000000003"/>
    <n v="73.3"/>
    <n v="259.68914580000001"/>
    <x v="3"/>
  </r>
  <r>
    <s v="1126626F"/>
    <s v="H"/>
    <n v="32901"/>
    <s v="1A2m"/>
    <n v="3350007"/>
    <n v="9"/>
    <s v="Kg"/>
    <s v="Petroleum fuels"/>
    <x v="25"/>
    <s v="fuel/feedstock"/>
    <n v="2013"/>
    <n v="50595"/>
    <n v="3389920"/>
    <n v="67"/>
    <n v="1"/>
    <n v="32"/>
    <s v="Input"/>
    <n v="40.200000000000003"/>
    <n v="73.3"/>
    <n v="149.08626270000002"/>
    <x v="18"/>
  </r>
  <r>
    <s v="1818733F"/>
    <s v="H"/>
    <n v="21003"/>
    <s v="1A2c"/>
    <n v="3350007"/>
    <n v="9"/>
    <s v="Kg"/>
    <s v="Petroleum fuels"/>
    <x v="25"/>
    <s v="fuel/feedstock"/>
    <n v="2013"/>
    <n v="55320"/>
    <n v="9127642"/>
    <n v="165"/>
    <n v="1"/>
    <n v="21"/>
    <s v="Input"/>
    <n v="40.200000000000003"/>
    <n v="73.3"/>
    <n v="163.00923119999999"/>
    <x v="7"/>
  </r>
  <r>
    <s v="1810719F"/>
    <s v="H"/>
    <n v="20237"/>
    <s v="1A2c"/>
    <n v="3350007"/>
    <n v="9"/>
    <s v="Kg"/>
    <s v="Petroleum fuels"/>
    <x v="25"/>
    <s v="fuel/feedstock"/>
    <n v="2013"/>
    <n v="23130"/>
    <n v="1372262"/>
    <n v="59.33"/>
    <n v="5.5"/>
    <n v="20"/>
    <s v="Input"/>
    <n v="40.200000000000003"/>
    <n v="73.3"/>
    <n v="374.85935189999998"/>
    <x v="6"/>
  </r>
  <r>
    <s v="1268003F"/>
    <s v="H"/>
    <n v="20131"/>
    <s v="1A2c"/>
    <n v="3350007"/>
    <n v="9"/>
    <s v="Kg"/>
    <s v="Petroleum fuels"/>
    <x v="25"/>
    <s v="fuel/feedstock"/>
    <n v="2013"/>
    <n v="2446"/>
    <n v="102720"/>
    <n v="42"/>
    <n v="1"/>
    <n v="20"/>
    <s v="Input"/>
    <n v="40.200000000000003"/>
    <n v="73.3"/>
    <n v="7.2075303600000007"/>
    <x v="6"/>
  </r>
  <r>
    <s v="1909409F"/>
    <s v="H"/>
    <n v="22201"/>
    <s v="1A2m"/>
    <n v="3350007"/>
    <n v="9"/>
    <s v="Kg"/>
    <s v="Petroleum fuels"/>
    <x v="25"/>
    <s v="fuel/feedstock"/>
    <n v="2013"/>
    <n v="369452"/>
    <n v="14793372"/>
    <n v="40.04"/>
    <n v="20.399999999999999"/>
    <n v="22"/>
    <s v="Input"/>
    <n v="40.200000000000003"/>
    <n v="73.3"/>
    <n v="22208.448378527999"/>
    <x v="3"/>
  </r>
  <r>
    <s v="1879329F"/>
    <s v="H"/>
    <n v="19201"/>
    <s v="1A1b"/>
    <n v="3350007"/>
    <n v="9"/>
    <s v="Kg"/>
    <s v="Petroleum fuels"/>
    <x v="25"/>
    <s v="fuel/feedstock"/>
    <n v="2013"/>
    <n v="44893"/>
    <n v="4717613"/>
    <n v="105.09"/>
    <n v="1"/>
    <n v="19"/>
    <s v="Input"/>
    <n v="40.200000000000003"/>
    <n v="73.3"/>
    <n v="132.28440738"/>
    <x v="1"/>
  </r>
  <r>
    <s v="0110107F"/>
    <s v="H"/>
    <n v="15209"/>
    <s v="1A2l"/>
    <n v="3350007"/>
    <n v="9"/>
    <s v="Kg"/>
    <s v="Petroleum fuels"/>
    <x v="25"/>
    <s v="fuel/feedstock"/>
    <n v="2013"/>
    <n v="35888"/>
    <n v="1256091"/>
    <n v="35"/>
    <n v="14.6"/>
    <n v="15"/>
    <s v="Input"/>
    <n v="40.200000000000003"/>
    <n v="73.3"/>
    <n v="1543.9461175680001"/>
    <x v="15"/>
  </r>
  <r>
    <s v="1826523F"/>
    <s v="H"/>
    <n v="21003"/>
    <s v="1A2c"/>
    <n v="3350007"/>
    <n v="9"/>
    <s v="Kg"/>
    <s v="Petroleum fuels"/>
    <x v="25"/>
    <s v="fuel/feedstock"/>
    <n v="2013"/>
    <n v="1250"/>
    <n v="108570"/>
    <n v="86.86"/>
    <n v="1"/>
    <n v="21"/>
    <s v="Input"/>
    <n v="40.200000000000003"/>
    <n v="73.3"/>
    <n v="3.683325"/>
    <x v="7"/>
  </r>
  <r>
    <s v="1101330F"/>
    <s v="H"/>
    <n v="21002"/>
    <s v="1A2c"/>
    <n v="3350007"/>
    <n v="9"/>
    <s v="Kg"/>
    <s v="Petroleum fuels"/>
    <x v="25"/>
    <s v="fuel/feedstock"/>
    <n v="2013"/>
    <n v="17675"/>
    <n v="2335012"/>
    <n v="132.11000000000001"/>
    <n v="1"/>
    <n v="21"/>
    <s v="Input"/>
    <n v="40.200000000000003"/>
    <n v="73.3"/>
    <n v="52.082215499999997"/>
    <x v="7"/>
  </r>
  <r>
    <s v="1701908F"/>
    <s v="H"/>
    <n v="20292"/>
    <s v="1A2c"/>
    <n v="3350007"/>
    <n v="9"/>
    <s v="Kg"/>
    <s v="Petroleum fuels"/>
    <x v="25"/>
    <s v="fuel/feedstock"/>
    <n v="2013"/>
    <n v="9785"/>
    <n v="488692"/>
    <n v="49.94"/>
    <n v="1"/>
    <n v="20"/>
    <s v="Input"/>
    <n v="40.200000000000003"/>
    <n v="73.3"/>
    <n v="28.833068099999998"/>
    <x v="6"/>
  </r>
  <r>
    <s v="1717224F"/>
    <s v="H"/>
    <n v="20295"/>
    <s v="1A2c"/>
    <n v="3350007"/>
    <n v="9"/>
    <s v="Kg"/>
    <s v="Petroleum fuels"/>
    <x v="25"/>
    <s v="fuel/feedstock"/>
    <n v="2013"/>
    <n v="113700"/>
    <n v="13680583"/>
    <n v="120.32"/>
    <n v="1"/>
    <n v="20"/>
    <s v="Input"/>
    <n v="40.200000000000003"/>
    <n v="73.3"/>
    <n v="335.03524199999998"/>
    <x v="6"/>
  </r>
  <r>
    <s v="1631623F"/>
    <s v="H"/>
    <n v="22209"/>
    <s v="1A2m"/>
    <n v="3350007"/>
    <n v="9"/>
    <s v="Kg"/>
    <s v="Petroleum fuels"/>
    <x v="25"/>
    <s v="fuel/feedstock"/>
    <n v="2013"/>
    <n v="42522"/>
    <n v="1913490"/>
    <n v="45"/>
    <n v="2.5"/>
    <n v="22"/>
    <s v="Input"/>
    <n v="40.200000000000003"/>
    <n v="73.3"/>
    <n v="313.2446913"/>
    <x v="3"/>
  </r>
  <r>
    <s v="1344702F"/>
    <s v="H"/>
    <n v="21002"/>
    <s v="1A2c"/>
    <n v="3350007"/>
    <n v="9"/>
    <s v="Kg"/>
    <s v="Petroleum fuels"/>
    <x v="25"/>
    <s v="fuel/feedstock"/>
    <n v="2013"/>
    <n v="2000"/>
    <n v="244482"/>
    <n v="122.24"/>
    <n v="18.538461999999999"/>
    <n v="21"/>
    <s v="Input"/>
    <n v="40.200000000000003"/>
    <n v="73.3"/>
    <n v="109.25308887384"/>
    <x v="7"/>
  </r>
  <r>
    <s v="1691005F"/>
    <s v="I"/>
    <n v="22199"/>
    <s v="1A2m"/>
    <n v="3350007"/>
    <n v="9"/>
    <s v="Kg"/>
    <s v="Petroleum fuels"/>
    <x v="25"/>
    <s v="fuel/feedstock"/>
    <n v="2013"/>
    <n v="42105"/>
    <n v="4598742"/>
    <n v="109.22"/>
    <n v="1"/>
    <n v="22"/>
    <s v="Input"/>
    <n v="40.200000000000003"/>
    <n v="73.3"/>
    <n v="124.06911930000001"/>
    <x v="3"/>
  </r>
  <r>
    <s v="4569727F"/>
    <s v="I"/>
    <n v="20231"/>
    <s v="1A2c"/>
    <n v="3350007"/>
    <n v="9"/>
    <s v="Kg"/>
    <s v="Petroleum fuels"/>
    <x v="25"/>
    <s v="fuel/feedstock"/>
    <n v="2013"/>
    <n v="16170"/>
    <n v="1697815"/>
    <n v="105"/>
    <n v="1"/>
    <n v="20"/>
    <s v="Input"/>
    <n v="40.200000000000003"/>
    <n v="73.3"/>
    <n v="47.647492199999995"/>
    <x v="6"/>
  </r>
  <r>
    <s v="1711723F"/>
    <s v="I"/>
    <n v="20299"/>
    <s v="1A2c"/>
    <n v="3350007"/>
    <n v="9"/>
    <s v="Kg"/>
    <s v="Petroleum fuels"/>
    <x v="25"/>
    <s v="fuel/feedstock"/>
    <n v="2013"/>
    <n v="12000"/>
    <n v="1144000"/>
    <n v="95.33"/>
    <n v="1"/>
    <n v="20"/>
    <s v="Input"/>
    <n v="40.200000000000003"/>
    <n v="73.3"/>
    <n v="35.359920000000002"/>
    <x v="6"/>
  </r>
  <r>
    <s v="1938233F"/>
    <s v="I"/>
    <n v="15115"/>
    <s v="1A2l"/>
    <n v="3350007"/>
    <n v="9"/>
    <s v="Kg"/>
    <s v="Petroleum fuels"/>
    <x v="25"/>
    <s v="fuel/feedstock"/>
    <n v="2013"/>
    <n v="27744"/>
    <n v="3030154"/>
    <n v="109.22"/>
    <n v="1"/>
    <n v="15"/>
    <s v="Input"/>
    <n v="40.200000000000003"/>
    <n v="73.3"/>
    <n v="81.752135040000013"/>
    <x v="15"/>
  </r>
  <r>
    <s v="2991527F"/>
    <s v="I"/>
    <n v="20131"/>
    <s v="1A2c"/>
    <n v="3350007"/>
    <n v="9"/>
    <s v="Kg"/>
    <s v="Petroleum fuels"/>
    <x v="25"/>
    <s v="fuel/feedstock"/>
    <n v="2013"/>
    <n v="51000"/>
    <n v="7396149"/>
    <n v="145.02000000000001"/>
    <n v="1"/>
    <n v="20"/>
    <s v="Input"/>
    <n v="40.200000000000003"/>
    <n v="73.3"/>
    <n v="150.27966000000001"/>
    <x v="6"/>
  </r>
  <r>
    <s v="1692108F"/>
    <s v="H"/>
    <n v="22209"/>
    <s v="1A2m"/>
    <n v="3350008"/>
    <n v="27"/>
    <s v="Tonne"/>
    <s v="Petroleum fuels"/>
    <x v="26"/>
    <s v="fuel/feedstock"/>
    <n v="2013"/>
    <n v="2"/>
    <n v="158525"/>
    <n v="79262.5"/>
    <n v="1"/>
    <n v="22"/>
    <s v="Input"/>
    <n v="40.200000000000003"/>
    <n v="73.3"/>
    <n v="5.893320000000001"/>
    <x v="3"/>
  </r>
  <r>
    <s v="2559709F"/>
    <s v="H"/>
    <n v="22209"/>
    <s v="1A2m"/>
    <n v="3350008"/>
    <n v="27"/>
    <s v="Tonne"/>
    <s v="Petroleum fuels"/>
    <x v="26"/>
    <s v="fuel/feedstock"/>
    <n v="2013"/>
    <n v="0.5"/>
    <n v="24000"/>
    <n v="48000"/>
    <n v="3"/>
    <n v="22"/>
    <s v="Input"/>
    <n v="40.200000000000003"/>
    <n v="73.3"/>
    <n v="4.4199900000000003"/>
    <x v="3"/>
  </r>
  <r>
    <s v="1993833F"/>
    <s v="H"/>
    <n v="20131"/>
    <s v="1A2c"/>
    <n v="3350008"/>
    <n v="27"/>
    <s v="Tonne"/>
    <s v="Petroleum fuels"/>
    <x v="26"/>
    <s v="fuel/feedstock"/>
    <n v="2013"/>
    <n v="9"/>
    <n v="769120"/>
    <n v="85457.78"/>
    <n v="1"/>
    <n v="20"/>
    <s v="Input"/>
    <n v="40.200000000000003"/>
    <n v="73.3"/>
    <n v="26.519939999999998"/>
    <x v="6"/>
  </r>
  <r>
    <s v="2516209F"/>
    <s v="H"/>
    <n v="22209"/>
    <s v="1A2m"/>
    <n v="3350008"/>
    <n v="27"/>
    <s v="Tonne"/>
    <s v="Petroleum fuels"/>
    <x v="26"/>
    <s v="fuel/feedstock"/>
    <n v="2013"/>
    <n v="1.29"/>
    <n v="116851"/>
    <n v="90582.17"/>
    <n v="1"/>
    <n v="22"/>
    <s v="Input"/>
    <n v="40.200000000000003"/>
    <n v="73.3"/>
    <n v="3.8011914"/>
    <x v="3"/>
  </r>
  <r>
    <s v="1333632F"/>
    <s v="H"/>
    <n v="22209"/>
    <s v="1A2m"/>
    <n v="3350008"/>
    <n v="27"/>
    <s v="Tonne"/>
    <s v="Petroleum fuels"/>
    <x v="26"/>
    <s v="fuel/feedstock"/>
    <n v="2013"/>
    <n v="3"/>
    <n v="324539"/>
    <n v="108179.67"/>
    <n v="1"/>
    <n v="22"/>
    <s v="Input"/>
    <n v="40.200000000000003"/>
    <n v="73.3"/>
    <n v="8.8399799999999988"/>
    <x v="3"/>
  </r>
  <r>
    <s v="1296123F"/>
    <s v="H"/>
    <n v="27320"/>
    <s v="1A2h"/>
    <n v="3350008"/>
    <n v="27"/>
    <s v="Tonne"/>
    <s v="Petroleum fuels"/>
    <x v="26"/>
    <s v="fuel/feedstock"/>
    <n v="2013"/>
    <n v="1804"/>
    <n v="156474018"/>
    <n v="86737.26"/>
    <n v="1"/>
    <n v="27"/>
    <s v="Input"/>
    <n v="40.200000000000003"/>
    <n v="73.3"/>
    <n v="5315.7746399999996"/>
    <x v="4"/>
  </r>
  <r>
    <s v="3284429F"/>
    <s v="H"/>
    <n v="22209"/>
    <s v="1A2m"/>
    <n v="3350008"/>
    <n v="27"/>
    <s v="Tonne"/>
    <s v="Petroleum fuels"/>
    <x v="26"/>
    <s v="fuel/feedstock"/>
    <n v="2013"/>
    <n v="3"/>
    <n v="32500"/>
    <n v="10833.33"/>
    <n v="1"/>
    <n v="22"/>
    <s v="Input"/>
    <n v="40.200000000000003"/>
    <n v="73.3"/>
    <n v="8.8399799999999988"/>
    <x v="3"/>
  </r>
  <r>
    <s v="4155836F"/>
    <s v="H"/>
    <n v="28219"/>
    <s v="1A2h"/>
    <n v="3350008"/>
    <n v="27"/>
    <s v="Tonne"/>
    <s v="Petroleum fuels"/>
    <x v="26"/>
    <s v="fuel/feedstock"/>
    <n v="2013"/>
    <n v="11"/>
    <n v="757455"/>
    <n v="68859.55"/>
    <n v="1"/>
    <n v="28"/>
    <s v="Input"/>
    <n v="40.200000000000003"/>
    <n v="73.3"/>
    <n v="32.413260000000001"/>
    <x v="8"/>
  </r>
  <r>
    <s v="3561128F"/>
    <s v="H"/>
    <n v="28251"/>
    <s v="1A2h"/>
    <n v="3350008"/>
    <n v="27"/>
    <s v="Tonne"/>
    <s v="Petroleum fuels"/>
    <x v="26"/>
    <s v="fuel/feedstock"/>
    <n v="2013"/>
    <n v="6"/>
    <n v="561740"/>
    <n v="93623.33"/>
    <n v="2.5"/>
    <n v="28"/>
    <s v="Input"/>
    <n v="40.200000000000003"/>
    <n v="73.3"/>
    <n v="44.199899999999992"/>
    <x v="8"/>
  </r>
  <r>
    <s v="3761405F"/>
    <s v="H"/>
    <n v="20221"/>
    <s v="1A2c"/>
    <n v="3350008"/>
    <n v="27"/>
    <s v="Tonne"/>
    <s v="Petroleum fuels"/>
    <x v="26"/>
    <s v="fuel/feedstock"/>
    <n v="2013"/>
    <n v="35"/>
    <n v="3047991"/>
    <n v="87085.46"/>
    <n v="1"/>
    <n v="20"/>
    <s v="Input"/>
    <n v="40.200000000000003"/>
    <n v="73.3"/>
    <n v="103.13309999999998"/>
    <x v="6"/>
  </r>
  <r>
    <s v="3502833F"/>
    <s v="H"/>
    <n v="22113"/>
    <s v="1A2m"/>
    <n v="3350008"/>
    <n v="27"/>
    <s v="Tonne"/>
    <s v="Petroleum fuels"/>
    <x v="26"/>
    <s v="fuel/feedstock"/>
    <n v="2013"/>
    <n v="1"/>
    <n v="20530"/>
    <n v="20530"/>
    <n v="1"/>
    <n v="22"/>
    <s v="Input"/>
    <n v="40.200000000000003"/>
    <n v="73.3"/>
    <n v="2.9466600000000005"/>
    <x v="3"/>
  </r>
  <r>
    <s v="1211121F"/>
    <s v="H"/>
    <n v="22208"/>
    <s v="1A2m"/>
    <n v="3350008"/>
    <n v="27"/>
    <s v="Tonne"/>
    <s v="Petroleum fuels"/>
    <x v="26"/>
    <s v="fuel/feedstock"/>
    <n v="2013"/>
    <n v="3"/>
    <n v="319500"/>
    <n v="106500"/>
    <n v="1"/>
    <n v="22"/>
    <s v="Input"/>
    <n v="40.200000000000003"/>
    <n v="73.3"/>
    <n v="8.8399799999999988"/>
    <x v="3"/>
  </r>
  <r>
    <s v="1690006F"/>
    <s v="H"/>
    <n v="22209"/>
    <s v="1A2m"/>
    <n v="3350008"/>
    <n v="27"/>
    <s v="Tonne"/>
    <s v="Petroleum fuels"/>
    <x v="26"/>
    <s v="fuel/feedstock"/>
    <n v="2013"/>
    <n v="1.65"/>
    <n v="90805"/>
    <n v="55033.33"/>
    <n v="1"/>
    <n v="22"/>
    <s v="Input"/>
    <n v="40.200000000000003"/>
    <n v="73.3"/>
    <n v="4.8619889999999995"/>
    <x v="3"/>
  </r>
  <r>
    <s v="1071202F"/>
    <s v="H"/>
    <n v="22208"/>
    <s v="1A2m"/>
    <n v="3350008"/>
    <n v="27"/>
    <s v="Tonne"/>
    <s v="Petroleum fuels"/>
    <x v="26"/>
    <s v="fuel/feedstock"/>
    <n v="2013"/>
    <n v="18"/>
    <n v="1699446"/>
    <n v="94413.67"/>
    <n v="1"/>
    <n v="22"/>
    <s v="Input"/>
    <n v="40.200000000000003"/>
    <n v="73.3"/>
    <n v="53.039879999999997"/>
    <x v="3"/>
  </r>
  <r>
    <s v="0136320F"/>
    <s v="H"/>
    <n v="20231"/>
    <s v="1A2c"/>
    <n v="3350008"/>
    <n v="27"/>
    <s v="Tonne"/>
    <s v="Petroleum fuels"/>
    <x v="26"/>
    <s v="fuel/feedstock"/>
    <n v="2013"/>
    <n v="2"/>
    <n v="166706"/>
    <n v="83353"/>
    <n v="1"/>
    <n v="20"/>
    <s v="Input"/>
    <n v="40.200000000000003"/>
    <n v="73.3"/>
    <n v="5.893320000000001"/>
    <x v="6"/>
  </r>
  <r>
    <s v="3047424F"/>
    <s v="H"/>
    <n v="20114"/>
    <s v="1A2c"/>
    <n v="3350008"/>
    <n v="27"/>
    <s v="Tonne"/>
    <s v="Petroleum fuels"/>
    <x v="26"/>
    <s v="fuel/feedstock"/>
    <n v="2013"/>
    <n v="67"/>
    <n v="5808385"/>
    <n v="86692.31"/>
    <n v="16.75"/>
    <n v="20"/>
    <s v="Input"/>
    <n v="40.200000000000003"/>
    <n v="73.3"/>
    <n v="3306.889185"/>
    <x v="6"/>
  </r>
  <r>
    <s v="2457524F"/>
    <s v="H"/>
    <n v="22201"/>
    <s v="1A2m"/>
    <n v="3350008"/>
    <n v="27"/>
    <s v="Tonne"/>
    <s v="Petroleum fuels"/>
    <x v="26"/>
    <s v="fuel/feedstock"/>
    <n v="2013"/>
    <n v="186"/>
    <n v="24275335"/>
    <n v="130512.55"/>
    <n v="1"/>
    <n v="22"/>
    <s v="Input"/>
    <n v="40.200000000000003"/>
    <n v="73.3"/>
    <n v="548.07875999999999"/>
    <x v="3"/>
  </r>
  <r>
    <s v="0158220F"/>
    <s v="H"/>
    <n v="22208"/>
    <s v="1A2m"/>
    <n v="3350008"/>
    <n v="27"/>
    <s v="Tonne"/>
    <s v="Petroleum fuels"/>
    <x v="26"/>
    <s v="fuel/feedstock"/>
    <n v="2013"/>
    <n v="23.37"/>
    <n v="1636587"/>
    <n v="70029.399999999994"/>
    <n v="7"/>
    <n v="22"/>
    <s v="Input"/>
    <n v="40.200000000000003"/>
    <n v="73.3"/>
    <n v="482.04410940000008"/>
    <x v="3"/>
  </r>
  <r>
    <s v="0860909F"/>
    <s v="H"/>
    <n v="22209"/>
    <s v="1A2m"/>
    <n v="3350008"/>
    <n v="27"/>
    <s v="Tonne"/>
    <s v="Petroleum fuels"/>
    <x v="26"/>
    <s v="fuel/feedstock"/>
    <n v="2013"/>
    <n v="1.8"/>
    <n v="162130"/>
    <n v="90072.22"/>
    <n v="1"/>
    <n v="22"/>
    <s v="Input"/>
    <n v="40.200000000000003"/>
    <n v="73.3"/>
    <n v="5.3039880000000013"/>
    <x v="3"/>
  </r>
  <r>
    <s v="3914227F"/>
    <s v="H"/>
    <n v="22209"/>
    <s v="1A2m"/>
    <n v="3350008"/>
    <n v="27"/>
    <s v="Tonne"/>
    <s v="Petroleum fuels"/>
    <x v="26"/>
    <s v="fuel/feedstock"/>
    <n v="2013"/>
    <n v="271"/>
    <n v="23553945"/>
    <n v="86914.93"/>
    <n v="1"/>
    <n v="22"/>
    <s v="Input"/>
    <n v="40.200000000000003"/>
    <n v="73.3"/>
    <n v="798.54485999999997"/>
    <x v="3"/>
  </r>
  <r>
    <s v="0052208F"/>
    <s v="H"/>
    <n v="22191"/>
    <s v="1A2m"/>
    <n v="3350008"/>
    <n v="27"/>
    <s v="Tonne"/>
    <s v="Petroleum fuels"/>
    <x v="26"/>
    <s v="fuel/feedstock"/>
    <n v="2013"/>
    <n v="38"/>
    <n v="1710900"/>
    <n v="45023.68"/>
    <n v="1"/>
    <n v="22"/>
    <s v="Input"/>
    <n v="40.200000000000003"/>
    <n v="73.3"/>
    <n v="111.97308"/>
    <x v="3"/>
  </r>
  <r>
    <s v="1211221F"/>
    <s v="H"/>
    <n v="22209"/>
    <s v="1A2m"/>
    <n v="3350008"/>
    <n v="27"/>
    <s v="Tonne"/>
    <s v="Petroleum fuels"/>
    <x v="26"/>
    <s v="fuel/feedstock"/>
    <n v="2013"/>
    <n v="773"/>
    <n v="85048268"/>
    <n v="110023.63"/>
    <n v="1"/>
    <n v="22"/>
    <s v="Input"/>
    <n v="40.200000000000003"/>
    <n v="73.3"/>
    <n v="2277.76818"/>
    <x v="3"/>
  </r>
  <r>
    <s v="1876709F"/>
    <s v="H"/>
    <n v="22208"/>
    <s v="1A2m"/>
    <n v="3350008"/>
    <n v="27"/>
    <s v="Tonne"/>
    <s v="Petroleum fuels"/>
    <x v="26"/>
    <s v="fuel/feedstock"/>
    <n v="2013"/>
    <n v="2"/>
    <n v="168000"/>
    <n v="84000"/>
    <n v="1"/>
    <n v="22"/>
    <s v="Input"/>
    <n v="40.200000000000003"/>
    <n v="73.3"/>
    <n v="5.893320000000001"/>
    <x v="3"/>
  </r>
  <r>
    <s v="1076726F"/>
    <s v="H"/>
    <n v="22209"/>
    <s v="1A2m"/>
    <n v="3350008"/>
    <n v="27"/>
    <s v="Tonne"/>
    <s v="Petroleum fuels"/>
    <x v="26"/>
    <s v="fuel/feedstock"/>
    <n v="2013"/>
    <n v="506"/>
    <n v="43912741"/>
    <n v="86784.07"/>
    <n v="18.866667"/>
    <n v="22"/>
    <s v="Input"/>
    <n v="40.200000000000003"/>
    <n v="73.3"/>
    <n v="28130.388409003317"/>
    <x v="3"/>
  </r>
  <r>
    <s v="3284729F"/>
    <s v="H"/>
    <n v="22209"/>
    <s v="1A2m"/>
    <n v="3350008"/>
    <n v="27"/>
    <s v="Tonne"/>
    <s v="Petroleum fuels"/>
    <x v="26"/>
    <s v="fuel/feedstock"/>
    <n v="2013"/>
    <n v="3"/>
    <n v="325000"/>
    <n v="108333.33"/>
    <n v="1"/>
    <n v="22"/>
    <s v="Input"/>
    <n v="40.200000000000003"/>
    <n v="73.3"/>
    <n v="8.8399799999999988"/>
    <x v="3"/>
  </r>
  <r>
    <s v="1830229F"/>
    <s v="H"/>
    <n v="20222"/>
    <s v="1A2c"/>
    <n v="3350008"/>
    <n v="27"/>
    <s v="Tonne"/>
    <s v="Petroleum fuels"/>
    <x v="26"/>
    <s v="fuel/feedstock"/>
    <n v="2013"/>
    <n v="369"/>
    <n v="36053166"/>
    <n v="97705.06"/>
    <n v="1"/>
    <n v="20"/>
    <s v="Input"/>
    <n v="40.200000000000003"/>
    <n v="73.3"/>
    <n v="1087.31754"/>
    <x v="6"/>
  </r>
  <r>
    <s v="3382729F"/>
    <s v="H"/>
    <n v="20293"/>
    <s v="1A2c"/>
    <n v="3350008"/>
    <n v="27"/>
    <s v="Tonne"/>
    <s v="Petroleum fuels"/>
    <x v="26"/>
    <s v="fuel/feedstock"/>
    <n v="2013"/>
    <n v="387"/>
    <n v="48364750"/>
    <n v="124973.51"/>
    <n v="1"/>
    <n v="20"/>
    <s v="Input"/>
    <n v="40.200000000000003"/>
    <n v="73.3"/>
    <n v="1140.35742"/>
    <x v="6"/>
  </r>
  <r>
    <s v="0212929F"/>
    <s v="H"/>
    <n v="20229"/>
    <s v="1A2c"/>
    <n v="3350008"/>
    <n v="27"/>
    <s v="Tonne"/>
    <s v="Petroleum fuels"/>
    <x v="26"/>
    <s v="fuel/feedstock"/>
    <n v="2013"/>
    <n v="13"/>
    <n v="1345809"/>
    <n v="103523.77"/>
    <n v="1"/>
    <n v="20"/>
    <s v="Input"/>
    <n v="40.200000000000003"/>
    <n v="73.3"/>
    <n v="38.306580000000004"/>
    <x v="6"/>
  </r>
  <r>
    <s v="0840836F"/>
    <s v="I"/>
    <n v="21001"/>
    <s v="1A2c"/>
    <n v="3350008"/>
    <n v="27"/>
    <s v="Tonne"/>
    <s v="Petroleum fuels"/>
    <x v="26"/>
    <s v="fuel/feedstock"/>
    <n v="2013"/>
    <n v="1"/>
    <n v="235568"/>
    <n v="235568"/>
    <n v="1"/>
    <n v="21"/>
    <s v="Input"/>
    <n v="40.200000000000003"/>
    <n v="73.3"/>
    <n v="2.9466600000000005"/>
    <x v="7"/>
  </r>
  <r>
    <s v="1653122F"/>
    <s v="H"/>
    <n v="20232"/>
    <s v="1A2c"/>
    <n v="3350099"/>
    <n v="27"/>
    <s v="Tonne"/>
    <s v="Petroleum fuels"/>
    <x v="27"/>
    <s v="fuel/feedstock"/>
    <n v="2013"/>
    <n v="121"/>
    <n v="9249423"/>
    <n v="76441.509999999995"/>
    <n v="4"/>
    <n v="20"/>
    <s v="Input"/>
    <n v="8.9"/>
    <n v="107"/>
    <n v="460.91320000000002"/>
    <x v="6"/>
  </r>
  <r>
    <s v="1603532F"/>
    <s v="H"/>
    <n v="15202"/>
    <s v="1A2l"/>
    <n v="3350099"/>
    <n v="27"/>
    <s v="Tonne"/>
    <s v="Petroleum fuels"/>
    <x v="27"/>
    <s v="fuel/feedstock"/>
    <n v="2013"/>
    <n v="90"/>
    <n v="6934736"/>
    <n v="77052.62"/>
    <n v="1"/>
    <n v="15"/>
    <s v="Input"/>
    <n v="8.9"/>
    <n v="107"/>
    <n v="85.706999999999994"/>
    <x v="15"/>
  </r>
  <r>
    <s v="4291727F"/>
    <s v="H"/>
    <n v="22209"/>
    <s v="1A2m"/>
    <n v="3350099"/>
    <n v="27"/>
    <s v="Tonne"/>
    <s v="Petroleum fuels"/>
    <x v="27"/>
    <s v="fuel/feedstock"/>
    <n v="2013"/>
    <n v="17"/>
    <n v="1293818"/>
    <n v="76106.94"/>
    <n v="17.333333"/>
    <n v="22"/>
    <s v="Input"/>
    <n v="8.9"/>
    <n v="107"/>
    <n v="280.61106127030001"/>
    <x v="3"/>
  </r>
  <r>
    <s v="5987224F"/>
    <s v="H"/>
    <n v="23939"/>
    <s v="1A2f"/>
    <n v="3350099"/>
    <n v="27"/>
    <s v="Tonne"/>
    <s v="Petroleum fuels"/>
    <x v="27"/>
    <s v="fuel/feedstock"/>
    <n v="2013"/>
    <n v="6"/>
    <n v="540576"/>
    <n v="90096"/>
    <n v="1"/>
    <n v="23"/>
    <s v="Input"/>
    <n v="8.9"/>
    <n v="107"/>
    <n v="5.7138"/>
    <x v="5"/>
  </r>
  <r>
    <s v="2544624F"/>
    <s v="H"/>
    <n v="23939"/>
    <s v="1A2f"/>
    <n v="3350099"/>
    <n v="27"/>
    <s v="Tonne"/>
    <s v="Petroleum fuels"/>
    <x v="27"/>
    <s v="fuel/feedstock"/>
    <n v="2013"/>
    <n v="20"/>
    <n v="1604369"/>
    <n v="80218.45"/>
    <n v="1"/>
    <n v="23"/>
    <s v="Input"/>
    <n v="8.9"/>
    <n v="107"/>
    <n v="19.045999999999999"/>
    <x v="5"/>
  </r>
  <r>
    <s v="0052819F"/>
    <s v="H"/>
    <n v="11043"/>
    <s v="1A2e"/>
    <n v="3350099"/>
    <n v="27"/>
    <s v="Tonne"/>
    <s v="Petroleum fuels"/>
    <x v="27"/>
    <s v="fuel/feedstock"/>
    <n v="2013"/>
    <n v="424"/>
    <n v="32521048"/>
    <n v="76700.58"/>
    <n v="2.5"/>
    <n v="11"/>
    <s v="Input"/>
    <n v="8.9"/>
    <n v="107"/>
    <n v="1009.438"/>
    <x v="11"/>
  </r>
  <r>
    <s v="1504432F"/>
    <s v="H"/>
    <n v="20221"/>
    <s v="1A2c"/>
    <n v="3350099"/>
    <n v="27"/>
    <s v="Tonne"/>
    <s v="Petroleum fuels"/>
    <x v="27"/>
    <s v="fuel/feedstock"/>
    <n v="2013"/>
    <n v="4"/>
    <n v="367800"/>
    <n v="91950"/>
    <n v="1"/>
    <n v="20"/>
    <s v="Input"/>
    <n v="8.9"/>
    <n v="107"/>
    <n v="3.8092000000000001"/>
    <x v="6"/>
  </r>
  <r>
    <s v="5998924F"/>
    <s v="H"/>
    <n v="23939"/>
    <s v="1A2f"/>
    <n v="3350099"/>
    <n v="27"/>
    <s v="Tonne"/>
    <s v="Petroleum fuels"/>
    <x v="27"/>
    <s v="fuel/feedstock"/>
    <n v="2013"/>
    <n v="20.5"/>
    <n v="1333799"/>
    <n v="65063.37"/>
    <n v="1"/>
    <n v="23"/>
    <s v="Input"/>
    <n v="8.9"/>
    <n v="107"/>
    <n v="19.52215"/>
    <x v="5"/>
  </r>
  <r>
    <s v="1952732F"/>
    <s v="H"/>
    <n v="15202"/>
    <s v="1A2l"/>
    <n v="3350099"/>
    <n v="27"/>
    <s v="Tonne"/>
    <s v="Petroleum fuels"/>
    <x v="27"/>
    <s v="fuel/feedstock"/>
    <n v="2013"/>
    <n v="318"/>
    <n v="24383600"/>
    <n v="76677.990000000005"/>
    <n v="1"/>
    <n v="15"/>
    <s v="Input"/>
    <n v="8.9"/>
    <n v="107"/>
    <n v="302.83140000000003"/>
    <x v="15"/>
  </r>
  <r>
    <s v="2693224F"/>
    <s v="H"/>
    <n v="23939"/>
    <s v="1A2f"/>
    <n v="3350099"/>
    <n v="27"/>
    <s v="Tonne"/>
    <s v="Petroleum fuels"/>
    <x v="27"/>
    <s v="fuel/feedstock"/>
    <n v="2013"/>
    <n v="7"/>
    <n v="478572"/>
    <n v="68367.429999999993"/>
    <n v="1"/>
    <n v="23"/>
    <s v="Input"/>
    <n v="8.9"/>
    <n v="107"/>
    <n v="6.6661000000000001"/>
    <x v="5"/>
  </r>
  <r>
    <s v="3973609F"/>
    <s v="H"/>
    <n v="20119"/>
    <s v="1A2c"/>
    <n v="3454001"/>
    <n v="27"/>
    <s v="Tonne"/>
    <s v="Petroleum fuels"/>
    <x v="28"/>
    <s v="fuel/feedstock"/>
    <n v="2013"/>
    <n v="5"/>
    <n v="162350"/>
    <n v="32470"/>
    <n v="1"/>
    <n v="20"/>
    <s v="Input"/>
    <n v="28"/>
    <n v="80.7"/>
    <n v="11.298"/>
    <x v="6"/>
  </r>
  <r>
    <s v="3045009F"/>
    <s v="H"/>
    <n v="24103"/>
    <s v="1A2a"/>
    <n v="3454001"/>
    <n v="27"/>
    <s v="Tonne"/>
    <s v="Petroleum fuels"/>
    <x v="28"/>
    <s v="fuel/feedstock"/>
    <n v="2013"/>
    <n v="107"/>
    <n v="2117585"/>
    <n v="19790.509999999998"/>
    <n v="1"/>
    <n v="24"/>
    <s v="Input"/>
    <n v="28"/>
    <n v="80.7"/>
    <n v="241.77720000000002"/>
    <x v="16"/>
  </r>
  <r>
    <s v="1303525F"/>
    <s v="H"/>
    <n v="25920"/>
    <s v="1A2h"/>
    <n v="3454001"/>
    <n v="27"/>
    <s v="Tonne"/>
    <s v="Petroleum fuels"/>
    <x v="28"/>
    <s v="fuel/feedstock"/>
    <n v="2013"/>
    <n v="31"/>
    <n v="824713"/>
    <n v="26603.65"/>
    <n v="1"/>
    <n v="25"/>
    <s v="Input"/>
    <n v="28"/>
    <n v="80.7"/>
    <n v="70.047600000000003"/>
    <x v="9"/>
  </r>
  <r>
    <s v="1474129F"/>
    <s v="H"/>
    <n v="24202"/>
    <s v="1A2b"/>
    <n v="3454001"/>
    <n v="27"/>
    <s v="Tonne"/>
    <s v="Petroleum fuels"/>
    <x v="28"/>
    <s v="fuel/feedstock"/>
    <n v="2013"/>
    <n v="6546"/>
    <n v="237677176"/>
    <n v="36308.769999999997"/>
    <n v="1"/>
    <n v="24"/>
    <s v="Input"/>
    <n v="28"/>
    <n v="80.7"/>
    <n v="14791.3416"/>
    <x v="16"/>
  </r>
  <r>
    <s v="3051209F"/>
    <s v="H"/>
    <n v="20114"/>
    <s v="1A2c"/>
    <n v="3454001"/>
    <n v="27"/>
    <s v="Tonne"/>
    <s v="Petroleum fuels"/>
    <x v="28"/>
    <s v="fuel/feedstock"/>
    <n v="2013"/>
    <n v="11"/>
    <n v="327812"/>
    <n v="29801.09"/>
    <n v="1"/>
    <n v="20"/>
    <s v="Input"/>
    <n v="28"/>
    <n v="80.7"/>
    <n v="24.855600000000003"/>
    <x v="6"/>
  </r>
  <r>
    <s v="3143609F"/>
    <s v="H"/>
    <n v="20114"/>
    <s v="1A2c"/>
    <n v="3454001"/>
    <n v="27"/>
    <s v="Tonne"/>
    <s v="Petroleum fuels"/>
    <x v="28"/>
    <s v="fuel/feedstock"/>
    <n v="2013"/>
    <n v="9"/>
    <n v="276278"/>
    <n v="30697.56"/>
    <n v="6"/>
    <n v="20"/>
    <s v="Input"/>
    <n v="28"/>
    <n v="80.7"/>
    <n v="122.01840000000001"/>
    <x v="6"/>
  </r>
  <r>
    <s v="1503521F"/>
    <s v="H"/>
    <n v="24202"/>
    <s v="1A2b"/>
    <n v="3454001"/>
    <n v="27"/>
    <s v="Tonne"/>
    <s v="Petroleum fuels"/>
    <x v="28"/>
    <s v="fuel/feedstock"/>
    <n v="2013"/>
    <n v="58060"/>
    <n v="1753700000"/>
    <n v="30204.959999999999"/>
    <n v="1"/>
    <n v="24"/>
    <s v="Input"/>
    <n v="28"/>
    <n v="80.7"/>
    <n v="131192.37599999999"/>
    <x v="16"/>
  </r>
  <r>
    <s v="1367420F"/>
    <s v="H"/>
    <n v="23912"/>
    <s v="1A2f"/>
    <n v="3454001"/>
    <n v="27"/>
    <s v="Tonne"/>
    <s v="Petroleum fuels"/>
    <x v="28"/>
    <s v="fuel/feedstock"/>
    <n v="2013"/>
    <n v="2706"/>
    <n v="93015118"/>
    <n v="34373.660000000003"/>
    <n v="1"/>
    <n v="23"/>
    <s v="Input"/>
    <n v="28"/>
    <n v="80.7"/>
    <n v="6114.4776000000002"/>
    <x v="5"/>
  </r>
  <r>
    <s v="0191309F"/>
    <s v="H"/>
    <n v="24202"/>
    <s v="1A2b"/>
    <n v="3454001"/>
    <n v="27"/>
    <s v="Tonne"/>
    <s v="Petroleum fuels"/>
    <x v="28"/>
    <s v="fuel/feedstock"/>
    <n v="2013"/>
    <n v="3009"/>
    <n v="107384835"/>
    <n v="35687.879999999997"/>
    <n v="1"/>
    <n v="24"/>
    <s v="Input"/>
    <n v="28"/>
    <n v="80.7"/>
    <n v="6799.1364000000003"/>
    <x v="16"/>
  </r>
  <r>
    <s v="1634620F"/>
    <s v="H"/>
    <n v="20119"/>
    <s v="1A2c"/>
    <n v="3454001"/>
    <n v="27"/>
    <s v="Tonne"/>
    <s v="Petroleum fuels"/>
    <x v="28"/>
    <s v="fuel/feedstock"/>
    <n v="2013"/>
    <n v="46"/>
    <n v="1374646"/>
    <n v="29883.61"/>
    <n v="1"/>
    <n v="20"/>
    <s v="Input"/>
    <n v="28"/>
    <n v="80.7"/>
    <n v="103.94160000000001"/>
    <x v="6"/>
  </r>
  <r>
    <s v="1215723F"/>
    <s v="H"/>
    <n v="23994"/>
    <s v="1A2f"/>
    <n v="3454001"/>
    <n v="27"/>
    <s v="Tonne"/>
    <s v="Petroleum fuels"/>
    <x v="28"/>
    <s v="fuel/feedstock"/>
    <n v="2013"/>
    <n v="43323"/>
    <n v="1308574281"/>
    <n v="30205.07"/>
    <n v="1"/>
    <n v="23"/>
    <s v="Input"/>
    <n v="28"/>
    <n v="80.7"/>
    <n v="97892.650800000003"/>
    <x v="5"/>
  </r>
  <r>
    <s v="0027728F"/>
    <s v="H"/>
    <n v="27201"/>
    <s v="1A2h"/>
    <n v="3454001"/>
    <n v="27"/>
    <s v="Tonne"/>
    <s v="Petroleum fuels"/>
    <x v="28"/>
    <s v="fuel/feedstock"/>
    <n v="2013"/>
    <n v="876"/>
    <n v="28210256"/>
    <n v="32203.49"/>
    <n v="1"/>
    <n v="27"/>
    <s v="Input"/>
    <n v="28"/>
    <n v="80.7"/>
    <n v="1979.4096000000002"/>
    <x v="4"/>
  </r>
  <r>
    <s v="1838133F"/>
    <s v="H"/>
    <n v="20221"/>
    <s v="1A2c"/>
    <n v="3454001"/>
    <n v="27"/>
    <s v="Tonne"/>
    <s v="Petroleum fuels"/>
    <x v="28"/>
    <s v="fuel/feedstock"/>
    <n v="2013"/>
    <n v="169"/>
    <n v="5094633"/>
    <n v="30145.759999999998"/>
    <n v="6"/>
    <n v="20"/>
    <s v="Input"/>
    <n v="28"/>
    <n v="80.7"/>
    <n v="2291.2344000000003"/>
    <x v="6"/>
  </r>
  <r>
    <s v="1254922F"/>
    <s v="H"/>
    <n v="24202"/>
    <s v="1A2b"/>
    <n v="3454001"/>
    <n v="27"/>
    <s v="Tonne"/>
    <s v="Petroleum fuels"/>
    <x v="28"/>
    <s v="fuel/feedstock"/>
    <n v="2013"/>
    <n v="28571"/>
    <n v="862985039"/>
    <n v="30204.93"/>
    <n v="1"/>
    <n v="24"/>
    <s v="Input"/>
    <n v="28"/>
    <n v="80.7"/>
    <n v="64559.031600000002"/>
    <x v="16"/>
  </r>
  <r>
    <s v="1804622F"/>
    <s v="H"/>
    <n v="27900"/>
    <s v="1A2h"/>
    <n v="3454001"/>
    <n v="27"/>
    <s v="Tonne"/>
    <s v="Petroleum fuels"/>
    <x v="28"/>
    <s v="fuel/feedstock"/>
    <n v="2013"/>
    <n v="593"/>
    <n v="19695795"/>
    <n v="33213.82"/>
    <n v="1"/>
    <n v="27"/>
    <s v="Input"/>
    <n v="28"/>
    <n v="80.7"/>
    <n v="1339.9428"/>
    <x v="4"/>
  </r>
  <r>
    <s v="1261621F"/>
    <s v="H"/>
    <n v="20113"/>
    <s v="1A2c"/>
    <n v="3454001"/>
    <n v="27"/>
    <s v="Tonne"/>
    <s v="Petroleum fuels"/>
    <x v="28"/>
    <s v="fuel/feedstock"/>
    <n v="2013"/>
    <n v="75"/>
    <n v="2258012"/>
    <n v="30106.83"/>
    <n v="1"/>
    <n v="20"/>
    <s v="Input"/>
    <n v="28"/>
    <n v="80.7"/>
    <n v="169.47"/>
    <x v="6"/>
  </r>
  <r>
    <s v="1427929F"/>
    <s v="I"/>
    <n v="23994"/>
    <s v="1A2f"/>
    <n v="3454001"/>
    <n v="27"/>
    <s v="Tonne"/>
    <s v="Petroleum fuels"/>
    <x v="28"/>
    <s v="fuel/feedstock"/>
    <n v="2013"/>
    <n v="2"/>
    <n v="70718"/>
    <n v="35359"/>
    <n v="1"/>
    <n v="23"/>
    <s v="Input"/>
    <n v="28"/>
    <n v="80.7"/>
    <n v="4.5191999999999997"/>
    <x v="5"/>
  </r>
  <r>
    <s v="1215723F"/>
    <s v="I"/>
    <n v="23994"/>
    <s v="1A2f"/>
    <n v="3454001"/>
    <n v="27"/>
    <s v="Tonne"/>
    <s v="Petroleum fuels"/>
    <x v="28"/>
    <s v="fuel/feedstock"/>
    <n v="2013"/>
    <n v="580"/>
    <n v="24770002"/>
    <n v="42706.9"/>
    <n v="1"/>
    <n v="23"/>
    <s v="Input"/>
    <n v="28"/>
    <n v="80.7"/>
    <n v="1310.568"/>
    <x v="5"/>
  </r>
  <r>
    <s v="0027728F"/>
    <s v="I"/>
    <n v="27201"/>
    <s v="1A2h"/>
    <n v="3454001"/>
    <n v="27"/>
    <s v="Tonne"/>
    <s v="Petroleum fuels"/>
    <x v="28"/>
    <s v="fuel/feedstock"/>
    <n v="2013"/>
    <n v="491"/>
    <n v="15188335"/>
    <n v="30933.47"/>
    <n v="1"/>
    <n v="27"/>
    <s v="Input"/>
    <n v="28"/>
    <n v="80.7"/>
    <n v="1109.4636"/>
    <x v="4"/>
  </r>
  <r>
    <s v="1083232F"/>
    <s v="H"/>
    <n v="19109"/>
    <s v="1A1ci"/>
    <n v="3454002"/>
    <n v="27"/>
    <s v="Tonne"/>
    <s v="Petroleum fuels"/>
    <x v="29"/>
    <s v="fuel/feedstock"/>
    <n v="2013"/>
    <n v="80880"/>
    <n v="2075461040"/>
    <n v="25660.99"/>
    <n v="1"/>
    <n v="19"/>
    <s v="Input"/>
    <n v="28"/>
    <n v="80.7"/>
    <n v="182756.448"/>
    <x v="1"/>
  </r>
  <r>
    <s v="1513419F"/>
    <s v="H"/>
    <n v="20119"/>
    <s v="1A2c"/>
    <n v="3454002"/>
    <n v="27"/>
    <s v="Tonne"/>
    <s v="Petroleum fuels"/>
    <x v="29"/>
    <s v="fuel/feedstock"/>
    <n v="2013"/>
    <n v="34276"/>
    <n v="879567293"/>
    <n v="25661.32"/>
    <n v="1"/>
    <n v="20"/>
    <s v="Input"/>
    <n v="28"/>
    <n v="80.7"/>
    <n v="77450.049600000013"/>
    <x v="6"/>
  </r>
  <r>
    <s v="5440327F"/>
    <s v="H"/>
    <n v="22199"/>
    <s v="1A2m"/>
    <n v="3454002"/>
    <n v="27"/>
    <s v="Tonne"/>
    <s v="Petroleum fuels"/>
    <x v="29"/>
    <s v="fuel/feedstock"/>
    <n v="2013"/>
    <n v="35"/>
    <n v="891931"/>
    <n v="25483.74"/>
    <n v="1"/>
    <n v="22"/>
    <s v="Input"/>
    <n v="28"/>
    <n v="80.7"/>
    <n v="79.085999999999999"/>
    <x v="3"/>
  </r>
  <r>
    <s v="1438318F"/>
    <s v="H"/>
    <n v="20211"/>
    <s v="1A2c"/>
    <n v="3454002"/>
    <n v="27"/>
    <s v="Tonne"/>
    <s v="Petroleum fuels"/>
    <x v="29"/>
    <s v="fuel/feedstock"/>
    <n v="2013"/>
    <n v="13"/>
    <n v="329669"/>
    <n v="25359.15"/>
    <n v="1"/>
    <n v="20"/>
    <s v="Input"/>
    <n v="28"/>
    <n v="80.7"/>
    <n v="29.3748"/>
    <x v="6"/>
  </r>
  <r>
    <s v="0191309F"/>
    <s v="H"/>
    <n v="24202"/>
    <s v="1A2b"/>
    <n v="3454003"/>
    <n v="27"/>
    <s v="Tonne"/>
    <s v="Petroleum fuels"/>
    <x v="30"/>
    <s v="fuel/feedstock"/>
    <n v="2013"/>
    <n v="334"/>
    <n v="7732497"/>
    <n v="23151.19"/>
    <n v="1"/>
    <n v="24"/>
    <s v="Input"/>
    <n v="28"/>
    <n v="80.7"/>
    <n v="754.70640000000003"/>
    <x v="16"/>
  </r>
  <r>
    <s v="1520619F"/>
    <s v="H"/>
    <n v="23994"/>
    <s v="1A2f"/>
    <n v="3454003"/>
    <n v="27"/>
    <s v="Tonne"/>
    <s v="Petroleum fuels"/>
    <x v="30"/>
    <s v="fuel/feedstock"/>
    <n v="2013"/>
    <n v="13446"/>
    <n v="311714587"/>
    <n v="23182.7"/>
    <n v="1"/>
    <n v="23"/>
    <s v="Input"/>
    <n v="28"/>
    <n v="80.7"/>
    <n v="30382.581600000001"/>
    <x v="5"/>
  </r>
  <r>
    <s v="0024233F"/>
    <s v="H"/>
    <n v="24319"/>
    <s v="1A2a"/>
    <n v="3454003"/>
    <n v="27"/>
    <s v="Tonne"/>
    <s v="Petroleum fuels"/>
    <x v="30"/>
    <s v="fuel/feedstock"/>
    <n v="2013"/>
    <n v="2109"/>
    <n v="48502869"/>
    <n v="22998.04"/>
    <n v="1"/>
    <n v="24"/>
    <s v="Input"/>
    <n v="28"/>
    <n v="80.7"/>
    <n v="4765.4964"/>
    <x v="16"/>
  </r>
  <r>
    <s v="0027133F"/>
    <s v="H"/>
    <n v="24319"/>
    <s v="1A2a"/>
    <n v="3454003"/>
    <n v="27"/>
    <s v="Tonne"/>
    <s v="Petroleum fuels"/>
    <x v="30"/>
    <s v="fuel/feedstock"/>
    <n v="2013"/>
    <n v="723"/>
    <n v="16644439"/>
    <n v="23021.35"/>
    <n v="1"/>
    <n v="24"/>
    <s v="Input"/>
    <n v="28"/>
    <n v="80.7"/>
    <n v="1633.6908000000001"/>
    <x v="16"/>
  </r>
  <r>
    <s v="0024027F"/>
    <s v="H"/>
    <n v="23994"/>
    <s v="1A2f"/>
    <n v="3454003"/>
    <n v="27"/>
    <s v="Tonne"/>
    <s v="Petroleum fuels"/>
    <x v="30"/>
    <s v="fuel/feedstock"/>
    <n v="2013"/>
    <n v="7256"/>
    <n v="168211344"/>
    <n v="23182.38"/>
    <n v="1"/>
    <n v="23"/>
    <s v="Input"/>
    <n v="28"/>
    <n v="80.7"/>
    <n v="16395.657600000002"/>
    <x v="5"/>
  </r>
  <r>
    <s v="0024027F"/>
    <s v="I"/>
    <n v="23994"/>
    <s v="1A2f"/>
    <n v="3454003"/>
    <n v="27"/>
    <s v="Tonne"/>
    <s v="Petroleum fuels"/>
    <x v="30"/>
    <s v="fuel/feedstock"/>
    <n v="2013"/>
    <n v="474"/>
    <n v="20610653"/>
    <n v="43482.39"/>
    <n v="1"/>
    <n v="23"/>
    <s v="Input"/>
    <n v="28"/>
    <n v="80.7"/>
    <n v="1071.0504000000001"/>
    <x v="5"/>
  </r>
  <r>
    <s v="0191309F"/>
    <s v="H"/>
    <n v="24202"/>
    <s v="1A2b"/>
    <n v="3454004"/>
    <n v="27"/>
    <s v="Tonne"/>
    <s v="Petroleum fuels"/>
    <x v="31"/>
    <s v="fuel/feedstock"/>
    <n v="2013"/>
    <n v="42561"/>
    <n v="1249919514"/>
    <n v="29367.72"/>
    <n v="1"/>
    <n v="24"/>
    <s v="Input"/>
    <n v="28"/>
    <n v="80.7"/>
    <n v="96170.835600000006"/>
    <x v="16"/>
  </r>
  <r>
    <s v="1520619F"/>
    <s v="H"/>
    <n v="23994"/>
    <s v="1A2f"/>
    <n v="3454004"/>
    <n v="27"/>
    <s v="Tonne"/>
    <s v="Petroleum fuels"/>
    <x v="31"/>
    <s v="fuel/feedstock"/>
    <n v="2013"/>
    <n v="8991"/>
    <n v="264041507"/>
    <n v="29367.31"/>
    <n v="1"/>
    <n v="23"/>
    <s v="Input"/>
    <n v="28"/>
    <n v="80.7"/>
    <n v="20316.063600000001"/>
    <x v="5"/>
  </r>
  <r>
    <s v="1306918F"/>
    <s v="H"/>
    <n v="20116"/>
    <s v="1A2c"/>
    <n v="3454004"/>
    <n v="27"/>
    <s v="Tonne"/>
    <s v="Petroleum fuels"/>
    <x v="31"/>
    <s v="fuel/feedstock"/>
    <n v="2013"/>
    <n v="72"/>
    <n v="2111120"/>
    <n v="29321.11"/>
    <n v="1"/>
    <n v="20"/>
    <s v="Input"/>
    <n v="28"/>
    <n v="80.7"/>
    <n v="162.69120000000001"/>
    <x v="6"/>
  </r>
  <r>
    <s v="1427929F"/>
    <s v="H"/>
    <n v="23994"/>
    <s v="1A2f"/>
    <n v="3454004"/>
    <n v="27"/>
    <s v="Tonne"/>
    <s v="Petroleum fuels"/>
    <x v="31"/>
    <s v="fuel/feedstock"/>
    <n v="2013"/>
    <n v="5629"/>
    <n v="165316368"/>
    <n v="29368.69"/>
    <n v="1"/>
    <n v="23"/>
    <s v="Input"/>
    <n v="28"/>
    <n v="80.7"/>
    <n v="12719.288400000001"/>
    <x v="5"/>
  </r>
  <r>
    <s v="1367420F"/>
    <s v="H"/>
    <n v="23912"/>
    <s v="1A2f"/>
    <n v="3454004"/>
    <n v="27"/>
    <s v="Tonne"/>
    <s v="Petroleum fuels"/>
    <x v="31"/>
    <s v="fuel/feedstock"/>
    <n v="2013"/>
    <n v="1968"/>
    <n v="58351189"/>
    <n v="29649.99"/>
    <n v="1"/>
    <n v="23"/>
    <s v="Input"/>
    <n v="28"/>
    <n v="80.7"/>
    <n v="4446.8927999999996"/>
    <x v="5"/>
  </r>
  <r>
    <s v="1044021F"/>
    <s v="H"/>
    <n v="24202"/>
    <s v="1A2b"/>
    <n v="3454004"/>
    <n v="27"/>
    <s v="Tonne"/>
    <s v="Petroleum fuels"/>
    <x v="31"/>
    <s v="fuel/feedstock"/>
    <n v="2013"/>
    <n v="55728"/>
    <n v="1636600000"/>
    <n v="29367.64"/>
    <n v="1"/>
    <n v="24"/>
    <s v="Input"/>
    <n v="28"/>
    <n v="80.7"/>
    <n v="125922.98879999999"/>
    <x v="16"/>
  </r>
  <r>
    <s v="1654629F"/>
    <s v="H"/>
    <n v="27900"/>
    <s v="1A2h"/>
    <n v="3454004"/>
    <n v="27"/>
    <s v="Tonne"/>
    <s v="Petroleum fuels"/>
    <x v="31"/>
    <s v="fuel/feedstock"/>
    <n v="2013"/>
    <n v="433"/>
    <n v="12714794"/>
    <n v="29364.42"/>
    <n v="1"/>
    <n v="27"/>
    <s v="Input"/>
    <n v="28"/>
    <n v="80.7"/>
    <n v="978.40680000000009"/>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Fuel type" colHeaderCaption="NIC codes at 2-digit ">
  <location ref="A4:Y35" firstHeaderRow="1" firstDataRow="2" firstDataCol="1"/>
  <pivotFields count="21">
    <pivotField showAll="0"/>
    <pivotField showAll="0"/>
    <pivotField showAll="0"/>
    <pivotField showAll="0"/>
    <pivotField showAll="0"/>
    <pivotField showAll="0"/>
    <pivotField showAll="0"/>
    <pivotField showAll="0"/>
    <pivotField axis="axisRow" showAll="0">
      <items count="33">
        <item x="20"/>
        <item x="3"/>
        <item h="1" x="28"/>
        <item h="1" x="29"/>
        <item h="1" x="30"/>
        <item x="12"/>
        <item x="15"/>
        <item x="4"/>
        <item x="16"/>
        <item x="1"/>
        <item x="13"/>
        <item x="9"/>
        <item x="11"/>
        <item x="7"/>
        <item x="17"/>
        <item x="18"/>
        <item x="14"/>
        <item x="5"/>
        <item x="31"/>
        <item x="8"/>
        <item x="21"/>
        <item x="22"/>
        <item x="23"/>
        <item x="24"/>
        <item x="0"/>
        <item x="27"/>
        <item x="19"/>
        <item x="2"/>
        <item x="6"/>
        <item x="10"/>
        <item x="25"/>
        <item x="26"/>
        <item t="default"/>
      </items>
    </pivotField>
    <pivotField showAll="0"/>
    <pivotField showAll="0"/>
    <pivotField dataField="1" showAll="0"/>
    <pivotField showAll="0"/>
    <pivotField showAll="0"/>
    <pivotField showAll="0"/>
    <pivotField showAll="0"/>
    <pivotField showAll="0"/>
    <pivotField showAll="0"/>
    <pivotField showAll="0"/>
    <pivotField showAll="0"/>
    <pivotField axis="axisCol" showAll="0" defaultSubtotal="0">
      <items count="23">
        <item x="13"/>
        <item x="11"/>
        <item x="21"/>
        <item x="0"/>
        <item x="20"/>
        <item x="15"/>
        <item x="14"/>
        <item x="22"/>
        <item x="19"/>
        <item x="1"/>
        <item x="6"/>
        <item x="7"/>
        <item x="3"/>
        <item x="5"/>
        <item x="16"/>
        <item x="9"/>
        <item x="10"/>
        <item x="4"/>
        <item x="8"/>
        <item x="2"/>
        <item x="17"/>
        <item x="12"/>
        <item x="18"/>
      </items>
    </pivotField>
  </pivotFields>
  <rowFields count="1">
    <field x="8"/>
  </rowFields>
  <rowItems count="30">
    <i>
      <x/>
    </i>
    <i>
      <x v="1"/>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20"/>
  </colFields>
  <colItems count="24">
    <i>
      <x/>
    </i>
    <i>
      <x v="1"/>
    </i>
    <i>
      <x v="2"/>
    </i>
    <i>
      <x v="3"/>
    </i>
    <i>
      <x v="4"/>
    </i>
    <i>
      <x v="5"/>
    </i>
    <i>
      <x v="6"/>
    </i>
    <i>
      <x v="7"/>
    </i>
    <i>
      <x v="8"/>
    </i>
    <i>
      <x v="9"/>
    </i>
    <i>
      <x v="10"/>
    </i>
    <i>
      <x v="11"/>
    </i>
    <i>
      <x v="12"/>
    </i>
    <i>
      <x v="13"/>
    </i>
    <i>
      <x v="14"/>
    </i>
    <i>
      <x v="15"/>
    </i>
    <i>
      <x v="16"/>
    </i>
    <i>
      <x v="17"/>
    </i>
    <i>
      <x v="18"/>
    </i>
    <i>
      <x v="19"/>
    </i>
    <i>
      <x v="20"/>
    </i>
    <i>
      <x v="21"/>
    </i>
    <i>
      <x v="22"/>
    </i>
    <i t="grand">
      <x/>
    </i>
  </colItems>
  <dataFields count="1">
    <dataField name="Sum of QuantityConsumed" fld="11" showDataAs="percentOfCol" baseField="8" baseItem="0" numFmtId="9"/>
  </dataFields>
  <formats count="69">
    <format dxfId="68">
      <pivotArea collapsedLevelsAreSubtotals="1" fieldPosition="0">
        <references count="2">
          <reference field="8" count="1">
            <x v="24"/>
          </reference>
          <reference field="20" count="1" selected="0">
            <x v="8"/>
          </reference>
        </references>
      </pivotArea>
    </format>
    <format dxfId="67">
      <pivotArea collapsedLevelsAreSubtotals="1" fieldPosition="0">
        <references count="2">
          <reference field="8" count="1">
            <x v="18"/>
          </reference>
          <reference field="20" count="0" selected="0"/>
        </references>
      </pivotArea>
    </format>
    <format dxfId="66">
      <pivotArea collapsedLevelsAreSubtotals="1" fieldPosition="0">
        <references count="1">
          <reference field="8" count="1">
            <x v="20"/>
          </reference>
        </references>
      </pivotArea>
    </format>
    <format dxfId="65">
      <pivotArea collapsedLevelsAreSubtotals="1" fieldPosition="0">
        <references count="1">
          <reference field="8" count="2">
            <x v="21"/>
            <x v="22"/>
          </reference>
        </references>
      </pivotArea>
    </format>
    <format dxfId="64">
      <pivotArea collapsedLevelsAreSubtotals="1" fieldPosition="0">
        <references count="1">
          <reference field="8" count="2">
            <x v="23"/>
            <x v="24"/>
          </reference>
        </references>
      </pivotArea>
    </format>
    <format dxfId="63">
      <pivotArea collapsedLevelsAreSubtotals="1" fieldPosition="0">
        <references count="1">
          <reference field="8" count="1">
            <x v="27"/>
          </reference>
        </references>
      </pivotArea>
    </format>
    <format dxfId="62">
      <pivotArea collapsedLevelsAreSubtotals="1" fieldPosition="0">
        <references count="1">
          <reference field="8" count="1">
            <x v="30"/>
          </reference>
        </references>
      </pivotArea>
    </format>
    <format dxfId="61">
      <pivotArea collapsedLevelsAreSubtotals="1" fieldPosition="0">
        <references count="1">
          <reference field="8" count="1">
            <x v="31"/>
          </reference>
        </references>
      </pivotArea>
    </format>
    <format dxfId="60">
      <pivotArea collapsedLevelsAreSubtotals="1" fieldPosition="0">
        <references count="2">
          <reference field="8" count="3">
            <x v="2"/>
            <x v="3"/>
            <x v="4"/>
          </reference>
          <reference field="20" count="0" selected="0"/>
        </references>
      </pivotArea>
    </format>
    <format dxfId="59">
      <pivotArea dataOnly="0" labelOnly="1" fieldPosition="0">
        <references count="1">
          <reference field="8" count="3">
            <x v="2"/>
            <x v="3"/>
            <x v="4"/>
          </reference>
        </references>
      </pivotArea>
    </format>
    <format dxfId="58">
      <pivotArea dataOnly="0" labelOnly="1" fieldPosition="0">
        <references count="1">
          <reference field="8" count="1">
            <x v="9"/>
          </reference>
        </references>
      </pivotArea>
    </format>
    <format dxfId="57">
      <pivotArea dataOnly="0" labelOnly="1" fieldPosition="0">
        <references count="1">
          <reference field="8" count="2">
            <x v="11"/>
            <x v="12"/>
          </reference>
        </references>
      </pivotArea>
    </format>
    <format dxfId="56">
      <pivotArea dataOnly="0" labelOnly="1" fieldPosition="0">
        <references count="1">
          <reference field="8" count="14">
            <x v="18"/>
            <x v="19"/>
            <x v="20"/>
            <x v="21"/>
            <x v="22"/>
            <x v="23"/>
            <x v="24"/>
            <x v="25"/>
            <x v="26"/>
            <x v="27"/>
            <x v="28"/>
            <x v="29"/>
            <x v="30"/>
            <x v="31"/>
          </reference>
        </references>
      </pivotArea>
    </format>
    <format dxfId="55">
      <pivotArea dataOnly="0" labelOnly="1" fieldPosition="0">
        <references count="1">
          <reference field="8" count="1">
            <x v="18"/>
          </reference>
        </references>
      </pivotArea>
    </format>
    <format dxfId="54">
      <pivotArea dataOnly="0" labelOnly="1" fieldPosition="0">
        <references count="1">
          <reference field="8" count="3">
            <x v="2"/>
            <x v="3"/>
            <x v="4"/>
          </reference>
        </references>
      </pivotArea>
    </format>
    <format dxfId="53">
      <pivotArea dataOnly="0" labelOnly="1" fieldPosition="0">
        <references count="1">
          <reference field="8" count="1">
            <x v="18"/>
          </reference>
        </references>
      </pivotArea>
    </format>
    <format dxfId="52">
      <pivotArea dataOnly="0" labelOnly="1" fieldPosition="0">
        <references count="1">
          <reference field="8" count="1">
            <x v="9"/>
          </reference>
        </references>
      </pivotArea>
    </format>
    <format dxfId="51">
      <pivotArea dataOnly="0" labelOnly="1" fieldPosition="0">
        <references count="1">
          <reference field="8" count="2">
            <x v="11"/>
            <x v="12"/>
          </reference>
        </references>
      </pivotArea>
    </format>
    <format dxfId="50">
      <pivotArea dataOnly="0" labelOnly="1" fieldPosition="0">
        <references count="1">
          <reference field="8" count="1">
            <x v="13"/>
          </reference>
        </references>
      </pivotArea>
    </format>
    <format dxfId="49">
      <pivotArea dataOnly="0" labelOnly="1" fieldPosition="0">
        <references count="1">
          <reference field="8" count="1">
            <x v="16"/>
          </reference>
        </references>
      </pivotArea>
    </format>
    <format dxfId="48">
      <pivotArea dataOnly="0" labelOnly="1" fieldPosition="0">
        <references count="1">
          <reference field="8" count="1">
            <x v="19"/>
          </reference>
        </references>
      </pivotArea>
    </format>
    <format dxfId="47">
      <pivotArea dataOnly="0" labelOnly="1" fieldPosition="0">
        <references count="1">
          <reference field="8" count="1">
            <x v="20"/>
          </reference>
        </references>
      </pivotArea>
    </format>
    <format dxfId="46">
      <pivotArea dataOnly="0" labelOnly="1" fieldPosition="0">
        <references count="1">
          <reference field="8" count="2">
            <x v="30"/>
            <x v="31"/>
          </reference>
        </references>
      </pivotArea>
    </format>
    <format dxfId="45">
      <pivotArea dataOnly="0" labelOnly="1" fieldPosition="0">
        <references count="1">
          <reference field="8" count="1">
            <x v="21"/>
          </reference>
        </references>
      </pivotArea>
    </format>
    <format dxfId="44">
      <pivotArea dataOnly="0" labelOnly="1" fieldPosition="0">
        <references count="1">
          <reference field="8" count="1">
            <x v="22"/>
          </reference>
        </references>
      </pivotArea>
    </format>
    <format dxfId="43">
      <pivotArea dataOnly="0" labelOnly="1" fieldPosition="0">
        <references count="1">
          <reference field="8" count="1">
            <x v="23"/>
          </reference>
        </references>
      </pivotArea>
    </format>
    <format dxfId="42">
      <pivotArea dataOnly="0" labelOnly="1" fieldPosition="0">
        <references count="1">
          <reference field="8" count="1">
            <x v="24"/>
          </reference>
        </references>
      </pivotArea>
    </format>
    <format dxfId="41">
      <pivotArea dataOnly="0" labelOnly="1" fieldPosition="0">
        <references count="1">
          <reference field="8" count="1">
            <x v="25"/>
          </reference>
        </references>
      </pivotArea>
    </format>
    <format dxfId="40">
      <pivotArea dataOnly="0" labelOnly="1" fieldPosition="0">
        <references count="1">
          <reference field="8" count="1">
            <x v="26"/>
          </reference>
        </references>
      </pivotArea>
    </format>
    <format dxfId="39">
      <pivotArea dataOnly="0" labelOnly="1" fieldPosition="0">
        <references count="1">
          <reference field="8" count="1">
            <x v="27"/>
          </reference>
        </references>
      </pivotArea>
    </format>
    <format dxfId="38">
      <pivotArea dataOnly="0" labelOnly="1" fieldPosition="0">
        <references count="1">
          <reference field="8" count="1">
            <x v="28"/>
          </reference>
        </references>
      </pivotArea>
    </format>
    <format dxfId="37">
      <pivotArea dataOnly="0" labelOnly="1" fieldPosition="0">
        <references count="1">
          <reference field="8" count="1">
            <x v="29"/>
          </reference>
        </references>
      </pivotArea>
    </format>
    <format dxfId="36">
      <pivotArea outline="0" collapsedLevelsAreSubtotals="1" fieldPosition="0"/>
    </format>
    <format dxfId="35">
      <pivotArea outline="0" collapsedLevelsAreSubtotals="1" fieldPosition="0"/>
    </format>
    <format dxfId="34">
      <pivotArea dataOnly="0" labelOnly="1" fieldPosition="0">
        <references count="1">
          <reference field="8" count="0"/>
        </references>
      </pivotArea>
    </format>
    <format dxfId="33">
      <pivotArea dataOnly="0" labelOnly="1" grandRow="1" outline="0" fieldPosition="0"/>
    </format>
    <format dxfId="32">
      <pivotArea outline="0" collapsedLevelsAreSubtotals="1" fieldPosition="0"/>
    </format>
    <format dxfId="31">
      <pivotArea dataOnly="0" labelOnly="1" fieldPosition="0">
        <references count="1">
          <reference field="8" count="0"/>
        </references>
      </pivotArea>
    </format>
    <format dxfId="30">
      <pivotArea dataOnly="0" labelOnly="1" grandRow="1" outline="0" fieldPosition="0"/>
    </format>
    <format dxfId="29">
      <pivotArea dataOnly="0" labelOnly="1" fieldPosition="0">
        <references count="1">
          <reference field="8" count="0"/>
        </references>
      </pivotArea>
    </format>
    <format dxfId="28">
      <pivotArea dataOnly="0" labelOnly="1" grandRow="1" outline="0" fieldPosition="0"/>
    </format>
    <format dxfId="27">
      <pivotArea outline="0" collapsedLevelsAreSubtotals="1" fieldPosition="0">
        <references count="1">
          <reference field="20" count="12" selected="0">
            <x v="0"/>
            <x v="1"/>
            <x v="2"/>
            <x v="3"/>
            <x v="4"/>
            <x v="5"/>
            <x v="6"/>
            <x v="7"/>
            <x v="8"/>
            <x v="9"/>
            <x v="10"/>
            <x v="11"/>
          </reference>
        </references>
      </pivotArea>
    </format>
    <format dxfId="26">
      <pivotArea field="8" type="button" dataOnly="0" labelOnly="1" outline="0" axis="axisRow" fieldPosition="0"/>
    </format>
    <format dxfId="25">
      <pivotArea dataOnly="0" labelOnly="1" fieldPosition="0">
        <references count="1">
          <reference field="8" count="0"/>
        </references>
      </pivotArea>
    </format>
    <format dxfId="24">
      <pivotArea dataOnly="0" labelOnly="1" grandRow="1" outline="0" fieldPosition="0"/>
    </format>
    <format dxfId="23">
      <pivotArea dataOnly="0" labelOnly="1" fieldPosition="0">
        <references count="1">
          <reference field="20" count="12">
            <x v="0"/>
            <x v="1"/>
            <x v="2"/>
            <x v="3"/>
            <x v="4"/>
            <x v="5"/>
            <x v="6"/>
            <x v="7"/>
            <x v="8"/>
            <x v="9"/>
            <x v="10"/>
            <x v="11"/>
          </reference>
        </references>
      </pivotArea>
    </format>
    <format dxfId="22">
      <pivotArea outline="0" collapsedLevelsAreSubtotals="1" fieldPosition="0">
        <references count="1">
          <reference field="20" count="12" selected="0">
            <x v="11"/>
            <x v="12"/>
            <x v="13"/>
            <x v="14"/>
            <x v="15"/>
            <x v="16"/>
            <x v="17"/>
            <x v="18"/>
            <x v="19"/>
            <x v="20"/>
            <x v="21"/>
            <x v="22"/>
          </reference>
        </references>
      </pivotArea>
    </format>
    <format dxfId="21">
      <pivotArea grandCol="1" outline="0" collapsedLevelsAreSubtotals="1" fieldPosition="0"/>
    </format>
    <format dxfId="20">
      <pivotArea dataOnly="0" labelOnly="1" fieldPosition="0">
        <references count="1">
          <reference field="20" count="12">
            <x v="11"/>
            <x v="12"/>
            <x v="13"/>
            <x v="14"/>
            <x v="15"/>
            <x v="16"/>
            <x v="17"/>
            <x v="18"/>
            <x v="19"/>
            <x v="20"/>
            <x v="21"/>
            <x v="22"/>
          </reference>
        </references>
      </pivotArea>
    </format>
    <format dxfId="19">
      <pivotArea dataOnly="0" labelOnly="1" grandCol="1" outline="0" fieldPosition="0"/>
    </format>
    <format dxfId="18">
      <pivotArea type="all" dataOnly="0" outline="0" fieldPosition="0"/>
    </format>
    <format dxfId="17">
      <pivotArea outline="0" collapsedLevelsAreSubtotals="1" fieldPosition="0"/>
    </format>
    <format dxfId="16">
      <pivotArea type="origin" dataOnly="0" labelOnly="1" outline="0" fieldPosition="0"/>
    </format>
    <format dxfId="15">
      <pivotArea field="20" type="button" dataOnly="0" labelOnly="1" outline="0" axis="axisCol" fieldPosition="0"/>
    </format>
    <format dxfId="14">
      <pivotArea type="topRight" dataOnly="0" labelOnly="1" outline="0" fieldPosition="0"/>
    </format>
    <format dxfId="13">
      <pivotArea field="8" type="button" dataOnly="0" labelOnly="1" outline="0" axis="axisRow" fieldPosition="0"/>
    </format>
    <format dxfId="12">
      <pivotArea dataOnly="0" labelOnly="1" fieldPosition="0">
        <references count="1">
          <reference field="8" count="0"/>
        </references>
      </pivotArea>
    </format>
    <format dxfId="11">
      <pivotArea dataOnly="0" labelOnly="1" grandRow="1" outline="0" fieldPosition="0"/>
    </format>
    <format dxfId="10">
      <pivotArea dataOnly="0" labelOnly="1" fieldPosition="0">
        <references count="1">
          <reference field="20" count="0"/>
        </references>
      </pivotArea>
    </format>
    <format dxfId="9">
      <pivotArea dataOnly="0" labelOnly="1" grandCol="1" outline="0" fieldPosition="0"/>
    </format>
    <format dxfId="8">
      <pivotArea type="origin" dataOnly="0" labelOnly="1" outline="0" fieldPosition="0"/>
    </format>
    <format dxfId="7">
      <pivotArea field="8" type="button" dataOnly="0" labelOnly="1" outline="0" axis="axisRow" fieldPosition="0"/>
    </format>
    <format dxfId="6">
      <pivotArea field="20" type="button" dataOnly="0" labelOnly="1" outline="0" axis="axisCol" fieldPosition="0"/>
    </format>
    <format dxfId="5">
      <pivotArea type="topRight" dataOnly="0" labelOnly="1" outline="0" fieldPosition="0"/>
    </format>
    <format dxfId="4">
      <pivotArea dataOnly="0" labelOnly="1" fieldPosition="0">
        <references count="1">
          <reference field="20" count="0"/>
        </references>
      </pivotArea>
    </format>
    <format dxfId="3">
      <pivotArea dataOnly="0" labelOnly="1" grandCol="1" outline="0" fieldPosition="0"/>
    </format>
    <format dxfId="2">
      <pivotArea dataOnly="0" fieldPosition="0">
        <references count="1">
          <reference field="8" count="18">
            <x v="5"/>
            <x v="6"/>
            <x v="7"/>
            <x v="8"/>
            <x v="9"/>
            <x v="10"/>
            <x v="11"/>
            <x v="12"/>
            <x v="13"/>
            <x v="14"/>
            <x v="15"/>
            <x v="16"/>
            <x v="17"/>
            <x v="18"/>
            <x v="19"/>
            <x v="20"/>
            <x v="21"/>
            <x v="22"/>
          </reference>
        </references>
      </pivotArea>
    </format>
    <format dxfId="1">
      <pivotArea grandRow="1" outline="0" collapsedLevelsAreSubtotals="1" fieldPosition="0"/>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info@ghgplatform-india.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ibm.nic.in/writereaddata/files/01192015114407IMYB_2013_Vol%20III_Cement%202013.pdf" TargetMode="External"/><Relationship Id="rId13" Type="http://schemas.openxmlformats.org/officeDocument/2006/relationships/hyperlink" Target="http://ibm.nic.in/writereaddata/files/05282015122910Aluminium%20&amp;%20Alumina_2013.pdf" TargetMode="External"/><Relationship Id="rId3" Type="http://schemas.openxmlformats.org/officeDocument/2006/relationships/hyperlink" Target="http://ibm.nic.in/writereaddata/files/01192015114407IMYB_2013_Vol%20III_Cement%202013.pdf" TargetMode="External"/><Relationship Id="rId7" Type="http://schemas.openxmlformats.org/officeDocument/2006/relationships/hyperlink" Target="http://ibm.nic.in/writereaddata/files/01192015114407IMYB_2013_Vol%20III_Cement%202013.pdf" TargetMode="External"/><Relationship Id="rId12" Type="http://schemas.openxmlformats.org/officeDocument/2006/relationships/hyperlink" Target="http://ibm.nic.in/writereaddata/files/05282015122910Aluminium%20&amp;%20Alumina_2013.pdf" TargetMode="External"/><Relationship Id="rId17" Type="http://schemas.openxmlformats.org/officeDocument/2006/relationships/hyperlink" Target="http://ccl.gov.in/prfnc/pdf/a_rep_2006_07.pdf" TargetMode="External"/><Relationship Id="rId2" Type="http://schemas.openxmlformats.org/officeDocument/2006/relationships/hyperlink" Target="http://ibm.nic.in/writereaddata/files/01192015114407IMYB_2013_Vol%20III_Cement%202013.pdf" TargetMode="External"/><Relationship Id="rId16" Type="http://schemas.openxmlformats.org/officeDocument/2006/relationships/hyperlink" Target="http://ccl.gov.in/prfnc/pdf/a_rep_2006_07.pdf" TargetMode="External"/><Relationship Id="rId1" Type="http://schemas.openxmlformats.org/officeDocument/2006/relationships/hyperlink" Target="http://ibm.nic.in/writereaddata/files/07072014112401marketsurvey_leadandzinc.pdf" TargetMode="External"/><Relationship Id="rId6" Type="http://schemas.openxmlformats.org/officeDocument/2006/relationships/hyperlink" Target="http://www.cmaindia.org/activities/Publications-and-Periodicals.html" TargetMode="External"/><Relationship Id="rId11" Type="http://schemas.openxmlformats.org/officeDocument/2006/relationships/hyperlink" Target="http://ibm.nic.in/writereaddata/files/07092014130344IMYB-2012-%20Aluminium%20&amp;%20Alumina.pdf" TargetMode="External"/><Relationship Id="rId5" Type="http://schemas.openxmlformats.org/officeDocument/2006/relationships/hyperlink" Target="http://ibm.nic.in/writereaddata/files/05282015123116Lead%20&amp;%20zinc_2013.pdf" TargetMode="External"/><Relationship Id="rId15" Type="http://schemas.openxmlformats.org/officeDocument/2006/relationships/hyperlink" Target="http://www.mcxindia.com/downloads/overview/PDF/2010/Non-Agricultural/Aluminium.pdf" TargetMode="External"/><Relationship Id="rId10" Type="http://schemas.openxmlformats.org/officeDocument/2006/relationships/hyperlink" Target="http://ibm.nic.in/writereaddata/files/07092014130344IMYB-2012-%20Aluminium%20&amp;%20Alumina.pdf" TargetMode="External"/><Relationship Id="rId4" Type="http://schemas.openxmlformats.org/officeDocument/2006/relationships/hyperlink" Target="http://www.cmaindia.org/activities/Publications-and-Periodicals.html" TargetMode="External"/><Relationship Id="rId9" Type="http://schemas.openxmlformats.org/officeDocument/2006/relationships/hyperlink" Target="http://chemicals.nic.in/sites/default/files/MLCPCSTAT14_2.pdf" TargetMode="External"/><Relationship Id="rId14" Type="http://schemas.openxmlformats.org/officeDocument/2006/relationships/hyperlink" Target="http://www.mcxindia.com/downloads/overview/PDF/2010/Non-Agricultural/Aluminium.pdf" TargetMode="Externa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93"/>
  <sheetViews>
    <sheetView tabSelected="1" workbookViewId="0">
      <selection activeCell="D16" sqref="D16"/>
    </sheetView>
  </sheetViews>
  <sheetFormatPr defaultColWidth="11" defaultRowHeight="15" x14ac:dyDescent="0.25"/>
  <cols>
    <col min="3" max="3" width="29.42578125" bestFit="1" customWidth="1"/>
    <col min="4" max="4" width="133.140625" customWidth="1"/>
  </cols>
  <sheetData>
    <row r="1" spans="1:23" x14ac:dyDescent="0.25">
      <c r="A1" s="25"/>
      <c r="B1" s="25"/>
      <c r="C1" s="25"/>
      <c r="D1" s="25"/>
      <c r="E1" s="25"/>
      <c r="F1" s="25"/>
      <c r="G1" s="25"/>
      <c r="H1" s="25"/>
      <c r="I1" s="25"/>
      <c r="J1" s="25"/>
      <c r="K1" s="25"/>
      <c r="L1" s="25"/>
      <c r="M1" s="25"/>
      <c r="N1" s="25"/>
      <c r="O1" s="25"/>
      <c r="P1" s="25"/>
      <c r="Q1" s="25"/>
      <c r="R1" s="25"/>
      <c r="S1" s="25"/>
      <c r="T1" s="25"/>
      <c r="U1" s="25"/>
      <c r="V1" s="25"/>
      <c r="W1" s="25"/>
    </row>
    <row r="2" spans="1:23" x14ac:dyDescent="0.25">
      <c r="A2" s="25"/>
      <c r="B2" s="25"/>
      <c r="C2" s="25"/>
      <c r="D2" s="25"/>
      <c r="E2" s="25"/>
      <c r="F2" s="25"/>
      <c r="G2" s="25"/>
      <c r="H2" s="25"/>
      <c r="I2" s="25"/>
      <c r="J2" s="25"/>
      <c r="K2" s="25"/>
      <c r="L2" s="25"/>
      <c r="M2" s="25"/>
      <c r="N2" s="25"/>
      <c r="O2" s="25"/>
      <c r="P2" s="25"/>
      <c r="Q2" s="25"/>
      <c r="R2" s="25"/>
      <c r="S2" s="25"/>
      <c r="T2" s="25"/>
      <c r="U2" s="25"/>
      <c r="V2" s="25"/>
      <c r="W2" s="25"/>
    </row>
    <row r="3" spans="1:23" x14ac:dyDescent="0.25">
      <c r="A3" s="25"/>
      <c r="B3" s="25"/>
      <c r="C3" s="25"/>
      <c r="D3" s="25"/>
      <c r="E3" s="25"/>
      <c r="F3" s="25"/>
      <c r="G3" s="25"/>
      <c r="H3" s="25"/>
      <c r="I3" s="25"/>
      <c r="J3" s="25"/>
      <c r="K3" s="25"/>
      <c r="L3" s="25"/>
      <c r="M3" s="25"/>
      <c r="N3" s="25"/>
      <c r="O3" s="25"/>
      <c r="P3" s="25"/>
      <c r="Q3" s="25"/>
      <c r="R3" s="25"/>
      <c r="S3" s="25"/>
      <c r="T3" s="25"/>
      <c r="U3" s="25"/>
      <c r="V3" s="25"/>
      <c r="W3" s="25"/>
    </row>
    <row r="4" spans="1:23" x14ac:dyDescent="0.25">
      <c r="A4" s="25"/>
      <c r="B4" s="25"/>
      <c r="C4" s="25"/>
      <c r="D4" s="25"/>
      <c r="E4" s="25"/>
      <c r="F4" s="25"/>
      <c r="G4" s="25"/>
      <c r="H4" s="25"/>
      <c r="I4" s="25"/>
      <c r="J4" s="25"/>
      <c r="K4" s="25"/>
      <c r="L4" s="25"/>
      <c r="M4" s="25"/>
      <c r="N4" s="25"/>
      <c r="O4" s="25"/>
      <c r="P4" s="25"/>
      <c r="Q4" s="25"/>
      <c r="R4" s="25"/>
      <c r="S4" s="25"/>
      <c r="T4" s="25"/>
      <c r="U4" s="25"/>
      <c r="V4" s="25"/>
      <c r="W4" s="25"/>
    </row>
    <row r="5" spans="1:23" ht="15.75" thickBot="1" x14ac:dyDescent="0.3">
      <c r="A5" s="25"/>
      <c r="B5" s="25"/>
      <c r="C5" s="26"/>
      <c r="D5" s="26"/>
      <c r="E5" s="25"/>
      <c r="F5" s="25"/>
      <c r="G5" s="25"/>
      <c r="H5" s="25"/>
      <c r="I5" s="25"/>
      <c r="J5" s="25"/>
      <c r="K5" s="25"/>
      <c r="L5" s="25"/>
      <c r="M5" s="25"/>
      <c r="N5" s="25"/>
      <c r="O5" s="25"/>
      <c r="P5" s="25"/>
      <c r="Q5" s="25"/>
      <c r="R5" s="25"/>
      <c r="S5" s="25"/>
      <c r="T5" s="25"/>
      <c r="U5" s="25"/>
      <c r="V5" s="25"/>
      <c r="W5" s="25"/>
    </row>
    <row r="6" spans="1:23" ht="20.25" thickBot="1" x14ac:dyDescent="0.35">
      <c r="A6" s="25"/>
      <c r="B6" s="27"/>
      <c r="C6" s="143" t="s">
        <v>523</v>
      </c>
      <c r="D6" s="28" t="s">
        <v>418</v>
      </c>
      <c r="E6" s="29"/>
      <c r="F6" s="25"/>
      <c r="G6" s="25"/>
      <c r="H6" s="25"/>
      <c r="I6" s="25"/>
      <c r="J6" s="25"/>
      <c r="K6" s="25"/>
      <c r="L6" s="25"/>
      <c r="M6" s="25"/>
      <c r="N6" s="25"/>
      <c r="O6" s="25"/>
      <c r="P6" s="25"/>
    </row>
    <row r="7" spans="1:23" ht="19.5" x14ac:dyDescent="0.3">
      <c r="A7" s="25"/>
      <c r="B7" s="27"/>
      <c r="C7" s="144" t="s">
        <v>524</v>
      </c>
      <c r="D7" s="30" t="s">
        <v>525</v>
      </c>
      <c r="E7" s="29"/>
      <c r="F7" s="25"/>
      <c r="G7" s="25"/>
      <c r="H7" s="25"/>
      <c r="I7" s="25"/>
      <c r="J7" s="25"/>
      <c r="K7" s="25"/>
      <c r="L7" s="25"/>
      <c r="M7" s="25"/>
      <c r="N7" s="25"/>
      <c r="O7" s="25"/>
      <c r="P7" s="25"/>
    </row>
    <row r="8" spans="1:23" ht="19.5" x14ac:dyDescent="0.3">
      <c r="A8" s="25"/>
      <c r="B8" s="27"/>
      <c r="C8" s="145" t="s">
        <v>526</v>
      </c>
      <c r="D8" s="31" t="s">
        <v>527</v>
      </c>
      <c r="E8" s="29"/>
      <c r="F8" s="25"/>
      <c r="G8" s="25"/>
      <c r="H8" s="25"/>
      <c r="I8" s="25"/>
      <c r="J8" s="25"/>
      <c r="K8" s="25"/>
      <c r="L8" s="25"/>
      <c r="M8" s="25"/>
      <c r="N8" s="25"/>
      <c r="O8" s="25"/>
      <c r="P8" s="25"/>
    </row>
    <row r="9" spans="1:23" ht="21.75" customHeight="1" x14ac:dyDescent="0.3">
      <c r="A9" s="25"/>
      <c r="B9" s="27"/>
      <c r="C9" s="146" t="s">
        <v>528</v>
      </c>
      <c r="D9" s="31" t="s">
        <v>529</v>
      </c>
      <c r="E9" s="29"/>
      <c r="F9" s="25"/>
      <c r="G9" s="25"/>
      <c r="H9" s="25"/>
      <c r="I9" s="25"/>
      <c r="J9" s="25"/>
      <c r="K9" s="25"/>
      <c r="L9" s="25"/>
      <c r="M9" s="25"/>
      <c r="N9" s="25"/>
      <c r="O9" s="25"/>
      <c r="P9" s="25"/>
    </row>
    <row r="10" spans="1:23" ht="39" x14ac:dyDescent="0.3">
      <c r="A10" s="25"/>
      <c r="B10" s="27"/>
      <c r="C10" s="146" t="s">
        <v>530</v>
      </c>
      <c r="D10" s="32" t="s">
        <v>531</v>
      </c>
      <c r="E10" s="29"/>
      <c r="F10" s="25"/>
      <c r="G10" s="25"/>
      <c r="H10" s="25"/>
      <c r="I10" s="25"/>
      <c r="J10" s="25"/>
      <c r="K10" s="25"/>
      <c r="L10" s="25"/>
      <c r="M10" s="25"/>
      <c r="N10" s="25"/>
      <c r="O10" s="25"/>
      <c r="P10" s="25"/>
    </row>
    <row r="11" spans="1:23" ht="175.5" x14ac:dyDescent="0.3">
      <c r="A11" s="25"/>
      <c r="B11" s="27"/>
      <c r="C11" s="146" t="s">
        <v>532</v>
      </c>
      <c r="D11" s="33" t="s">
        <v>533</v>
      </c>
      <c r="E11" s="29"/>
      <c r="F11" s="25"/>
      <c r="G11" s="25"/>
      <c r="H11" s="25"/>
      <c r="I11" s="25"/>
      <c r="J11" s="25"/>
      <c r="K11" s="25"/>
      <c r="L11" s="25"/>
      <c r="M11" s="25"/>
      <c r="N11" s="25"/>
      <c r="O11" s="25"/>
      <c r="P11" s="25"/>
    </row>
    <row r="12" spans="1:23" ht="81" customHeight="1" x14ac:dyDescent="0.3">
      <c r="A12" s="25"/>
      <c r="B12" s="27"/>
      <c r="C12" s="147" t="s">
        <v>534</v>
      </c>
      <c r="D12" s="34" t="s">
        <v>535</v>
      </c>
      <c r="E12" s="29"/>
      <c r="F12" s="25"/>
      <c r="G12" s="25"/>
      <c r="H12" s="25"/>
      <c r="I12" s="25"/>
      <c r="J12" s="25"/>
      <c r="K12" s="25"/>
      <c r="L12" s="25"/>
      <c r="M12" s="25"/>
      <c r="N12" s="25"/>
      <c r="O12" s="25"/>
      <c r="P12" s="25"/>
    </row>
    <row r="13" spans="1:23" ht="19.5" x14ac:dyDescent="0.3">
      <c r="A13" s="25"/>
      <c r="B13" s="27"/>
      <c r="C13" s="147" t="s">
        <v>536</v>
      </c>
      <c r="D13" s="35" t="s">
        <v>537</v>
      </c>
      <c r="E13" s="29"/>
      <c r="F13" s="25"/>
      <c r="G13" s="25"/>
      <c r="H13" s="25"/>
      <c r="I13" s="25"/>
      <c r="J13" s="25"/>
      <c r="K13" s="25"/>
      <c r="L13" s="25"/>
      <c r="M13" s="25"/>
      <c r="N13" s="25"/>
      <c r="O13" s="25"/>
      <c r="P13" s="25"/>
    </row>
    <row r="14" spans="1:23" ht="19.5" x14ac:dyDescent="0.3">
      <c r="A14" s="25"/>
      <c r="B14" s="27"/>
      <c r="C14" s="145" t="s">
        <v>538</v>
      </c>
      <c r="D14" s="36" t="s">
        <v>539</v>
      </c>
      <c r="E14" s="29"/>
      <c r="F14" s="25"/>
      <c r="G14" s="25"/>
      <c r="H14" s="25"/>
      <c r="I14" s="25"/>
      <c r="J14" s="25"/>
      <c r="K14" s="25"/>
      <c r="L14" s="25"/>
      <c r="M14" s="25"/>
      <c r="N14" s="25"/>
      <c r="O14" s="25"/>
      <c r="P14" s="25"/>
    </row>
    <row r="15" spans="1:23" ht="148.5" customHeight="1" x14ac:dyDescent="0.3">
      <c r="A15" s="25"/>
      <c r="B15" s="27"/>
      <c r="C15" s="146" t="s">
        <v>540</v>
      </c>
      <c r="D15" s="37" t="s">
        <v>541</v>
      </c>
      <c r="E15" s="29"/>
      <c r="F15" s="25"/>
      <c r="G15" s="25"/>
      <c r="H15" s="25"/>
      <c r="I15" s="25"/>
      <c r="J15" s="25"/>
      <c r="K15" s="25"/>
      <c r="L15" s="25"/>
      <c r="M15" s="25"/>
      <c r="N15" s="25"/>
      <c r="O15" s="25"/>
      <c r="P15" s="25"/>
    </row>
    <row r="16" spans="1:23" ht="111" customHeight="1" x14ac:dyDescent="0.3">
      <c r="A16" s="25"/>
      <c r="B16" s="27"/>
      <c r="C16" s="147" t="s">
        <v>542</v>
      </c>
      <c r="D16" s="32" t="s">
        <v>543</v>
      </c>
      <c r="E16" s="29"/>
      <c r="F16" s="25"/>
      <c r="G16" s="25"/>
      <c r="H16" s="25"/>
      <c r="I16" s="25"/>
      <c r="J16" s="25"/>
      <c r="K16" s="25"/>
      <c r="L16" s="25"/>
      <c r="M16" s="25"/>
      <c r="N16" s="25"/>
      <c r="O16" s="25"/>
      <c r="P16" s="25"/>
    </row>
    <row r="17" spans="1:16" ht="117.75" thickBot="1" x14ac:dyDescent="0.3">
      <c r="A17" s="25"/>
      <c r="B17" s="25"/>
      <c r="C17" s="148" t="s">
        <v>544</v>
      </c>
      <c r="D17" s="38" t="s">
        <v>545</v>
      </c>
      <c r="E17" s="39"/>
      <c r="F17" s="25"/>
      <c r="G17" s="25"/>
      <c r="H17" s="25"/>
      <c r="I17" s="25"/>
      <c r="J17" s="25"/>
      <c r="K17" s="25"/>
      <c r="L17" s="25"/>
      <c r="M17" s="25"/>
      <c r="N17" s="25"/>
      <c r="O17" s="25"/>
      <c r="P17" s="25"/>
    </row>
    <row r="18" spans="1:16" x14ac:dyDescent="0.25">
      <c r="A18" s="25"/>
      <c r="B18" s="25"/>
      <c r="C18" s="25"/>
      <c r="D18" s="25"/>
      <c r="E18" s="39"/>
      <c r="F18" s="25"/>
      <c r="G18" s="25"/>
      <c r="H18" s="25"/>
      <c r="I18" s="25"/>
      <c r="J18" s="25"/>
      <c r="K18" s="25"/>
      <c r="L18" s="25"/>
      <c r="M18" s="25"/>
      <c r="N18" s="25"/>
      <c r="O18" s="25"/>
      <c r="P18" s="25"/>
    </row>
    <row r="19" spans="1:16" x14ac:dyDescent="0.25">
      <c r="A19" s="25"/>
      <c r="B19" s="25"/>
      <c r="C19" s="25"/>
      <c r="D19" s="25"/>
      <c r="E19" s="39"/>
      <c r="F19" s="25"/>
      <c r="G19" s="25"/>
      <c r="H19" s="25"/>
      <c r="I19" s="25"/>
      <c r="J19" s="25"/>
      <c r="K19" s="25"/>
      <c r="L19" s="25"/>
      <c r="M19" s="25"/>
      <c r="N19" s="25"/>
      <c r="O19" s="25"/>
      <c r="P19" s="25"/>
    </row>
    <row r="20" spans="1:16" x14ac:dyDescent="0.25">
      <c r="A20" s="25"/>
      <c r="B20" s="25"/>
      <c r="C20" s="25"/>
      <c r="D20" s="25"/>
      <c r="E20" s="39"/>
      <c r="F20" s="25"/>
      <c r="G20" s="25"/>
      <c r="H20" s="25"/>
      <c r="I20" s="25"/>
      <c r="J20" s="25"/>
      <c r="K20" s="25"/>
      <c r="L20" s="25"/>
      <c r="M20" s="25"/>
      <c r="N20" s="25"/>
      <c r="O20" s="25"/>
      <c r="P20" s="25"/>
    </row>
    <row r="21" spans="1:16" x14ac:dyDescent="0.25">
      <c r="A21" s="25"/>
      <c r="B21" s="25"/>
      <c r="C21" s="25"/>
      <c r="D21" s="25"/>
      <c r="E21" s="39"/>
      <c r="F21" s="25"/>
      <c r="G21" s="25"/>
      <c r="H21" s="25"/>
      <c r="I21" s="25"/>
      <c r="J21" s="25"/>
      <c r="K21" s="25"/>
      <c r="L21" s="25"/>
      <c r="M21" s="25"/>
      <c r="N21" s="25"/>
      <c r="O21" s="25"/>
      <c r="P21" s="25"/>
    </row>
    <row r="22" spans="1:16" x14ac:dyDescent="0.25">
      <c r="A22" s="25"/>
      <c r="B22" s="25"/>
      <c r="C22" s="25"/>
      <c r="D22" s="25"/>
      <c r="E22" s="39"/>
      <c r="F22" s="25"/>
      <c r="G22" s="25"/>
      <c r="H22" s="25"/>
      <c r="I22" s="25"/>
      <c r="J22" s="25"/>
      <c r="K22" s="25"/>
      <c r="L22" s="25"/>
      <c r="M22" s="25"/>
      <c r="N22" s="25"/>
      <c r="O22" s="25"/>
      <c r="P22" s="25"/>
    </row>
    <row r="23" spans="1:16" x14ac:dyDescent="0.25">
      <c r="A23" s="25"/>
      <c r="B23" s="25"/>
      <c r="C23" s="25"/>
      <c r="D23" s="25"/>
      <c r="E23" s="39"/>
      <c r="F23" s="25"/>
      <c r="G23" s="25"/>
      <c r="H23" s="25"/>
      <c r="I23" s="25"/>
      <c r="J23" s="25"/>
      <c r="K23" s="25"/>
      <c r="L23" s="25"/>
      <c r="M23" s="25"/>
      <c r="N23" s="25"/>
      <c r="O23" s="25"/>
      <c r="P23" s="25"/>
    </row>
    <row r="24" spans="1:16" x14ac:dyDescent="0.25">
      <c r="A24" s="25"/>
      <c r="B24" s="25"/>
      <c r="C24" s="25"/>
      <c r="D24" s="25"/>
      <c r="E24" s="39"/>
      <c r="F24" s="25"/>
      <c r="G24" s="25"/>
      <c r="H24" s="25"/>
      <c r="I24" s="25"/>
      <c r="J24" s="25"/>
      <c r="K24" s="25"/>
      <c r="L24" s="25"/>
      <c r="M24" s="25"/>
      <c r="N24" s="25"/>
      <c r="O24" s="25"/>
      <c r="P24" s="25"/>
    </row>
    <row r="25" spans="1:16" x14ac:dyDescent="0.25">
      <c r="A25" s="25"/>
      <c r="B25" s="25"/>
      <c r="C25" s="25"/>
      <c r="D25" s="25"/>
      <c r="E25" s="39"/>
      <c r="F25" s="25"/>
      <c r="G25" s="25"/>
      <c r="H25" s="25"/>
      <c r="I25" s="25"/>
      <c r="J25" s="25"/>
      <c r="K25" s="25"/>
      <c r="L25" s="25"/>
      <c r="M25" s="25"/>
      <c r="N25" s="25"/>
      <c r="O25" s="25"/>
      <c r="P25" s="25"/>
    </row>
    <row r="26" spans="1:16" x14ac:dyDescent="0.25">
      <c r="A26" s="25"/>
      <c r="B26" s="25"/>
      <c r="C26" s="25"/>
      <c r="D26" s="25"/>
      <c r="E26" s="39"/>
      <c r="F26" s="25"/>
      <c r="G26" s="25"/>
      <c r="H26" s="25"/>
      <c r="I26" s="25"/>
      <c r="J26" s="25"/>
      <c r="K26" s="25"/>
      <c r="L26" s="25"/>
      <c r="M26" s="25"/>
      <c r="N26" s="25"/>
      <c r="O26" s="25"/>
      <c r="P26" s="25"/>
    </row>
    <row r="27" spans="1:16" x14ac:dyDescent="0.25">
      <c r="A27" s="25"/>
      <c r="B27" s="25"/>
      <c r="C27" s="25"/>
      <c r="D27" s="25"/>
      <c r="E27" s="39"/>
      <c r="F27" s="25"/>
      <c r="G27" s="25"/>
      <c r="H27" s="25"/>
      <c r="I27" s="25"/>
      <c r="J27" s="25"/>
      <c r="K27" s="25"/>
      <c r="L27" s="25"/>
      <c r="M27" s="25"/>
      <c r="N27" s="25"/>
      <c r="O27" s="25"/>
      <c r="P27" s="25"/>
    </row>
    <row r="28" spans="1:16" x14ac:dyDescent="0.25">
      <c r="A28" s="25"/>
      <c r="B28" s="25"/>
      <c r="C28" s="25"/>
      <c r="D28" s="25"/>
      <c r="E28" s="39"/>
      <c r="F28" s="25"/>
      <c r="G28" s="25"/>
      <c r="H28" s="25"/>
      <c r="I28" s="25"/>
      <c r="J28" s="25"/>
      <c r="K28" s="25"/>
      <c r="L28" s="25"/>
      <c r="M28" s="25"/>
      <c r="N28" s="25"/>
      <c r="O28" s="25"/>
      <c r="P28" s="25"/>
    </row>
    <row r="29" spans="1:16" x14ac:dyDescent="0.25">
      <c r="A29" s="25"/>
      <c r="B29" s="25"/>
      <c r="C29" s="25"/>
      <c r="D29" s="25"/>
      <c r="E29" s="39"/>
      <c r="F29" s="25"/>
      <c r="G29" s="25"/>
      <c r="H29" s="25"/>
      <c r="I29" s="25"/>
      <c r="J29" s="25"/>
      <c r="K29" s="25"/>
      <c r="L29" s="25"/>
      <c r="M29" s="25"/>
      <c r="N29" s="25"/>
      <c r="O29" s="25"/>
      <c r="P29" s="25"/>
    </row>
    <row r="30" spans="1:16" x14ac:dyDescent="0.25">
      <c r="A30" s="25"/>
      <c r="B30" s="25"/>
      <c r="C30" s="25"/>
      <c r="D30" s="25"/>
      <c r="E30" s="39"/>
      <c r="F30" s="25"/>
      <c r="G30" s="25"/>
      <c r="H30" s="25"/>
      <c r="I30" s="25"/>
      <c r="J30" s="25"/>
      <c r="K30" s="25"/>
      <c r="L30" s="25"/>
      <c r="M30" s="25"/>
      <c r="N30" s="25"/>
      <c r="O30" s="25"/>
      <c r="P30" s="25"/>
    </row>
    <row r="31" spans="1:16" x14ac:dyDescent="0.25">
      <c r="A31" s="25"/>
      <c r="B31" s="25"/>
      <c r="C31" s="25"/>
      <c r="D31" s="25"/>
      <c r="E31" s="39"/>
      <c r="F31" s="25"/>
      <c r="G31" s="25"/>
      <c r="H31" s="25"/>
      <c r="I31" s="25"/>
      <c r="J31" s="25"/>
      <c r="K31" s="25"/>
      <c r="L31" s="25"/>
      <c r="M31" s="25"/>
      <c r="N31" s="25"/>
      <c r="O31" s="25"/>
      <c r="P31" s="25"/>
    </row>
    <row r="32" spans="1:16" x14ac:dyDescent="0.25">
      <c r="A32" s="25"/>
      <c r="B32" s="25"/>
      <c r="C32" s="25"/>
      <c r="D32" s="25"/>
      <c r="E32" s="39"/>
      <c r="F32" s="25"/>
      <c r="G32" s="25"/>
      <c r="H32" s="25"/>
      <c r="I32" s="25"/>
      <c r="J32" s="25"/>
      <c r="K32" s="25"/>
      <c r="L32" s="25"/>
      <c r="M32" s="25"/>
      <c r="N32" s="25"/>
      <c r="O32" s="25"/>
      <c r="P32" s="25"/>
    </row>
    <row r="33" spans="1:16" x14ac:dyDescent="0.25">
      <c r="A33" s="25"/>
      <c r="B33" s="25"/>
      <c r="C33" s="25"/>
      <c r="D33" s="25"/>
      <c r="E33" s="39"/>
      <c r="F33" s="25"/>
      <c r="G33" s="25"/>
      <c r="H33" s="25"/>
      <c r="I33" s="25"/>
      <c r="J33" s="25"/>
      <c r="K33" s="25"/>
      <c r="L33" s="25"/>
      <c r="M33" s="25"/>
      <c r="N33" s="25"/>
      <c r="O33" s="25"/>
      <c r="P33" s="25"/>
    </row>
    <row r="34" spans="1:16" x14ac:dyDescent="0.25">
      <c r="A34" s="25"/>
      <c r="B34" s="25"/>
      <c r="C34" s="25"/>
      <c r="D34" s="25"/>
      <c r="E34" s="39"/>
      <c r="F34" s="25"/>
      <c r="G34" s="25"/>
      <c r="H34" s="25"/>
      <c r="I34" s="25"/>
      <c r="J34" s="25"/>
      <c r="K34" s="25"/>
      <c r="L34" s="25"/>
      <c r="M34" s="25"/>
      <c r="N34" s="25"/>
      <c r="O34" s="25"/>
      <c r="P34" s="25"/>
    </row>
    <row r="35" spans="1:16" x14ac:dyDescent="0.25">
      <c r="A35" s="25"/>
      <c r="B35" s="25"/>
      <c r="C35" s="25"/>
      <c r="D35" s="25"/>
      <c r="E35" s="39"/>
      <c r="F35" s="25"/>
      <c r="G35" s="25"/>
      <c r="H35" s="25"/>
      <c r="I35" s="25"/>
      <c r="J35" s="25"/>
      <c r="K35" s="25"/>
      <c r="L35" s="25"/>
      <c r="M35" s="25"/>
      <c r="N35" s="25"/>
      <c r="O35" s="25"/>
      <c r="P35" s="25"/>
    </row>
    <row r="36" spans="1:16" x14ac:dyDescent="0.25">
      <c r="A36" s="25"/>
      <c r="B36" s="25"/>
      <c r="C36" s="25"/>
      <c r="D36" s="25"/>
      <c r="E36" s="39"/>
      <c r="F36" s="25"/>
      <c r="G36" s="25"/>
      <c r="H36" s="25"/>
      <c r="I36" s="25"/>
      <c r="J36" s="25"/>
      <c r="K36" s="25"/>
      <c r="L36" s="25"/>
      <c r="M36" s="25"/>
      <c r="N36" s="25"/>
      <c r="O36" s="25"/>
      <c r="P36" s="25"/>
    </row>
    <row r="37" spans="1:16" x14ac:dyDescent="0.25">
      <c r="A37" s="25"/>
      <c r="B37" s="25"/>
      <c r="C37" s="25"/>
      <c r="D37" s="25"/>
      <c r="E37" s="39"/>
      <c r="F37" s="25"/>
      <c r="G37" s="25"/>
      <c r="H37" s="25"/>
      <c r="I37" s="25"/>
      <c r="J37" s="25"/>
      <c r="K37" s="25"/>
      <c r="L37" s="25"/>
      <c r="M37" s="25"/>
      <c r="N37" s="25"/>
      <c r="O37" s="25"/>
      <c r="P37" s="25"/>
    </row>
    <row r="38" spans="1:16" x14ac:dyDescent="0.25">
      <c r="A38" s="25"/>
      <c r="B38" s="25"/>
      <c r="C38" s="25"/>
      <c r="D38" s="25"/>
      <c r="E38" s="39"/>
      <c r="F38" s="25"/>
      <c r="G38" s="25"/>
      <c r="H38" s="25"/>
      <c r="I38" s="25"/>
      <c r="J38" s="25"/>
      <c r="K38" s="25"/>
      <c r="L38" s="25"/>
      <c r="M38" s="25"/>
      <c r="N38" s="25"/>
      <c r="O38" s="25"/>
      <c r="P38" s="25"/>
    </row>
    <row r="39" spans="1:16" x14ac:dyDescent="0.25">
      <c r="A39" s="25"/>
      <c r="B39" s="25"/>
      <c r="C39" s="25"/>
      <c r="D39" s="25"/>
      <c r="E39" s="39"/>
      <c r="F39" s="25"/>
      <c r="G39" s="25"/>
      <c r="H39" s="25"/>
      <c r="I39" s="25"/>
      <c r="J39" s="25"/>
      <c r="K39" s="25"/>
      <c r="L39" s="25"/>
      <c r="M39" s="25"/>
      <c r="N39" s="25"/>
      <c r="O39" s="25"/>
      <c r="P39" s="25"/>
    </row>
    <row r="40" spans="1:16" x14ac:dyDescent="0.25">
      <c r="A40" s="25"/>
      <c r="B40" s="25"/>
      <c r="C40" s="25"/>
      <c r="D40" s="25"/>
      <c r="E40" s="39"/>
      <c r="F40" s="25"/>
      <c r="G40" s="25"/>
      <c r="H40" s="25"/>
      <c r="I40" s="25"/>
      <c r="J40" s="25"/>
      <c r="K40" s="25"/>
      <c r="L40" s="25"/>
      <c r="M40" s="25"/>
      <c r="N40" s="25"/>
      <c r="O40" s="25"/>
      <c r="P40" s="25"/>
    </row>
    <row r="41" spans="1:16" x14ac:dyDescent="0.25">
      <c r="A41" s="25"/>
      <c r="B41" s="25"/>
      <c r="C41" s="25"/>
      <c r="D41" s="25"/>
      <c r="E41" s="39"/>
      <c r="F41" s="25"/>
      <c r="G41" s="25"/>
      <c r="H41" s="25"/>
      <c r="I41" s="25"/>
      <c r="J41" s="25"/>
      <c r="K41" s="25"/>
      <c r="L41" s="25"/>
      <c r="M41" s="25"/>
      <c r="N41" s="25"/>
      <c r="O41" s="25"/>
      <c r="P41" s="25"/>
    </row>
    <row r="42" spans="1:16" x14ac:dyDescent="0.25">
      <c r="A42" s="25"/>
      <c r="B42" s="25"/>
      <c r="C42" s="25"/>
      <c r="D42" s="25"/>
      <c r="E42" s="39"/>
      <c r="F42" s="25"/>
      <c r="G42" s="25"/>
      <c r="H42" s="25"/>
      <c r="I42" s="25"/>
      <c r="J42" s="25"/>
      <c r="K42" s="25"/>
      <c r="L42" s="25"/>
      <c r="M42" s="25"/>
      <c r="N42" s="25"/>
      <c r="O42" s="25"/>
      <c r="P42" s="25"/>
    </row>
    <row r="43" spans="1:16" x14ac:dyDescent="0.25">
      <c r="A43" s="25"/>
      <c r="B43" s="25"/>
      <c r="C43" s="25"/>
      <c r="D43" s="25"/>
      <c r="E43" s="39"/>
      <c r="F43" s="25"/>
      <c r="G43" s="25"/>
      <c r="H43" s="25"/>
      <c r="I43" s="25"/>
      <c r="J43" s="25"/>
      <c r="K43" s="25"/>
      <c r="L43" s="25"/>
      <c r="M43" s="25"/>
      <c r="N43" s="25"/>
      <c r="O43" s="25"/>
      <c r="P43" s="25"/>
    </row>
    <row r="44" spans="1:16" x14ac:dyDescent="0.25">
      <c r="A44" s="25"/>
      <c r="B44" s="25"/>
      <c r="C44" s="25"/>
      <c r="D44" s="25"/>
      <c r="E44" s="39"/>
      <c r="F44" s="25"/>
      <c r="G44" s="25"/>
      <c r="H44" s="25"/>
      <c r="I44" s="25"/>
      <c r="J44" s="25"/>
      <c r="K44" s="25"/>
      <c r="L44" s="25"/>
      <c r="M44" s="25"/>
      <c r="N44" s="25"/>
      <c r="O44" s="25"/>
      <c r="P44" s="25"/>
    </row>
    <row r="45" spans="1:16" x14ac:dyDescent="0.25">
      <c r="A45" s="25"/>
      <c r="B45" s="25"/>
      <c r="C45" s="25"/>
      <c r="D45" s="25"/>
      <c r="E45" s="39"/>
      <c r="F45" s="25"/>
      <c r="G45" s="25"/>
      <c r="H45" s="25"/>
      <c r="I45" s="25"/>
      <c r="J45" s="25"/>
      <c r="K45" s="25"/>
      <c r="L45" s="25"/>
      <c r="M45" s="25"/>
      <c r="N45" s="25"/>
      <c r="O45" s="25"/>
      <c r="P45" s="25"/>
    </row>
    <row r="46" spans="1:16" x14ac:dyDescent="0.25">
      <c r="A46" s="25"/>
      <c r="B46" s="25"/>
      <c r="C46" s="25"/>
      <c r="D46" s="25"/>
      <c r="E46" s="39"/>
      <c r="F46" s="25"/>
      <c r="G46" s="25"/>
      <c r="H46" s="25"/>
      <c r="I46" s="25"/>
      <c r="J46" s="25"/>
      <c r="K46" s="25"/>
      <c r="L46" s="25"/>
      <c r="M46" s="25"/>
      <c r="N46" s="25"/>
      <c r="O46" s="25"/>
      <c r="P46" s="25"/>
    </row>
    <row r="47" spans="1:16" x14ac:dyDescent="0.25">
      <c r="A47" s="25"/>
      <c r="B47" s="25"/>
      <c r="C47" s="25"/>
      <c r="D47" s="25"/>
      <c r="E47" s="39"/>
      <c r="F47" s="25"/>
      <c r="G47" s="25"/>
      <c r="H47" s="25"/>
      <c r="I47" s="25"/>
      <c r="J47" s="25"/>
      <c r="K47" s="25"/>
      <c r="L47" s="25"/>
      <c r="M47" s="25"/>
      <c r="N47" s="25"/>
      <c r="O47" s="25"/>
      <c r="P47" s="25"/>
    </row>
    <row r="48" spans="1:16" x14ac:dyDescent="0.25">
      <c r="A48" s="25"/>
      <c r="B48" s="25"/>
      <c r="C48" s="25"/>
      <c r="D48" s="25"/>
      <c r="E48" s="39"/>
      <c r="F48" s="25"/>
      <c r="G48" s="25"/>
      <c r="H48" s="25"/>
      <c r="I48" s="25"/>
      <c r="J48" s="25"/>
      <c r="K48" s="25"/>
      <c r="L48" s="25"/>
      <c r="M48" s="25"/>
      <c r="N48" s="25"/>
      <c r="O48" s="25"/>
      <c r="P48" s="25"/>
    </row>
    <row r="49" spans="1:16" x14ac:dyDescent="0.25">
      <c r="A49" s="25"/>
      <c r="B49" s="25"/>
      <c r="C49" s="25"/>
      <c r="D49" s="25"/>
      <c r="E49" s="39"/>
      <c r="F49" s="25"/>
      <c r="G49" s="25"/>
      <c r="H49" s="25"/>
      <c r="I49" s="25"/>
      <c r="J49" s="25"/>
      <c r="K49" s="25"/>
      <c r="L49" s="25"/>
      <c r="M49" s="25"/>
      <c r="N49" s="25"/>
      <c r="O49" s="25"/>
      <c r="P49" s="25"/>
    </row>
    <row r="50" spans="1:16" x14ac:dyDescent="0.25">
      <c r="A50" s="25"/>
      <c r="B50" s="25"/>
      <c r="C50" s="25"/>
      <c r="D50" s="25"/>
      <c r="E50" s="39"/>
      <c r="F50" s="25"/>
      <c r="G50" s="25"/>
      <c r="H50" s="25"/>
      <c r="I50" s="25"/>
      <c r="J50" s="25"/>
      <c r="K50" s="25"/>
      <c r="L50" s="25"/>
      <c r="M50" s="25"/>
      <c r="N50" s="25"/>
      <c r="O50" s="25"/>
      <c r="P50" s="25"/>
    </row>
    <row r="51" spans="1:16" x14ac:dyDescent="0.25">
      <c r="A51" s="25"/>
      <c r="B51" s="25"/>
      <c r="C51" s="25"/>
      <c r="D51" s="25"/>
      <c r="E51" s="39"/>
      <c r="F51" s="25"/>
      <c r="G51" s="25"/>
      <c r="H51" s="25"/>
      <c r="I51" s="25"/>
      <c r="J51" s="25"/>
      <c r="K51" s="25"/>
      <c r="L51" s="25"/>
      <c r="M51" s="25"/>
      <c r="N51" s="25"/>
      <c r="O51" s="25"/>
      <c r="P51" s="25"/>
    </row>
    <row r="52" spans="1:16" x14ac:dyDescent="0.25">
      <c r="A52" s="25"/>
      <c r="B52" s="25"/>
      <c r="C52" s="25"/>
      <c r="D52" s="25"/>
      <c r="E52" s="39"/>
      <c r="F52" s="25"/>
      <c r="G52" s="25"/>
      <c r="H52" s="25"/>
      <c r="I52" s="25"/>
      <c r="J52" s="25"/>
      <c r="K52" s="25"/>
      <c r="L52" s="25"/>
      <c r="M52" s="25"/>
      <c r="N52" s="25"/>
      <c r="O52" s="25"/>
      <c r="P52" s="25"/>
    </row>
    <row r="53" spans="1:16" x14ac:dyDescent="0.25">
      <c r="A53" s="25"/>
      <c r="B53" s="25"/>
      <c r="C53" s="25"/>
      <c r="D53" s="25"/>
      <c r="E53" s="39"/>
      <c r="F53" s="25"/>
      <c r="G53" s="25"/>
      <c r="H53" s="25"/>
      <c r="I53" s="25"/>
      <c r="J53" s="25"/>
      <c r="K53" s="25"/>
      <c r="L53" s="25"/>
      <c r="M53" s="25"/>
      <c r="N53" s="25"/>
      <c r="O53" s="25"/>
      <c r="P53" s="25"/>
    </row>
    <row r="54" spans="1:16" x14ac:dyDescent="0.25">
      <c r="A54" s="25"/>
      <c r="B54" s="25"/>
      <c r="C54" s="25"/>
      <c r="D54" s="25"/>
      <c r="E54" s="39"/>
      <c r="F54" s="25"/>
      <c r="G54" s="25"/>
      <c r="H54" s="25"/>
      <c r="I54" s="25"/>
      <c r="J54" s="25"/>
      <c r="K54" s="25"/>
      <c r="L54" s="25"/>
      <c r="M54" s="25"/>
      <c r="N54" s="25"/>
      <c r="O54" s="25"/>
      <c r="P54" s="25"/>
    </row>
    <row r="55" spans="1:16" x14ac:dyDescent="0.25">
      <c r="A55" s="25"/>
      <c r="B55" s="25"/>
      <c r="C55" s="25"/>
      <c r="D55" s="25"/>
      <c r="E55" s="39"/>
      <c r="F55" s="25"/>
      <c r="G55" s="25"/>
      <c r="H55" s="25"/>
      <c r="I55" s="25"/>
      <c r="J55" s="25"/>
      <c r="K55" s="25"/>
      <c r="L55" s="25"/>
      <c r="M55" s="25"/>
      <c r="N55" s="25"/>
      <c r="O55" s="25"/>
      <c r="P55" s="25"/>
    </row>
    <row r="56" spans="1:16" x14ac:dyDescent="0.25">
      <c r="A56" s="25"/>
      <c r="B56" s="25"/>
      <c r="C56" s="25"/>
      <c r="D56" s="25"/>
      <c r="E56" s="39"/>
      <c r="F56" s="25"/>
      <c r="G56" s="25"/>
      <c r="H56" s="25"/>
      <c r="I56" s="25"/>
      <c r="J56" s="25"/>
      <c r="K56" s="25"/>
      <c r="L56" s="25"/>
      <c r="M56" s="25"/>
      <c r="N56" s="25"/>
      <c r="O56" s="25"/>
      <c r="P56" s="25"/>
    </row>
    <row r="57" spans="1:16" x14ac:dyDescent="0.25">
      <c r="A57" s="25"/>
      <c r="B57" s="25"/>
      <c r="C57" s="25"/>
      <c r="D57" s="25"/>
      <c r="E57" s="39"/>
      <c r="F57" s="25"/>
      <c r="G57" s="25"/>
      <c r="H57" s="25"/>
      <c r="I57" s="25"/>
      <c r="J57" s="25"/>
      <c r="K57" s="25"/>
      <c r="L57" s="25"/>
      <c r="M57" s="25"/>
      <c r="N57" s="25"/>
      <c r="O57" s="25"/>
      <c r="P57" s="25"/>
    </row>
    <row r="58" spans="1:16" x14ac:dyDescent="0.25">
      <c r="A58" s="25"/>
      <c r="B58" s="25"/>
      <c r="C58" s="25"/>
      <c r="D58" s="25"/>
      <c r="E58" s="39"/>
      <c r="F58" s="25"/>
      <c r="G58" s="25"/>
      <c r="H58" s="25"/>
      <c r="I58" s="25"/>
      <c r="J58" s="25"/>
      <c r="K58" s="25"/>
      <c r="L58" s="25"/>
      <c r="M58" s="25"/>
      <c r="N58" s="25"/>
      <c r="O58" s="25"/>
      <c r="P58" s="25"/>
    </row>
    <row r="59" spans="1:16" x14ac:dyDescent="0.25">
      <c r="A59" s="25"/>
      <c r="B59" s="25"/>
      <c r="C59" s="25"/>
      <c r="D59" s="25"/>
    </row>
    <row r="60" spans="1:16" x14ac:dyDescent="0.25">
      <c r="A60" s="25"/>
      <c r="B60" s="25"/>
      <c r="C60" s="25"/>
      <c r="D60" s="25"/>
    </row>
    <row r="61" spans="1:16" x14ac:dyDescent="0.25">
      <c r="A61" s="25"/>
      <c r="B61" s="25"/>
      <c r="C61" s="25"/>
      <c r="D61" s="25"/>
    </row>
    <row r="62" spans="1:16" x14ac:dyDescent="0.25">
      <c r="A62" s="25"/>
      <c r="B62" s="25"/>
      <c r="C62" s="25"/>
      <c r="D62" s="25"/>
    </row>
    <row r="63" spans="1:16" x14ac:dyDescent="0.25">
      <c r="A63" s="25"/>
      <c r="B63" s="25"/>
      <c r="C63" s="25"/>
      <c r="D63" s="25"/>
    </row>
    <row r="64" spans="1:16" x14ac:dyDescent="0.25">
      <c r="A64" s="25"/>
      <c r="B64" s="25"/>
      <c r="C64" s="25"/>
      <c r="D64" s="25"/>
    </row>
    <row r="65" spans="1:4" x14ac:dyDescent="0.25">
      <c r="A65" s="25"/>
      <c r="B65" s="25"/>
      <c r="C65" s="25"/>
      <c r="D65" s="25"/>
    </row>
    <row r="66" spans="1:4" x14ac:dyDescent="0.25">
      <c r="A66" s="25"/>
      <c r="B66" s="25"/>
      <c r="C66" s="25"/>
      <c r="D66" s="25"/>
    </row>
    <row r="67" spans="1:4" x14ac:dyDescent="0.25">
      <c r="A67" s="25"/>
      <c r="B67" s="25"/>
      <c r="C67" s="25"/>
      <c r="D67" s="25"/>
    </row>
    <row r="68" spans="1:4" x14ac:dyDescent="0.25">
      <c r="A68" s="25"/>
      <c r="B68" s="25"/>
      <c r="C68" s="25"/>
      <c r="D68" s="25"/>
    </row>
    <row r="69" spans="1:4" x14ac:dyDescent="0.25">
      <c r="A69" s="25"/>
      <c r="B69" s="25"/>
      <c r="C69" s="25"/>
      <c r="D69" s="25"/>
    </row>
    <row r="70" spans="1:4" x14ac:dyDescent="0.25">
      <c r="A70" s="25"/>
      <c r="B70" s="25"/>
      <c r="C70" s="25"/>
      <c r="D70" s="25"/>
    </row>
    <row r="71" spans="1:4" x14ac:dyDescent="0.25">
      <c r="A71" s="25"/>
      <c r="B71" s="25"/>
      <c r="C71" s="25"/>
      <c r="D71" s="25"/>
    </row>
    <row r="72" spans="1:4" x14ac:dyDescent="0.25">
      <c r="A72" s="25"/>
      <c r="B72" s="25"/>
      <c r="C72" s="25"/>
      <c r="D72" s="25"/>
    </row>
    <row r="73" spans="1:4" x14ac:dyDescent="0.25">
      <c r="A73" s="25"/>
      <c r="B73" s="25"/>
      <c r="C73" s="25"/>
      <c r="D73" s="25"/>
    </row>
    <row r="74" spans="1:4" x14ac:dyDescent="0.25">
      <c r="A74" s="25"/>
      <c r="B74" s="25"/>
      <c r="C74" s="25"/>
      <c r="D74" s="25"/>
    </row>
    <row r="75" spans="1:4" x14ac:dyDescent="0.25">
      <c r="A75" s="25"/>
      <c r="B75" s="25"/>
      <c r="C75" s="25"/>
      <c r="D75" s="25"/>
    </row>
    <row r="76" spans="1:4" x14ac:dyDescent="0.25">
      <c r="A76" s="25"/>
      <c r="B76" s="25"/>
      <c r="C76" s="25"/>
      <c r="D76" s="25"/>
    </row>
    <row r="77" spans="1:4" x14ac:dyDescent="0.25">
      <c r="A77" s="25"/>
      <c r="B77" s="25"/>
      <c r="C77" s="25"/>
      <c r="D77" s="25"/>
    </row>
    <row r="78" spans="1:4" x14ac:dyDescent="0.25">
      <c r="A78" s="25"/>
      <c r="B78" s="25"/>
      <c r="C78" s="25"/>
      <c r="D78" s="25"/>
    </row>
    <row r="79" spans="1:4" x14ac:dyDescent="0.25">
      <c r="A79" s="25"/>
      <c r="B79" s="25"/>
      <c r="C79" s="25"/>
      <c r="D79" s="25"/>
    </row>
    <row r="80" spans="1:4" x14ac:dyDescent="0.25">
      <c r="A80" s="25"/>
      <c r="B80" s="25"/>
      <c r="C80" s="25"/>
      <c r="D80" s="25"/>
    </row>
    <row r="81" spans="1:2" x14ac:dyDescent="0.25">
      <c r="A81" s="25"/>
      <c r="B81" s="25"/>
    </row>
    <row r="82" spans="1:2" x14ac:dyDescent="0.25">
      <c r="A82" s="25"/>
      <c r="B82" s="25"/>
    </row>
    <row r="83" spans="1:2" x14ac:dyDescent="0.25">
      <c r="A83" s="25"/>
      <c r="B83" s="25"/>
    </row>
    <row r="84" spans="1:2" x14ac:dyDescent="0.25">
      <c r="A84" s="25"/>
      <c r="B84" s="25"/>
    </row>
    <row r="85" spans="1:2" x14ac:dyDescent="0.25">
      <c r="A85" s="25"/>
      <c r="B85" s="25"/>
    </row>
    <row r="86" spans="1:2" x14ac:dyDescent="0.25">
      <c r="A86" s="25"/>
      <c r="B86" s="25"/>
    </row>
    <row r="87" spans="1:2" x14ac:dyDescent="0.25">
      <c r="A87" s="25"/>
      <c r="B87" s="25"/>
    </row>
    <row r="88" spans="1:2" x14ac:dyDescent="0.25">
      <c r="A88" s="25"/>
      <c r="B88" s="25"/>
    </row>
    <row r="89" spans="1:2" x14ac:dyDescent="0.25">
      <c r="A89" s="25"/>
      <c r="B89" s="25"/>
    </row>
    <row r="90" spans="1:2" x14ac:dyDescent="0.25">
      <c r="A90" s="25"/>
      <c r="B90" s="25"/>
    </row>
    <row r="91" spans="1:2" x14ac:dyDescent="0.25">
      <c r="A91" s="25"/>
      <c r="B91" s="25"/>
    </row>
    <row r="92" spans="1:2" x14ac:dyDescent="0.25">
      <c r="A92" s="25"/>
      <c r="B92" s="25"/>
    </row>
    <row r="93" spans="1:2" x14ac:dyDescent="0.25">
      <c r="A93" s="25"/>
      <c r="B93" s="25"/>
    </row>
  </sheetData>
  <hyperlinks>
    <hyperlink ref="D14" r:id="rId1" display="info@ghgplatform-india.org" xr:uid="{00000000-0004-0000-0000-000000000000}"/>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1"/>
  <sheetViews>
    <sheetView workbookViewId="0">
      <selection activeCell="K15" sqref="K15"/>
    </sheetView>
  </sheetViews>
  <sheetFormatPr defaultColWidth="8.85546875" defaultRowHeight="15" x14ac:dyDescent="0.25"/>
  <cols>
    <col min="1" max="1" width="8.85546875" style="1"/>
    <col min="2" max="2" width="17.85546875" style="1" bestFit="1" customWidth="1"/>
    <col min="3" max="16384" width="8.85546875" style="1"/>
  </cols>
  <sheetData>
    <row r="1" spans="1:2" x14ac:dyDescent="0.25">
      <c r="A1" s="18" t="s">
        <v>491</v>
      </c>
    </row>
    <row r="2" spans="1:2" x14ac:dyDescent="0.25">
      <c r="A2" s="18"/>
    </row>
    <row r="3" spans="1:2" x14ac:dyDescent="0.25">
      <c r="A3" s="230" t="s">
        <v>492</v>
      </c>
      <c r="B3" s="230"/>
    </row>
    <row r="4" spans="1:2" x14ac:dyDescent="0.25">
      <c r="A4" s="2" t="s">
        <v>423</v>
      </c>
      <c r="B4" s="2" t="s">
        <v>451</v>
      </c>
    </row>
    <row r="5" spans="1:2" x14ac:dyDescent="0.25">
      <c r="A5" s="2" t="s">
        <v>395</v>
      </c>
      <c r="B5" s="2">
        <v>1.6999999999999993</v>
      </c>
    </row>
    <row r="6" spans="1:2" x14ac:dyDescent="0.25">
      <c r="A6" s="2" t="s">
        <v>399</v>
      </c>
      <c r="B6" s="2">
        <v>1.1000000000000014</v>
      </c>
    </row>
    <row r="7" spans="1:2" x14ac:dyDescent="0.25">
      <c r="A7" s="2" t="s">
        <v>402</v>
      </c>
      <c r="B7" s="2">
        <v>0.79999999999999982</v>
      </c>
    </row>
    <row r="8" spans="1:2" x14ac:dyDescent="0.25">
      <c r="A8" s="2" t="s">
        <v>404</v>
      </c>
      <c r="B8" s="2">
        <v>1.5999999999999996</v>
      </c>
    </row>
    <row r="9" spans="1:2" x14ac:dyDescent="0.25">
      <c r="A9" s="2" t="s">
        <v>406</v>
      </c>
      <c r="B9" s="2">
        <v>10.8</v>
      </c>
    </row>
    <row r="10" spans="1:2" x14ac:dyDescent="0.25">
      <c r="A10" s="2" t="s">
        <v>408</v>
      </c>
      <c r="B10" s="2">
        <v>25.4</v>
      </c>
    </row>
    <row r="11" spans="1:2" x14ac:dyDescent="0.25">
      <c r="A11" s="2" t="s">
        <v>410</v>
      </c>
      <c r="B11" s="2">
        <v>8.8000000000000007</v>
      </c>
    </row>
  </sheetData>
  <mergeCells count="1">
    <mergeCell ref="A3:B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0"/>
  <sheetViews>
    <sheetView zoomScale="76" zoomScaleNormal="76" zoomScalePageLayoutView="76" workbookViewId="0">
      <selection activeCell="C20" sqref="C20"/>
    </sheetView>
  </sheetViews>
  <sheetFormatPr defaultColWidth="8.85546875" defaultRowHeight="15" x14ac:dyDescent="0.25"/>
  <cols>
    <col min="1" max="1" width="8.85546875" style="1"/>
    <col min="2" max="2" width="10.42578125" style="1" bestFit="1" customWidth="1"/>
    <col min="3" max="3" width="112.42578125" style="1" bestFit="1" customWidth="1"/>
    <col min="4" max="16384" width="8.85546875" style="1"/>
  </cols>
  <sheetData>
    <row r="2" spans="2:3" ht="15.75" x14ac:dyDescent="0.25">
      <c r="B2" s="40" t="s">
        <v>207</v>
      </c>
      <c r="C2" s="40" t="s">
        <v>220</v>
      </c>
    </row>
    <row r="3" spans="2:3" ht="15.75" x14ac:dyDescent="0.25">
      <c r="B3" s="3">
        <v>1</v>
      </c>
      <c r="C3" s="3" t="s">
        <v>211</v>
      </c>
    </row>
    <row r="4" spans="2:3" ht="15.75" x14ac:dyDescent="0.25">
      <c r="B4" s="3">
        <v>2</v>
      </c>
      <c r="C4" s="3" t="s">
        <v>217</v>
      </c>
    </row>
    <row r="5" spans="2:3" ht="15.75" x14ac:dyDescent="0.25">
      <c r="B5" s="3">
        <v>3</v>
      </c>
      <c r="C5" s="3" t="s">
        <v>439</v>
      </c>
    </row>
    <row r="6" spans="2:3" ht="15.75" x14ac:dyDescent="0.25">
      <c r="B6" s="3">
        <v>4</v>
      </c>
      <c r="C6" s="3" t="s">
        <v>440</v>
      </c>
    </row>
    <row r="7" spans="2:3" ht="15.75" x14ac:dyDescent="0.25">
      <c r="B7" s="3">
        <v>5</v>
      </c>
      <c r="C7" s="3" t="s">
        <v>441</v>
      </c>
    </row>
    <row r="8" spans="2:3" ht="15.75" x14ac:dyDescent="0.25">
      <c r="B8" s="3">
        <v>6</v>
      </c>
      <c r="C8" s="3" t="s">
        <v>442</v>
      </c>
    </row>
    <row r="9" spans="2:3" ht="15.75" x14ac:dyDescent="0.25">
      <c r="B9" s="3">
        <v>7</v>
      </c>
      <c r="C9" s="3" t="s">
        <v>443</v>
      </c>
    </row>
    <row r="10" spans="2:3" ht="15.75" x14ac:dyDescent="0.25">
      <c r="B10" s="3">
        <v>8</v>
      </c>
      <c r="C10" s="3" t="s">
        <v>473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1"/>
  <sheetViews>
    <sheetView zoomScale="50" zoomScaleNormal="50" zoomScalePageLayoutView="50" workbookViewId="0">
      <pane xSplit="1" ySplit="3" topLeftCell="B4" activePane="bottomRight" state="frozen"/>
      <selection pane="topRight" activeCell="B1" sqref="B1"/>
      <selection pane="bottomLeft" activeCell="A4" sqref="A4"/>
      <selection pane="bottomRight" activeCell="J21" sqref="J21"/>
    </sheetView>
  </sheetViews>
  <sheetFormatPr defaultColWidth="11.42578125" defaultRowHeight="15.75" x14ac:dyDescent="0.25"/>
  <cols>
    <col min="1" max="1" width="11.28515625" style="52" customWidth="1"/>
    <col min="2" max="2" width="46.28515625" style="48" customWidth="1"/>
    <col min="3" max="7" width="11.42578125" style="48"/>
    <col min="8" max="8" width="21.28515625" style="48" bestFit="1" customWidth="1"/>
    <col min="9" max="16384" width="11.42578125" style="48"/>
  </cols>
  <sheetData>
    <row r="1" spans="1:8" x14ac:dyDescent="0.25">
      <c r="A1" s="46" t="s">
        <v>488</v>
      </c>
      <c r="B1" s="47"/>
    </row>
    <row r="2" spans="1:8" ht="47.25" x14ac:dyDescent="0.25">
      <c r="A2" s="152" t="s">
        <v>487</v>
      </c>
      <c r="B2" s="153"/>
      <c r="C2" s="11" t="s">
        <v>0</v>
      </c>
      <c r="D2" s="11" t="s">
        <v>1</v>
      </c>
      <c r="E2" s="11" t="s">
        <v>2</v>
      </c>
      <c r="F2" s="11" t="s">
        <v>3</v>
      </c>
      <c r="G2" s="11" t="s">
        <v>4</v>
      </c>
      <c r="H2" s="11" t="s">
        <v>5</v>
      </c>
    </row>
    <row r="3" spans="1:8" ht="31.5" x14ac:dyDescent="0.25">
      <c r="A3" s="49" t="s">
        <v>6</v>
      </c>
      <c r="B3" s="44" t="s">
        <v>7</v>
      </c>
      <c r="C3" s="182" t="s">
        <v>210</v>
      </c>
      <c r="D3" s="183"/>
      <c r="E3" s="183"/>
      <c r="F3" s="183"/>
      <c r="G3" s="183"/>
      <c r="H3" s="184"/>
    </row>
    <row r="4" spans="1:8" x14ac:dyDescent="0.25">
      <c r="A4" s="45" t="s">
        <v>8</v>
      </c>
      <c r="B4" s="149" t="s">
        <v>9</v>
      </c>
      <c r="C4" s="150"/>
      <c r="D4" s="150"/>
      <c r="E4" s="150"/>
      <c r="F4" s="150"/>
      <c r="G4" s="150"/>
      <c r="H4" s="151"/>
    </row>
    <row r="5" spans="1:8" ht="31.5" x14ac:dyDescent="0.25">
      <c r="A5" s="4" t="s">
        <v>10</v>
      </c>
      <c r="B5" s="9" t="s">
        <v>11</v>
      </c>
      <c r="C5" s="185" t="s">
        <v>474</v>
      </c>
      <c r="D5" s="186"/>
      <c r="E5" s="186"/>
      <c r="F5" s="186"/>
      <c r="G5" s="186"/>
      <c r="H5" s="187"/>
    </row>
    <row r="6" spans="1:8" ht="15" customHeight="1" x14ac:dyDescent="0.25">
      <c r="A6" s="4" t="s">
        <v>12</v>
      </c>
      <c r="B6" s="9" t="s">
        <v>13</v>
      </c>
      <c r="C6" s="156" t="s">
        <v>494</v>
      </c>
      <c r="D6" s="156"/>
      <c r="E6" s="156"/>
      <c r="F6" s="156"/>
      <c r="G6" s="156"/>
      <c r="H6" s="156"/>
    </row>
    <row r="7" spans="1:8" ht="31.5" x14ac:dyDescent="0.25">
      <c r="A7" s="4" t="s">
        <v>15</v>
      </c>
      <c r="B7" s="9" t="s">
        <v>16</v>
      </c>
      <c r="C7" s="160" t="s">
        <v>14</v>
      </c>
      <c r="D7" s="161"/>
      <c r="E7" s="161"/>
      <c r="F7" s="161"/>
      <c r="G7" s="161"/>
      <c r="H7" s="162"/>
    </row>
    <row r="8" spans="1:8" x14ac:dyDescent="0.25">
      <c r="A8" s="5" t="s">
        <v>17</v>
      </c>
      <c r="B8" s="9" t="s">
        <v>18</v>
      </c>
      <c r="C8" s="163"/>
      <c r="D8" s="164"/>
      <c r="E8" s="164"/>
      <c r="F8" s="164"/>
      <c r="G8" s="164"/>
      <c r="H8" s="165"/>
    </row>
    <row r="9" spans="1:8" x14ac:dyDescent="0.25">
      <c r="A9" s="5" t="s">
        <v>19</v>
      </c>
      <c r="B9" s="9" t="s">
        <v>20</v>
      </c>
      <c r="C9" s="188" t="s">
        <v>495</v>
      </c>
      <c r="D9" s="188"/>
      <c r="E9" s="188"/>
      <c r="F9" s="188"/>
      <c r="G9" s="188"/>
      <c r="H9" s="188"/>
    </row>
    <row r="10" spans="1:8" ht="30" customHeight="1" x14ac:dyDescent="0.25">
      <c r="A10" s="45" t="s">
        <v>21</v>
      </c>
      <c r="B10" s="189" t="s">
        <v>22</v>
      </c>
      <c r="C10" s="190"/>
      <c r="D10" s="190"/>
      <c r="E10" s="190"/>
      <c r="F10" s="190"/>
      <c r="G10" s="190"/>
      <c r="H10" s="191"/>
    </row>
    <row r="11" spans="1:8" ht="15" customHeight="1" x14ac:dyDescent="0.25">
      <c r="A11" s="4" t="s">
        <v>23</v>
      </c>
      <c r="B11" s="9" t="s">
        <v>24</v>
      </c>
      <c r="C11" s="157" t="s">
        <v>14</v>
      </c>
      <c r="D11" s="158"/>
      <c r="E11" s="158"/>
      <c r="F11" s="158"/>
      <c r="G11" s="158"/>
      <c r="H11" s="159"/>
    </row>
    <row r="12" spans="1:8" x14ac:dyDescent="0.25">
      <c r="A12" s="4" t="s">
        <v>25</v>
      </c>
      <c r="B12" s="9" t="s">
        <v>26</v>
      </c>
      <c r="C12" s="160"/>
      <c r="D12" s="161"/>
      <c r="E12" s="161"/>
      <c r="F12" s="161"/>
      <c r="G12" s="161"/>
      <c r="H12" s="162"/>
    </row>
    <row r="13" spans="1:8" x14ac:dyDescent="0.25">
      <c r="A13" s="6" t="s">
        <v>27</v>
      </c>
      <c r="B13" s="10" t="s">
        <v>28</v>
      </c>
      <c r="C13" s="160"/>
      <c r="D13" s="161"/>
      <c r="E13" s="161"/>
      <c r="F13" s="161"/>
      <c r="G13" s="161"/>
      <c r="H13" s="162"/>
    </row>
    <row r="14" spans="1:8" x14ac:dyDescent="0.25">
      <c r="A14" s="4" t="s">
        <v>29</v>
      </c>
      <c r="B14" s="9" t="s">
        <v>30</v>
      </c>
      <c r="C14" s="160"/>
      <c r="D14" s="161"/>
      <c r="E14" s="161"/>
      <c r="F14" s="161"/>
      <c r="G14" s="161"/>
      <c r="H14" s="162"/>
    </row>
    <row r="15" spans="1:8" x14ac:dyDescent="0.25">
      <c r="A15" s="4" t="s">
        <v>31</v>
      </c>
      <c r="B15" s="9" t="s">
        <v>32</v>
      </c>
      <c r="C15" s="160"/>
      <c r="D15" s="161"/>
      <c r="E15" s="161"/>
      <c r="F15" s="161"/>
      <c r="G15" s="161"/>
      <c r="H15" s="162"/>
    </row>
    <row r="16" spans="1:8" x14ac:dyDescent="0.25">
      <c r="A16" s="4" t="s">
        <v>33</v>
      </c>
      <c r="B16" s="9" t="s">
        <v>34</v>
      </c>
      <c r="C16" s="160"/>
      <c r="D16" s="161"/>
      <c r="E16" s="161"/>
      <c r="F16" s="161"/>
      <c r="G16" s="161"/>
      <c r="H16" s="162"/>
    </row>
    <row r="17" spans="1:8" x14ac:dyDescent="0.25">
      <c r="A17" s="4" t="s">
        <v>35</v>
      </c>
      <c r="B17" s="50" t="s">
        <v>36</v>
      </c>
      <c r="C17" s="160"/>
      <c r="D17" s="161"/>
      <c r="E17" s="161"/>
      <c r="F17" s="161"/>
      <c r="G17" s="161"/>
      <c r="H17" s="162"/>
    </row>
    <row r="18" spans="1:8" x14ac:dyDescent="0.25">
      <c r="A18" s="4" t="s">
        <v>37</v>
      </c>
      <c r="B18" s="50" t="s">
        <v>38</v>
      </c>
      <c r="C18" s="160"/>
      <c r="D18" s="161"/>
      <c r="E18" s="161"/>
      <c r="F18" s="161"/>
      <c r="G18" s="161"/>
      <c r="H18" s="162"/>
    </row>
    <row r="19" spans="1:8" x14ac:dyDescent="0.25">
      <c r="A19" s="4" t="s">
        <v>39</v>
      </c>
      <c r="B19" s="50" t="s">
        <v>40</v>
      </c>
      <c r="C19" s="160"/>
      <c r="D19" s="161"/>
      <c r="E19" s="161"/>
      <c r="F19" s="161"/>
      <c r="G19" s="161"/>
      <c r="H19" s="162"/>
    </row>
    <row r="20" spans="1:8" x14ac:dyDescent="0.25">
      <c r="A20" s="4" t="s">
        <v>41</v>
      </c>
      <c r="B20" s="50" t="s">
        <v>42</v>
      </c>
      <c r="C20" s="160"/>
      <c r="D20" s="161"/>
      <c r="E20" s="161"/>
      <c r="F20" s="161"/>
      <c r="G20" s="161"/>
      <c r="H20" s="162"/>
    </row>
    <row r="21" spans="1:8" x14ac:dyDescent="0.25">
      <c r="A21" s="4" t="s">
        <v>43</v>
      </c>
      <c r="B21" s="50" t="s">
        <v>44</v>
      </c>
      <c r="C21" s="160"/>
      <c r="D21" s="161"/>
      <c r="E21" s="161"/>
      <c r="F21" s="161"/>
      <c r="G21" s="161"/>
      <c r="H21" s="162"/>
    </row>
    <row r="22" spans="1:8" x14ac:dyDescent="0.25">
      <c r="A22" s="6" t="s">
        <v>45</v>
      </c>
      <c r="B22" s="51" t="s">
        <v>46</v>
      </c>
      <c r="C22" s="160"/>
      <c r="D22" s="161"/>
      <c r="E22" s="161"/>
      <c r="F22" s="161"/>
      <c r="G22" s="161"/>
      <c r="H22" s="162"/>
    </row>
    <row r="23" spans="1:8" x14ac:dyDescent="0.25">
      <c r="A23" s="4" t="s">
        <v>47</v>
      </c>
      <c r="B23" s="50" t="s">
        <v>48</v>
      </c>
      <c r="C23" s="163"/>
      <c r="D23" s="164"/>
      <c r="E23" s="164"/>
      <c r="F23" s="164"/>
      <c r="G23" s="164"/>
      <c r="H23" s="165"/>
    </row>
    <row r="24" spans="1:8" x14ac:dyDescent="0.25">
      <c r="A24" s="4" t="s">
        <v>49</v>
      </c>
      <c r="B24" s="50" t="s">
        <v>50</v>
      </c>
      <c r="C24" s="173" t="s">
        <v>475</v>
      </c>
      <c r="D24" s="174"/>
      <c r="E24" s="174"/>
      <c r="F24" s="174"/>
      <c r="G24" s="174"/>
      <c r="H24" s="175"/>
    </row>
    <row r="25" spans="1:8" x14ac:dyDescent="0.25">
      <c r="A25" s="4" t="s">
        <v>51</v>
      </c>
      <c r="B25" s="50" t="s">
        <v>52</v>
      </c>
      <c r="C25" s="176"/>
      <c r="D25" s="177"/>
      <c r="E25" s="177"/>
      <c r="F25" s="177"/>
      <c r="G25" s="177"/>
      <c r="H25" s="178"/>
    </row>
    <row r="26" spans="1:8" x14ac:dyDescent="0.25">
      <c r="A26" s="4" t="s">
        <v>53</v>
      </c>
      <c r="B26" s="50" t="s">
        <v>54</v>
      </c>
      <c r="C26" s="179"/>
      <c r="D26" s="180"/>
      <c r="E26" s="180"/>
      <c r="F26" s="180"/>
      <c r="G26" s="180"/>
      <c r="H26" s="181"/>
    </row>
    <row r="27" spans="1:8" x14ac:dyDescent="0.25">
      <c r="A27" s="45" t="s">
        <v>55</v>
      </c>
      <c r="B27" s="149" t="s">
        <v>56</v>
      </c>
      <c r="C27" s="150"/>
      <c r="D27" s="150"/>
      <c r="E27" s="150"/>
      <c r="F27" s="150"/>
      <c r="G27" s="150"/>
      <c r="H27" s="151"/>
    </row>
    <row r="28" spans="1:8" ht="78.75" x14ac:dyDescent="0.25">
      <c r="A28" s="4" t="s">
        <v>57</v>
      </c>
      <c r="B28" s="50" t="s">
        <v>58</v>
      </c>
      <c r="C28" s="7" t="s">
        <v>59</v>
      </c>
      <c r="D28" s="7" t="s">
        <v>59</v>
      </c>
      <c r="E28" s="8" t="s">
        <v>60</v>
      </c>
      <c r="F28" s="8" t="s">
        <v>61</v>
      </c>
      <c r="G28" s="7" t="s">
        <v>62</v>
      </c>
      <c r="H28" s="7" t="s">
        <v>63</v>
      </c>
    </row>
    <row r="29" spans="1:8" ht="15" customHeight="1" x14ac:dyDescent="0.25">
      <c r="A29" s="4" t="s">
        <v>64</v>
      </c>
      <c r="B29" s="50" t="s">
        <v>65</v>
      </c>
      <c r="C29" s="157" t="s">
        <v>14</v>
      </c>
      <c r="D29" s="158"/>
      <c r="E29" s="158"/>
      <c r="F29" s="158"/>
      <c r="G29" s="158"/>
      <c r="H29" s="159"/>
    </row>
    <row r="30" spans="1:8" x14ac:dyDescent="0.25">
      <c r="A30" s="4" t="s">
        <v>66</v>
      </c>
      <c r="B30" s="50" t="s">
        <v>67</v>
      </c>
      <c r="C30" s="160"/>
      <c r="D30" s="161"/>
      <c r="E30" s="161"/>
      <c r="F30" s="161"/>
      <c r="G30" s="161"/>
      <c r="H30" s="162"/>
    </row>
    <row r="31" spans="1:8" x14ac:dyDescent="0.25">
      <c r="A31" s="4" t="s">
        <v>68</v>
      </c>
      <c r="B31" s="44" t="s">
        <v>69</v>
      </c>
      <c r="C31" s="160"/>
      <c r="D31" s="161"/>
      <c r="E31" s="161"/>
      <c r="F31" s="161"/>
      <c r="G31" s="161"/>
      <c r="H31" s="162"/>
    </row>
    <row r="32" spans="1:8" x14ac:dyDescent="0.25">
      <c r="A32" s="4" t="s">
        <v>70</v>
      </c>
      <c r="B32" s="9" t="s">
        <v>71</v>
      </c>
      <c r="C32" s="160"/>
      <c r="D32" s="161"/>
      <c r="E32" s="161"/>
      <c r="F32" s="161"/>
      <c r="G32" s="161"/>
      <c r="H32" s="162"/>
    </row>
    <row r="33" spans="1:8" x14ac:dyDescent="0.25">
      <c r="A33" s="4" t="s">
        <v>72</v>
      </c>
      <c r="B33" s="9" t="s">
        <v>73</v>
      </c>
      <c r="C33" s="160"/>
      <c r="D33" s="161"/>
      <c r="E33" s="161"/>
      <c r="F33" s="161"/>
      <c r="G33" s="161"/>
      <c r="H33" s="162"/>
    </row>
    <row r="34" spans="1:8" x14ac:dyDescent="0.25">
      <c r="A34" s="4" t="s">
        <v>74</v>
      </c>
      <c r="B34" s="9" t="s">
        <v>75</v>
      </c>
      <c r="C34" s="160"/>
      <c r="D34" s="161"/>
      <c r="E34" s="161"/>
      <c r="F34" s="161"/>
      <c r="G34" s="161"/>
      <c r="H34" s="162"/>
    </row>
    <row r="35" spans="1:8" x14ac:dyDescent="0.25">
      <c r="A35" s="4" t="s">
        <v>76</v>
      </c>
      <c r="B35" s="9" t="s">
        <v>77</v>
      </c>
      <c r="C35" s="160"/>
      <c r="D35" s="161"/>
      <c r="E35" s="161"/>
      <c r="F35" s="161"/>
      <c r="G35" s="161"/>
      <c r="H35" s="162"/>
    </row>
    <row r="36" spans="1:8" x14ac:dyDescent="0.25">
      <c r="A36" s="4" t="s">
        <v>78</v>
      </c>
      <c r="B36" s="9" t="s">
        <v>77</v>
      </c>
      <c r="C36" s="163"/>
      <c r="D36" s="164"/>
      <c r="E36" s="164"/>
      <c r="F36" s="164"/>
      <c r="G36" s="164"/>
      <c r="H36" s="165"/>
    </row>
    <row r="37" spans="1:8" x14ac:dyDescent="0.25">
      <c r="A37" s="45" t="s">
        <v>79</v>
      </c>
      <c r="B37" s="149" t="s">
        <v>80</v>
      </c>
      <c r="C37" s="150"/>
      <c r="D37" s="150"/>
      <c r="E37" s="150"/>
      <c r="F37" s="150"/>
      <c r="G37" s="150"/>
      <c r="H37" s="151"/>
    </row>
    <row r="38" spans="1:8" x14ac:dyDescent="0.25">
      <c r="A38" s="4" t="s">
        <v>81</v>
      </c>
      <c r="B38" s="9" t="s">
        <v>82</v>
      </c>
      <c r="C38" s="166" t="s">
        <v>14</v>
      </c>
      <c r="D38" s="166"/>
      <c r="E38" s="166"/>
      <c r="F38" s="166"/>
      <c r="G38" s="166"/>
      <c r="H38" s="166"/>
    </row>
    <row r="39" spans="1:8" x14ac:dyDescent="0.25">
      <c r="A39" s="4" t="s">
        <v>83</v>
      </c>
      <c r="B39" s="9" t="s">
        <v>84</v>
      </c>
      <c r="C39" s="166"/>
      <c r="D39" s="166"/>
      <c r="E39" s="166"/>
      <c r="F39" s="166"/>
      <c r="G39" s="166"/>
      <c r="H39" s="166"/>
    </row>
    <row r="40" spans="1:8" x14ac:dyDescent="0.25">
      <c r="A40" s="4" t="s">
        <v>85</v>
      </c>
      <c r="B40" s="9" t="s">
        <v>86</v>
      </c>
      <c r="C40" s="167" t="s">
        <v>87</v>
      </c>
      <c r="D40" s="168"/>
      <c r="E40" s="168"/>
      <c r="F40" s="168"/>
      <c r="G40" s="168"/>
      <c r="H40" s="169"/>
    </row>
    <row r="41" spans="1:8" ht="31.5" x14ac:dyDescent="0.25">
      <c r="A41" s="4" t="s">
        <v>88</v>
      </c>
      <c r="B41" s="9" t="s">
        <v>89</v>
      </c>
      <c r="C41" s="167"/>
      <c r="D41" s="168"/>
      <c r="E41" s="168"/>
      <c r="F41" s="168"/>
      <c r="G41" s="168"/>
      <c r="H41" s="169"/>
    </row>
    <row r="42" spans="1:8" x14ac:dyDescent="0.25">
      <c r="A42" s="4" t="s">
        <v>90</v>
      </c>
      <c r="B42" s="9" t="s">
        <v>91</v>
      </c>
      <c r="C42" s="167"/>
      <c r="D42" s="168"/>
      <c r="E42" s="168"/>
      <c r="F42" s="168"/>
      <c r="G42" s="168"/>
      <c r="H42" s="169"/>
    </row>
    <row r="43" spans="1:8" x14ac:dyDescent="0.25">
      <c r="A43" s="4" t="s">
        <v>92</v>
      </c>
      <c r="B43" s="9" t="s">
        <v>93</v>
      </c>
      <c r="C43" s="167"/>
      <c r="D43" s="168"/>
      <c r="E43" s="168"/>
      <c r="F43" s="168"/>
      <c r="G43" s="168"/>
      <c r="H43" s="169"/>
    </row>
    <row r="44" spans="1:8" x14ac:dyDescent="0.25">
      <c r="A44" s="4" t="s">
        <v>94</v>
      </c>
      <c r="B44" s="9" t="s">
        <v>95</v>
      </c>
      <c r="C44" s="167"/>
      <c r="D44" s="168"/>
      <c r="E44" s="168"/>
      <c r="F44" s="168"/>
      <c r="G44" s="168"/>
      <c r="H44" s="169"/>
    </row>
    <row r="45" spans="1:8" x14ac:dyDescent="0.25">
      <c r="A45" s="4" t="s">
        <v>96</v>
      </c>
      <c r="B45" s="44" t="s">
        <v>97</v>
      </c>
      <c r="C45" s="167"/>
      <c r="D45" s="168"/>
      <c r="E45" s="168"/>
      <c r="F45" s="168"/>
      <c r="G45" s="168"/>
      <c r="H45" s="169"/>
    </row>
    <row r="46" spans="1:8" x14ac:dyDescent="0.25">
      <c r="A46" s="4" t="s">
        <v>98</v>
      </c>
      <c r="B46" s="9" t="s">
        <v>99</v>
      </c>
      <c r="C46" s="167"/>
      <c r="D46" s="168"/>
      <c r="E46" s="168"/>
      <c r="F46" s="168"/>
      <c r="G46" s="168"/>
      <c r="H46" s="169"/>
    </row>
    <row r="47" spans="1:8" x14ac:dyDescent="0.25">
      <c r="A47" s="4" t="s">
        <v>100</v>
      </c>
      <c r="B47" s="9" t="s">
        <v>101</v>
      </c>
      <c r="C47" s="167"/>
      <c r="D47" s="168"/>
      <c r="E47" s="168"/>
      <c r="F47" s="168"/>
      <c r="G47" s="168"/>
      <c r="H47" s="169"/>
    </row>
    <row r="48" spans="1:8" x14ac:dyDescent="0.25">
      <c r="A48" s="4" t="s">
        <v>102</v>
      </c>
      <c r="B48" s="9" t="s">
        <v>103</v>
      </c>
      <c r="C48" s="167"/>
      <c r="D48" s="168"/>
      <c r="E48" s="168"/>
      <c r="F48" s="168"/>
      <c r="G48" s="168"/>
      <c r="H48" s="169"/>
    </row>
    <row r="49" spans="1:8" x14ac:dyDescent="0.25">
      <c r="A49" s="4" t="s">
        <v>104</v>
      </c>
      <c r="B49" s="9" t="s">
        <v>105</v>
      </c>
      <c r="C49" s="167"/>
      <c r="D49" s="168"/>
      <c r="E49" s="168"/>
      <c r="F49" s="168"/>
      <c r="G49" s="168"/>
      <c r="H49" s="169"/>
    </row>
    <row r="50" spans="1:8" x14ac:dyDescent="0.25">
      <c r="A50" s="4" t="s">
        <v>106</v>
      </c>
      <c r="B50" s="9" t="s">
        <v>107</v>
      </c>
      <c r="C50" s="167"/>
      <c r="D50" s="168"/>
      <c r="E50" s="168"/>
      <c r="F50" s="168"/>
      <c r="G50" s="168"/>
      <c r="H50" s="169"/>
    </row>
    <row r="51" spans="1:8" x14ac:dyDescent="0.25">
      <c r="A51" s="4" t="s">
        <v>108</v>
      </c>
      <c r="B51" s="9" t="s">
        <v>109</v>
      </c>
      <c r="C51" s="170"/>
      <c r="D51" s="171"/>
      <c r="E51" s="171"/>
      <c r="F51" s="171"/>
      <c r="G51" s="171"/>
      <c r="H51" s="172"/>
    </row>
    <row r="52" spans="1:8" x14ac:dyDescent="0.25">
      <c r="A52" s="4" t="s">
        <v>110</v>
      </c>
      <c r="B52" s="44" t="s">
        <v>111</v>
      </c>
      <c r="C52" s="157" t="s">
        <v>208</v>
      </c>
      <c r="D52" s="158"/>
      <c r="E52" s="158"/>
      <c r="F52" s="158"/>
      <c r="G52" s="158"/>
      <c r="H52" s="159"/>
    </row>
    <row r="53" spans="1:8" x14ac:dyDescent="0.25">
      <c r="A53" s="4" t="s">
        <v>112</v>
      </c>
      <c r="B53" s="9" t="s">
        <v>113</v>
      </c>
      <c r="C53" s="160"/>
      <c r="D53" s="161"/>
      <c r="E53" s="161"/>
      <c r="F53" s="161"/>
      <c r="G53" s="161"/>
      <c r="H53" s="162"/>
    </row>
    <row r="54" spans="1:8" x14ac:dyDescent="0.25">
      <c r="A54" s="4" t="s">
        <v>114</v>
      </c>
      <c r="B54" s="9" t="s">
        <v>115</v>
      </c>
      <c r="C54" s="160"/>
      <c r="D54" s="161"/>
      <c r="E54" s="161"/>
      <c r="F54" s="161"/>
      <c r="G54" s="161"/>
      <c r="H54" s="162"/>
    </row>
    <row r="55" spans="1:8" x14ac:dyDescent="0.25">
      <c r="A55" s="4" t="s">
        <v>116</v>
      </c>
      <c r="B55" s="9" t="s">
        <v>77</v>
      </c>
      <c r="C55" s="163"/>
      <c r="D55" s="164"/>
      <c r="E55" s="164"/>
      <c r="F55" s="164"/>
      <c r="G55" s="164"/>
      <c r="H55" s="165"/>
    </row>
    <row r="56" spans="1:8" x14ac:dyDescent="0.25">
      <c r="A56" s="45" t="s">
        <v>117</v>
      </c>
      <c r="B56" s="149" t="s">
        <v>118</v>
      </c>
      <c r="C56" s="150"/>
      <c r="D56" s="150"/>
      <c r="E56" s="150"/>
      <c r="F56" s="150"/>
      <c r="G56" s="150"/>
      <c r="H56" s="151"/>
    </row>
    <row r="57" spans="1:8" x14ac:dyDescent="0.25">
      <c r="A57" s="4" t="s">
        <v>119</v>
      </c>
      <c r="B57" s="9" t="s">
        <v>120</v>
      </c>
      <c r="C57" s="156" t="s">
        <v>14</v>
      </c>
      <c r="D57" s="156"/>
      <c r="E57" s="156"/>
      <c r="F57" s="156"/>
      <c r="G57" s="156"/>
      <c r="H57" s="156"/>
    </row>
    <row r="58" spans="1:8" x14ac:dyDescent="0.25">
      <c r="A58" s="4" t="s">
        <v>121</v>
      </c>
      <c r="B58" s="9" t="s">
        <v>122</v>
      </c>
      <c r="C58" s="156"/>
      <c r="D58" s="156"/>
      <c r="E58" s="156"/>
      <c r="F58" s="156"/>
      <c r="G58" s="156"/>
      <c r="H58" s="156"/>
    </row>
    <row r="59" spans="1:8" x14ac:dyDescent="0.25">
      <c r="A59" s="4" t="s">
        <v>123</v>
      </c>
      <c r="B59" s="9" t="s">
        <v>124</v>
      </c>
      <c r="C59" s="154" t="s">
        <v>125</v>
      </c>
      <c r="D59" s="155"/>
      <c r="E59" s="154" t="s">
        <v>126</v>
      </c>
      <c r="F59" s="155"/>
      <c r="G59" s="154" t="s">
        <v>127</v>
      </c>
      <c r="H59" s="155"/>
    </row>
    <row r="60" spans="1:8" x14ac:dyDescent="0.25">
      <c r="A60" s="4" t="s">
        <v>128</v>
      </c>
      <c r="B60" s="9" t="s">
        <v>129</v>
      </c>
      <c r="C60" s="156" t="s">
        <v>130</v>
      </c>
      <c r="D60" s="156"/>
      <c r="E60" s="156"/>
      <c r="F60" s="156"/>
      <c r="G60" s="156"/>
      <c r="H60" s="156"/>
    </row>
    <row r="61" spans="1:8" x14ac:dyDescent="0.25">
      <c r="A61" s="4" t="s">
        <v>131</v>
      </c>
      <c r="B61" s="9" t="s">
        <v>132</v>
      </c>
      <c r="C61" s="192" t="s">
        <v>133</v>
      </c>
      <c r="D61" s="193"/>
      <c r="E61" s="193"/>
      <c r="F61" s="194"/>
      <c r="G61" s="192" t="s">
        <v>127</v>
      </c>
      <c r="H61" s="194"/>
    </row>
    <row r="62" spans="1:8" x14ac:dyDescent="0.25">
      <c r="A62" s="4" t="s">
        <v>134</v>
      </c>
      <c r="B62" s="9" t="s">
        <v>135</v>
      </c>
      <c r="C62" s="170"/>
      <c r="D62" s="171"/>
      <c r="E62" s="171"/>
      <c r="F62" s="172"/>
      <c r="G62" s="170"/>
      <c r="H62" s="172"/>
    </row>
    <row r="63" spans="1:8" x14ac:dyDescent="0.25">
      <c r="A63" s="4" t="s">
        <v>136</v>
      </c>
      <c r="B63" s="9" t="s">
        <v>77</v>
      </c>
      <c r="C63" s="195" t="s">
        <v>14</v>
      </c>
      <c r="D63" s="196"/>
      <c r="E63" s="196"/>
      <c r="F63" s="196"/>
      <c r="G63" s="196"/>
      <c r="H63" s="197"/>
    </row>
    <row r="64" spans="1:8" ht="30" customHeight="1" x14ac:dyDescent="0.25">
      <c r="A64" s="45" t="s">
        <v>137</v>
      </c>
      <c r="B64" s="149" t="s">
        <v>138</v>
      </c>
      <c r="C64" s="150"/>
      <c r="D64" s="150"/>
      <c r="E64" s="150"/>
      <c r="F64" s="150"/>
      <c r="G64" s="150"/>
      <c r="H64" s="151"/>
    </row>
    <row r="65" spans="1:8" x14ac:dyDescent="0.25">
      <c r="A65" s="4" t="s">
        <v>139</v>
      </c>
      <c r="B65" s="9" t="s">
        <v>140</v>
      </c>
      <c r="C65" s="157" t="s">
        <v>14</v>
      </c>
      <c r="D65" s="158"/>
      <c r="E65" s="158"/>
      <c r="F65" s="158"/>
      <c r="G65" s="158"/>
      <c r="H65" s="159"/>
    </row>
    <row r="66" spans="1:8" ht="18" customHeight="1" x14ac:dyDescent="0.25">
      <c r="A66" s="4" t="s">
        <v>141</v>
      </c>
      <c r="B66" s="9" t="s">
        <v>142</v>
      </c>
      <c r="C66" s="163"/>
      <c r="D66" s="164"/>
      <c r="E66" s="164"/>
      <c r="F66" s="164"/>
      <c r="G66" s="164"/>
      <c r="H66" s="165"/>
    </row>
    <row r="67" spans="1:8" x14ac:dyDescent="0.25">
      <c r="A67" s="4" t="s">
        <v>143</v>
      </c>
      <c r="B67" s="9" t="s">
        <v>144</v>
      </c>
      <c r="C67" s="198" t="s">
        <v>474</v>
      </c>
      <c r="D67" s="198"/>
      <c r="E67" s="198"/>
      <c r="F67" s="198"/>
      <c r="G67" s="198"/>
      <c r="H67" s="198"/>
    </row>
    <row r="68" spans="1:8" x14ac:dyDescent="0.25">
      <c r="A68" s="4" t="s">
        <v>145</v>
      </c>
      <c r="B68" s="9" t="s">
        <v>146</v>
      </c>
      <c r="C68" s="188" t="s">
        <v>209</v>
      </c>
      <c r="D68" s="188"/>
      <c r="E68" s="188"/>
      <c r="F68" s="188"/>
      <c r="G68" s="188"/>
      <c r="H68" s="188"/>
    </row>
    <row r="69" spans="1:8" x14ac:dyDescent="0.25">
      <c r="A69" s="41" t="s">
        <v>147</v>
      </c>
      <c r="B69" s="42" t="s">
        <v>148</v>
      </c>
      <c r="C69" s="176" t="s">
        <v>474</v>
      </c>
      <c r="D69" s="177"/>
      <c r="E69" s="177"/>
      <c r="F69" s="177"/>
      <c r="G69" s="177"/>
      <c r="H69" s="178"/>
    </row>
    <row r="70" spans="1:8" x14ac:dyDescent="0.25">
      <c r="A70" s="43" t="s">
        <v>149</v>
      </c>
      <c r="B70" s="9" t="s">
        <v>150</v>
      </c>
      <c r="C70" s="176"/>
      <c r="D70" s="177"/>
      <c r="E70" s="177"/>
      <c r="F70" s="177"/>
      <c r="G70" s="177"/>
      <c r="H70" s="178"/>
    </row>
    <row r="71" spans="1:8" x14ac:dyDescent="0.25">
      <c r="A71" s="43" t="s">
        <v>151</v>
      </c>
      <c r="B71" s="9" t="s">
        <v>152</v>
      </c>
      <c r="C71" s="176"/>
      <c r="D71" s="177"/>
      <c r="E71" s="177"/>
      <c r="F71" s="177"/>
      <c r="G71" s="177"/>
      <c r="H71" s="178"/>
    </row>
    <row r="72" spans="1:8" x14ac:dyDescent="0.25">
      <c r="A72" s="43" t="s">
        <v>153</v>
      </c>
      <c r="B72" s="9" t="s">
        <v>154</v>
      </c>
      <c r="C72" s="176"/>
      <c r="D72" s="177"/>
      <c r="E72" s="177"/>
      <c r="F72" s="177"/>
      <c r="G72" s="177"/>
      <c r="H72" s="178"/>
    </row>
    <row r="73" spans="1:8" x14ac:dyDescent="0.25">
      <c r="A73" s="43" t="s">
        <v>155</v>
      </c>
      <c r="B73" s="9" t="s">
        <v>156</v>
      </c>
      <c r="C73" s="176"/>
      <c r="D73" s="177"/>
      <c r="E73" s="177"/>
      <c r="F73" s="177"/>
      <c r="G73" s="177"/>
      <c r="H73" s="178"/>
    </row>
    <row r="74" spans="1:8" x14ac:dyDescent="0.25">
      <c r="A74" s="43" t="s">
        <v>157</v>
      </c>
      <c r="B74" s="9" t="s">
        <v>77</v>
      </c>
      <c r="C74" s="176"/>
      <c r="D74" s="177"/>
      <c r="E74" s="177"/>
      <c r="F74" s="177"/>
      <c r="G74" s="177"/>
      <c r="H74" s="178"/>
    </row>
    <row r="75" spans="1:8" ht="31.5" x14ac:dyDescent="0.25">
      <c r="A75" s="4" t="s">
        <v>158</v>
      </c>
      <c r="B75" s="44" t="s">
        <v>159</v>
      </c>
      <c r="C75" s="176"/>
      <c r="D75" s="177"/>
      <c r="E75" s="177"/>
      <c r="F75" s="177"/>
      <c r="G75" s="177"/>
      <c r="H75" s="178"/>
    </row>
    <row r="76" spans="1:8" x14ac:dyDescent="0.25">
      <c r="A76" s="4" t="s">
        <v>160</v>
      </c>
      <c r="B76" s="9" t="s">
        <v>161</v>
      </c>
      <c r="C76" s="176"/>
      <c r="D76" s="177"/>
      <c r="E76" s="177"/>
      <c r="F76" s="177"/>
      <c r="G76" s="177"/>
      <c r="H76" s="178"/>
    </row>
    <row r="77" spans="1:8" x14ac:dyDescent="0.25">
      <c r="A77" s="4" t="s">
        <v>162</v>
      </c>
      <c r="B77" s="9" t="s">
        <v>163</v>
      </c>
      <c r="C77" s="176"/>
      <c r="D77" s="177"/>
      <c r="E77" s="177"/>
      <c r="F77" s="177"/>
      <c r="G77" s="177"/>
      <c r="H77" s="178"/>
    </row>
    <row r="78" spans="1:8" x14ac:dyDescent="0.25">
      <c r="A78" s="4" t="s">
        <v>164</v>
      </c>
      <c r="B78" s="9" t="s">
        <v>165</v>
      </c>
      <c r="C78" s="176"/>
      <c r="D78" s="177"/>
      <c r="E78" s="177"/>
      <c r="F78" s="177"/>
      <c r="G78" s="177"/>
      <c r="H78" s="178"/>
    </row>
    <row r="79" spans="1:8" x14ac:dyDescent="0.25">
      <c r="A79" s="4" t="s">
        <v>166</v>
      </c>
      <c r="B79" s="9" t="s">
        <v>167</v>
      </c>
      <c r="C79" s="176"/>
      <c r="D79" s="177"/>
      <c r="E79" s="177"/>
      <c r="F79" s="177"/>
      <c r="G79" s="177"/>
      <c r="H79" s="178"/>
    </row>
    <row r="80" spans="1:8" x14ac:dyDescent="0.25">
      <c r="A80" s="4" t="s">
        <v>168</v>
      </c>
      <c r="B80" s="9" t="s">
        <v>169</v>
      </c>
      <c r="C80" s="176"/>
      <c r="D80" s="177"/>
      <c r="E80" s="177"/>
      <c r="F80" s="177"/>
      <c r="G80" s="177"/>
      <c r="H80" s="178"/>
    </row>
    <row r="81" spans="1:8" x14ac:dyDescent="0.25">
      <c r="A81" s="4" t="s">
        <v>170</v>
      </c>
      <c r="B81" s="9" t="s">
        <v>171</v>
      </c>
      <c r="C81" s="176"/>
      <c r="D81" s="177"/>
      <c r="E81" s="177"/>
      <c r="F81" s="177"/>
      <c r="G81" s="177"/>
      <c r="H81" s="178"/>
    </row>
    <row r="82" spans="1:8" x14ac:dyDescent="0.25">
      <c r="A82" s="4" t="s">
        <v>172</v>
      </c>
      <c r="B82" s="9" t="s">
        <v>173</v>
      </c>
      <c r="C82" s="176"/>
      <c r="D82" s="177"/>
      <c r="E82" s="177"/>
      <c r="F82" s="177"/>
      <c r="G82" s="177"/>
      <c r="H82" s="178"/>
    </row>
    <row r="83" spans="1:8" x14ac:dyDescent="0.25">
      <c r="A83" s="4" t="s">
        <v>174</v>
      </c>
      <c r="B83" s="9" t="s">
        <v>175</v>
      </c>
      <c r="C83" s="176"/>
      <c r="D83" s="177"/>
      <c r="E83" s="177"/>
      <c r="F83" s="177"/>
      <c r="G83" s="177"/>
      <c r="H83" s="178"/>
    </row>
    <row r="84" spans="1:8" x14ac:dyDescent="0.25">
      <c r="A84" s="45" t="s">
        <v>176</v>
      </c>
      <c r="B84" s="44" t="s">
        <v>177</v>
      </c>
      <c r="C84" s="176"/>
      <c r="D84" s="177"/>
      <c r="E84" s="177"/>
      <c r="F84" s="177"/>
      <c r="G84" s="177"/>
      <c r="H84" s="178"/>
    </row>
    <row r="85" spans="1:8" x14ac:dyDescent="0.25">
      <c r="A85" s="4" t="s">
        <v>178</v>
      </c>
      <c r="B85" s="44" t="s">
        <v>179</v>
      </c>
      <c r="C85" s="176"/>
      <c r="D85" s="177"/>
      <c r="E85" s="177"/>
      <c r="F85" s="177"/>
      <c r="G85" s="177"/>
      <c r="H85" s="178"/>
    </row>
    <row r="86" spans="1:8" x14ac:dyDescent="0.25">
      <c r="A86" s="4" t="s">
        <v>180</v>
      </c>
      <c r="B86" s="9" t="s">
        <v>181</v>
      </c>
      <c r="C86" s="176"/>
      <c r="D86" s="177"/>
      <c r="E86" s="177"/>
      <c r="F86" s="177"/>
      <c r="G86" s="177"/>
      <c r="H86" s="178"/>
    </row>
    <row r="87" spans="1:8" x14ac:dyDescent="0.25">
      <c r="A87" s="4" t="s">
        <v>182</v>
      </c>
      <c r="B87" s="9" t="s">
        <v>183</v>
      </c>
      <c r="C87" s="176"/>
      <c r="D87" s="177"/>
      <c r="E87" s="177"/>
      <c r="F87" s="177"/>
      <c r="G87" s="177"/>
      <c r="H87" s="178"/>
    </row>
    <row r="88" spans="1:8" x14ac:dyDescent="0.25">
      <c r="A88" s="4" t="s">
        <v>184</v>
      </c>
      <c r="B88" s="9" t="s">
        <v>185</v>
      </c>
      <c r="C88" s="176"/>
      <c r="D88" s="177"/>
      <c r="E88" s="177"/>
      <c r="F88" s="177"/>
      <c r="G88" s="177"/>
      <c r="H88" s="178"/>
    </row>
    <row r="89" spans="1:8" x14ac:dyDescent="0.25">
      <c r="A89" s="4" t="s">
        <v>186</v>
      </c>
      <c r="B89" s="44" t="s">
        <v>187</v>
      </c>
      <c r="C89" s="176"/>
      <c r="D89" s="177"/>
      <c r="E89" s="177"/>
      <c r="F89" s="177"/>
      <c r="G89" s="177"/>
      <c r="H89" s="178"/>
    </row>
    <row r="90" spans="1:8" x14ac:dyDescent="0.25">
      <c r="A90" s="4" t="s">
        <v>188</v>
      </c>
      <c r="B90" s="9" t="s">
        <v>189</v>
      </c>
      <c r="C90" s="176"/>
      <c r="D90" s="177"/>
      <c r="E90" s="177"/>
      <c r="F90" s="177"/>
      <c r="G90" s="177"/>
      <c r="H90" s="178"/>
    </row>
    <row r="91" spans="1:8" x14ac:dyDescent="0.25">
      <c r="A91" s="4" t="s">
        <v>190</v>
      </c>
      <c r="B91" s="9" t="s">
        <v>191</v>
      </c>
      <c r="C91" s="176"/>
      <c r="D91" s="177"/>
      <c r="E91" s="177"/>
      <c r="F91" s="177"/>
      <c r="G91" s="177"/>
      <c r="H91" s="178"/>
    </row>
    <row r="92" spans="1:8" x14ac:dyDescent="0.25">
      <c r="A92" s="4" t="s">
        <v>192</v>
      </c>
      <c r="B92" s="9" t="s">
        <v>77</v>
      </c>
      <c r="C92" s="176"/>
      <c r="D92" s="177"/>
      <c r="E92" s="177"/>
      <c r="F92" s="177"/>
      <c r="G92" s="177"/>
      <c r="H92" s="178"/>
    </row>
    <row r="93" spans="1:8" x14ac:dyDescent="0.25">
      <c r="A93" s="4" t="s">
        <v>193</v>
      </c>
      <c r="B93" s="44" t="s">
        <v>194</v>
      </c>
      <c r="C93" s="176"/>
      <c r="D93" s="177"/>
      <c r="E93" s="177"/>
      <c r="F93" s="177"/>
      <c r="G93" s="177"/>
      <c r="H93" s="178"/>
    </row>
    <row r="94" spans="1:8" x14ac:dyDescent="0.25">
      <c r="A94" s="4" t="s">
        <v>195</v>
      </c>
      <c r="B94" s="9" t="s">
        <v>196</v>
      </c>
      <c r="C94" s="176"/>
      <c r="D94" s="177"/>
      <c r="E94" s="177"/>
      <c r="F94" s="177"/>
      <c r="G94" s="177"/>
      <c r="H94" s="178"/>
    </row>
    <row r="95" spans="1:8" x14ac:dyDescent="0.25">
      <c r="A95" s="4" t="s">
        <v>197</v>
      </c>
      <c r="B95" s="9" t="s">
        <v>198</v>
      </c>
      <c r="C95" s="176"/>
      <c r="D95" s="177"/>
      <c r="E95" s="177"/>
      <c r="F95" s="177"/>
      <c r="G95" s="177"/>
      <c r="H95" s="178"/>
    </row>
    <row r="96" spans="1:8" x14ac:dyDescent="0.25">
      <c r="A96" s="4" t="s">
        <v>199</v>
      </c>
      <c r="B96" s="9" t="s">
        <v>77</v>
      </c>
      <c r="C96" s="176"/>
      <c r="D96" s="177"/>
      <c r="E96" s="177"/>
      <c r="F96" s="177"/>
      <c r="G96" s="177"/>
      <c r="H96" s="178"/>
    </row>
    <row r="97" spans="1:8" x14ac:dyDescent="0.25">
      <c r="A97" s="4" t="s">
        <v>200</v>
      </c>
      <c r="B97" s="9" t="s">
        <v>77</v>
      </c>
      <c r="C97" s="176"/>
      <c r="D97" s="177"/>
      <c r="E97" s="177"/>
      <c r="F97" s="177"/>
      <c r="G97" s="177"/>
      <c r="H97" s="178"/>
    </row>
    <row r="98" spans="1:8" x14ac:dyDescent="0.25">
      <c r="A98" s="45" t="s">
        <v>201</v>
      </c>
      <c r="B98" s="44" t="s">
        <v>77</v>
      </c>
      <c r="C98" s="176"/>
      <c r="D98" s="177"/>
      <c r="E98" s="177"/>
      <c r="F98" s="177"/>
      <c r="G98" s="177"/>
      <c r="H98" s="178"/>
    </row>
    <row r="99" spans="1:8" x14ac:dyDescent="0.25">
      <c r="A99" s="4" t="s">
        <v>202</v>
      </c>
      <c r="B99" s="9" t="s">
        <v>203</v>
      </c>
      <c r="C99" s="176"/>
      <c r="D99" s="177"/>
      <c r="E99" s="177"/>
      <c r="F99" s="177"/>
      <c r="G99" s="177"/>
      <c r="H99" s="178"/>
    </row>
    <row r="100" spans="1:8" x14ac:dyDescent="0.25">
      <c r="A100" s="4" t="s">
        <v>204</v>
      </c>
      <c r="B100" s="9" t="s">
        <v>205</v>
      </c>
      <c r="C100" s="176"/>
      <c r="D100" s="177"/>
      <c r="E100" s="177"/>
      <c r="F100" s="177"/>
      <c r="G100" s="177"/>
      <c r="H100" s="178"/>
    </row>
    <row r="101" spans="1:8" x14ac:dyDescent="0.25">
      <c r="A101" s="4" t="s">
        <v>206</v>
      </c>
      <c r="B101" s="9" t="s">
        <v>77</v>
      </c>
      <c r="C101" s="179"/>
      <c r="D101" s="180"/>
      <c r="E101" s="180"/>
      <c r="F101" s="180"/>
      <c r="G101" s="180"/>
      <c r="H101" s="181"/>
    </row>
  </sheetData>
  <mergeCells count="30">
    <mergeCell ref="C61:F62"/>
    <mergeCell ref="G61:H62"/>
    <mergeCell ref="C63:H63"/>
    <mergeCell ref="C65:H66"/>
    <mergeCell ref="C69:H101"/>
    <mergeCell ref="C67:H67"/>
    <mergeCell ref="C68:H68"/>
    <mergeCell ref="C5:H5"/>
    <mergeCell ref="C9:H9"/>
    <mergeCell ref="C11:H23"/>
    <mergeCell ref="B4:H4"/>
    <mergeCell ref="B10:H10"/>
    <mergeCell ref="C7:H8"/>
    <mergeCell ref="C6:H6"/>
    <mergeCell ref="B27:H27"/>
    <mergeCell ref="B37:H37"/>
    <mergeCell ref="B56:H56"/>
    <mergeCell ref="B64:H64"/>
    <mergeCell ref="A2:B2"/>
    <mergeCell ref="C59:D59"/>
    <mergeCell ref="E59:F59"/>
    <mergeCell ref="G59:H59"/>
    <mergeCell ref="C60:H60"/>
    <mergeCell ref="C29:H36"/>
    <mergeCell ref="C38:H39"/>
    <mergeCell ref="C40:H51"/>
    <mergeCell ref="C52:H55"/>
    <mergeCell ref="C57:H58"/>
    <mergeCell ref="C24:H26"/>
    <mergeCell ref="C3:H3"/>
  </mergeCells>
  <hyperlinks>
    <hyperlink ref="C61" r:id="rId1" display="IBM Data 2007" xr:uid="{00000000-0004-0000-0200-000000000000}"/>
    <hyperlink ref="H28" r:id="rId2" display="IBM Data (2012-13)" xr:uid="{00000000-0004-0000-0200-000001000000}"/>
    <hyperlink ref="F28" r:id="rId3" xr:uid="{00000000-0004-0000-0200-000002000000}"/>
    <hyperlink ref="C28" r:id="rId4" xr:uid="{00000000-0004-0000-0200-000003000000}"/>
    <hyperlink ref="G61" r:id="rId5" display="IBM Data (2012-13)" xr:uid="{00000000-0004-0000-0200-000004000000}"/>
    <hyperlink ref="D28" r:id="rId6" xr:uid="{00000000-0004-0000-0200-000005000000}"/>
    <hyperlink ref="E28" r:id="rId7" display="IBM Data 2010 " xr:uid="{00000000-0004-0000-0200-000006000000}"/>
    <hyperlink ref="G28" r:id="rId8" display="IBM Data (2012-13)" xr:uid="{00000000-0004-0000-0200-000007000000}"/>
    <hyperlink ref="C40" r:id="rId9" display="Chemicals and Petrochemicals statistics (Ministry of chemicals and fertilizers)" xr:uid="{00000000-0004-0000-0200-000008000000}"/>
    <hyperlink ref="E59" r:id="rId10" xr:uid="{00000000-0004-0000-0200-000009000000}"/>
    <hyperlink ref="F59" r:id="rId11" display="http://ibm.nic.in/writereaddata/files/07092014130344IMYB-2012- Aluminium &amp; Alumina.pdf" xr:uid="{00000000-0004-0000-0200-00000A000000}"/>
    <hyperlink ref="G59" r:id="rId12" xr:uid="{00000000-0004-0000-0200-00000B000000}"/>
    <hyperlink ref="H59" r:id="rId13" display="http://ibm.nic.in/writereaddata/files/05282015122910Aluminium &amp; Alumina_2013.pdf" xr:uid="{00000000-0004-0000-0200-00000C000000}"/>
    <hyperlink ref="C59" r:id="rId14" xr:uid="{00000000-0004-0000-0200-00000D000000}"/>
    <hyperlink ref="D59" r:id="rId15" display="http://www.mcxindia.com/downloads/overview/PDF/2010/Non-Agricultural/Aluminium.pdf" xr:uid="{00000000-0004-0000-0200-00000E000000}"/>
    <hyperlink ref="C9:H9" r:id="rId16" display="Specific fuel consumption CIL annual reports" xr:uid="{00000000-0004-0000-0200-00000F000000}"/>
    <hyperlink ref="C68:H68" r:id="rId17" display="Specific fuel consumption CIL annual reports" xr:uid="{00000000-0004-0000-0200-000010000000}"/>
  </hyperlinks>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75"/>
  <sheetViews>
    <sheetView topLeftCell="A1082" zoomScale="59" zoomScaleNormal="59" zoomScalePageLayoutView="59" workbookViewId="0">
      <selection activeCell="H15" sqref="H15"/>
    </sheetView>
  </sheetViews>
  <sheetFormatPr defaultColWidth="8.85546875" defaultRowHeight="15.75" x14ac:dyDescent="0.25"/>
  <cols>
    <col min="1" max="1" width="8.85546875" style="53"/>
    <col min="2" max="2" width="17.42578125" style="53" customWidth="1"/>
    <col min="3" max="7" width="8.85546875" style="53"/>
    <col min="8" max="8" width="10.42578125" style="53" customWidth="1"/>
    <col min="9" max="9" width="18.42578125" style="53" customWidth="1"/>
    <col min="10" max="16384" width="8.85546875" style="53"/>
  </cols>
  <sheetData>
    <row r="1" spans="1:9" x14ac:dyDescent="0.25">
      <c r="A1" s="199" t="s">
        <v>476</v>
      </c>
      <c r="B1" s="199"/>
      <c r="C1" s="199"/>
      <c r="D1" s="199"/>
      <c r="E1" s="199"/>
    </row>
    <row r="3" spans="1:9" ht="51.95" customHeight="1" x14ac:dyDescent="0.25">
      <c r="A3" s="200" t="s">
        <v>214</v>
      </c>
      <c r="B3" s="200"/>
      <c r="H3" s="200" t="s">
        <v>215</v>
      </c>
      <c r="I3" s="200"/>
    </row>
    <row r="4" spans="1:9" x14ac:dyDescent="0.25">
      <c r="A4" s="54" t="s">
        <v>212</v>
      </c>
      <c r="B4" s="54" t="s">
        <v>6</v>
      </c>
      <c r="H4" s="54" t="s">
        <v>216</v>
      </c>
      <c r="I4" s="54" t="s">
        <v>213</v>
      </c>
    </row>
    <row r="5" spans="1:9" x14ac:dyDescent="0.25">
      <c r="A5" s="55">
        <v>10101</v>
      </c>
      <c r="B5" s="55" t="s">
        <v>19</v>
      </c>
      <c r="H5" s="55">
        <v>5101</v>
      </c>
      <c r="I5" s="55" t="s">
        <v>19</v>
      </c>
    </row>
    <row r="6" spans="1:9" x14ac:dyDescent="0.25">
      <c r="A6" s="55">
        <v>10102</v>
      </c>
      <c r="B6" s="55" t="s">
        <v>19</v>
      </c>
      <c r="H6" s="55">
        <v>5102</v>
      </c>
      <c r="I6" s="55" t="s">
        <v>19</v>
      </c>
    </row>
    <row r="7" spans="1:9" x14ac:dyDescent="0.25">
      <c r="A7" s="55">
        <v>10103</v>
      </c>
      <c r="B7" s="55" t="s">
        <v>19</v>
      </c>
      <c r="H7" s="55">
        <v>5103</v>
      </c>
      <c r="I7" s="55" t="s">
        <v>19</v>
      </c>
    </row>
    <row r="8" spans="1:9" x14ac:dyDescent="0.25">
      <c r="A8" s="55">
        <v>10104</v>
      </c>
      <c r="B8" s="55" t="s">
        <v>19</v>
      </c>
      <c r="H8" s="55">
        <v>5109</v>
      </c>
      <c r="I8" s="55" t="s">
        <v>19</v>
      </c>
    </row>
    <row r="9" spans="1:9" x14ac:dyDescent="0.25">
      <c r="A9" s="55">
        <v>10109</v>
      </c>
      <c r="B9" s="55" t="s">
        <v>19</v>
      </c>
      <c r="H9" s="55">
        <v>5201</v>
      </c>
      <c r="I9" s="55" t="s">
        <v>19</v>
      </c>
    </row>
    <row r="10" spans="1:9" x14ac:dyDescent="0.25">
      <c r="A10" s="55">
        <v>10201</v>
      </c>
      <c r="B10" s="55" t="s">
        <v>19</v>
      </c>
      <c r="H10" s="55">
        <v>5202</v>
      </c>
      <c r="I10" s="55" t="s">
        <v>19</v>
      </c>
    </row>
    <row r="11" spans="1:9" x14ac:dyDescent="0.25">
      <c r="A11" s="55">
        <v>10202</v>
      </c>
      <c r="B11" s="55" t="s">
        <v>19</v>
      </c>
      <c r="H11" s="55">
        <v>5203</v>
      </c>
      <c r="I11" s="55" t="s">
        <v>19</v>
      </c>
    </row>
    <row r="12" spans="1:9" x14ac:dyDescent="0.25">
      <c r="A12" s="55">
        <v>10203</v>
      </c>
      <c r="B12" s="55" t="s">
        <v>19</v>
      </c>
      <c r="H12" s="55">
        <v>5209</v>
      </c>
      <c r="I12" s="55" t="s">
        <v>19</v>
      </c>
    </row>
    <row r="13" spans="1:9" x14ac:dyDescent="0.25">
      <c r="A13" s="55">
        <v>10204</v>
      </c>
      <c r="B13" s="55" t="s">
        <v>19</v>
      </c>
      <c r="H13" s="55">
        <v>6101</v>
      </c>
      <c r="I13" s="55" t="s">
        <v>19</v>
      </c>
    </row>
    <row r="14" spans="1:9" x14ac:dyDescent="0.25">
      <c r="A14" s="55">
        <v>10209</v>
      </c>
      <c r="B14" s="55" t="s">
        <v>19</v>
      </c>
      <c r="H14" s="55">
        <v>6102</v>
      </c>
      <c r="I14" s="55" t="s">
        <v>19</v>
      </c>
    </row>
    <row r="15" spans="1:9" x14ac:dyDescent="0.25">
      <c r="A15" s="55">
        <v>10300</v>
      </c>
      <c r="B15" s="55" t="s">
        <v>19</v>
      </c>
      <c r="H15" s="55">
        <v>6201</v>
      </c>
      <c r="I15" s="55" t="s">
        <v>19</v>
      </c>
    </row>
    <row r="16" spans="1:9" x14ac:dyDescent="0.25">
      <c r="A16" s="55">
        <v>11101</v>
      </c>
      <c r="B16" s="55" t="s">
        <v>19</v>
      </c>
      <c r="H16" s="55">
        <v>6202</v>
      </c>
      <c r="I16" s="55" t="s">
        <v>19</v>
      </c>
    </row>
    <row r="17" spans="1:9" x14ac:dyDescent="0.25">
      <c r="A17" s="55">
        <v>11102</v>
      </c>
      <c r="B17" s="55" t="s">
        <v>19</v>
      </c>
      <c r="H17" s="55">
        <v>7100</v>
      </c>
      <c r="I17" s="55" t="s">
        <v>39</v>
      </c>
    </row>
    <row r="18" spans="1:9" x14ac:dyDescent="0.25">
      <c r="A18" s="55">
        <v>11103</v>
      </c>
      <c r="B18" s="55" t="s">
        <v>19</v>
      </c>
      <c r="H18" s="55">
        <v>7210</v>
      </c>
      <c r="I18" s="55" t="s">
        <v>47</v>
      </c>
    </row>
    <row r="19" spans="1:9" x14ac:dyDescent="0.25">
      <c r="A19" s="55">
        <v>11104</v>
      </c>
      <c r="B19" s="55" t="s">
        <v>19</v>
      </c>
      <c r="H19" s="55">
        <v>7291</v>
      </c>
      <c r="I19" s="55" t="s">
        <v>39</v>
      </c>
    </row>
    <row r="20" spans="1:9" x14ac:dyDescent="0.25">
      <c r="A20" s="55">
        <v>11201</v>
      </c>
      <c r="B20" s="55" t="s">
        <v>19</v>
      </c>
      <c r="H20" s="55">
        <v>7292</v>
      </c>
      <c r="I20" s="55" t="s">
        <v>39</v>
      </c>
    </row>
    <row r="21" spans="1:9" x14ac:dyDescent="0.25">
      <c r="A21" s="55">
        <v>11202</v>
      </c>
      <c r="B21" s="55" t="s">
        <v>19</v>
      </c>
      <c r="H21" s="55">
        <v>7293</v>
      </c>
      <c r="I21" s="55" t="s">
        <v>39</v>
      </c>
    </row>
    <row r="22" spans="1:9" x14ac:dyDescent="0.25">
      <c r="A22" s="55">
        <v>11203</v>
      </c>
      <c r="B22" s="55" t="s">
        <v>19</v>
      </c>
      <c r="H22" s="55">
        <v>7294</v>
      </c>
      <c r="I22" s="55" t="s">
        <v>39</v>
      </c>
    </row>
    <row r="23" spans="1:9" x14ac:dyDescent="0.25">
      <c r="A23" s="55">
        <v>11204</v>
      </c>
      <c r="B23" s="55" t="s">
        <v>19</v>
      </c>
      <c r="H23" s="55">
        <v>7295</v>
      </c>
      <c r="I23" s="55" t="s">
        <v>39</v>
      </c>
    </row>
    <row r="24" spans="1:9" x14ac:dyDescent="0.25">
      <c r="A24" s="55">
        <v>12000</v>
      </c>
      <c r="B24" s="55" t="s">
        <v>47</v>
      </c>
      <c r="H24" s="55">
        <v>7296</v>
      </c>
      <c r="I24" s="55" t="s">
        <v>39</v>
      </c>
    </row>
    <row r="25" spans="1:9" x14ac:dyDescent="0.25">
      <c r="A25" s="55">
        <v>13100</v>
      </c>
      <c r="B25" s="55" t="s">
        <v>39</v>
      </c>
      <c r="H25" s="55">
        <v>7299</v>
      </c>
      <c r="I25" s="55" t="s">
        <v>39</v>
      </c>
    </row>
    <row r="26" spans="1:9" x14ac:dyDescent="0.25">
      <c r="A26" s="55">
        <v>13201</v>
      </c>
      <c r="B26" s="55" t="s">
        <v>39</v>
      </c>
      <c r="H26" s="55">
        <v>8101</v>
      </c>
      <c r="I26" s="55" t="s">
        <v>39</v>
      </c>
    </row>
    <row r="27" spans="1:9" x14ac:dyDescent="0.25">
      <c r="A27" s="55">
        <v>13202</v>
      </c>
      <c r="B27" s="55" t="s">
        <v>39</v>
      </c>
      <c r="H27" s="55">
        <v>8102</v>
      </c>
      <c r="I27" s="55" t="s">
        <v>39</v>
      </c>
    </row>
    <row r="28" spans="1:9" x14ac:dyDescent="0.25">
      <c r="A28" s="55">
        <v>13203</v>
      </c>
      <c r="B28" s="55" t="s">
        <v>39</v>
      </c>
      <c r="H28" s="55">
        <v>8103</v>
      </c>
      <c r="I28" s="55" t="s">
        <v>39</v>
      </c>
    </row>
    <row r="29" spans="1:9" x14ac:dyDescent="0.25">
      <c r="A29" s="55">
        <v>13204</v>
      </c>
      <c r="B29" s="55" t="s">
        <v>39</v>
      </c>
      <c r="H29" s="55">
        <v>8104</v>
      </c>
      <c r="I29" s="55" t="s">
        <v>39</v>
      </c>
    </row>
    <row r="30" spans="1:9" x14ac:dyDescent="0.25">
      <c r="A30" s="55">
        <v>13205</v>
      </c>
      <c r="B30" s="55" t="s">
        <v>39</v>
      </c>
      <c r="H30" s="55">
        <v>8105</v>
      </c>
      <c r="I30" s="55" t="s">
        <v>39</v>
      </c>
    </row>
    <row r="31" spans="1:9" x14ac:dyDescent="0.25">
      <c r="A31" s="55">
        <v>13206</v>
      </c>
      <c r="B31" s="55" t="s">
        <v>39</v>
      </c>
      <c r="H31" s="55">
        <v>8106</v>
      </c>
      <c r="I31" s="55" t="s">
        <v>39</v>
      </c>
    </row>
    <row r="32" spans="1:9" x14ac:dyDescent="0.25">
      <c r="A32" s="55">
        <v>13209</v>
      </c>
      <c r="B32" s="55" t="s">
        <v>39</v>
      </c>
      <c r="H32" s="55">
        <v>8107</v>
      </c>
      <c r="I32" s="55" t="s">
        <v>39</v>
      </c>
    </row>
    <row r="33" spans="1:9" x14ac:dyDescent="0.25">
      <c r="A33" s="55">
        <v>14101</v>
      </c>
      <c r="B33" s="55" t="s">
        <v>39</v>
      </c>
      <c r="H33" s="55">
        <v>8108</v>
      </c>
      <c r="I33" s="55" t="s">
        <v>39</v>
      </c>
    </row>
    <row r="34" spans="1:9" x14ac:dyDescent="0.25">
      <c r="A34" s="55">
        <v>14102</v>
      </c>
      <c r="B34" s="55" t="s">
        <v>39</v>
      </c>
      <c r="H34" s="55">
        <v>8109</v>
      </c>
      <c r="I34" s="55" t="s">
        <v>39</v>
      </c>
    </row>
    <row r="35" spans="1:9" x14ac:dyDescent="0.25">
      <c r="A35" s="55">
        <v>14103</v>
      </c>
      <c r="B35" s="55" t="s">
        <v>39</v>
      </c>
      <c r="H35" s="55">
        <v>8911</v>
      </c>
      <c r="I35" s="55" t="s">
        <v>39</v>
      </c>
    </row>
    <row r="36" spans="1:9" x14ac:dyDescent="0.25">
      <c r="A36" s="55">
        <v>14104</v>
      </c>
      <c r="B36" s="55" t="s">
        <v>39</v>
      </c>
      <c r="H36" s="55">
        <v>8912</v>
      </c>
      <c r="I36" s="55" t="s">
        <v>39</v>
      </c>
    </row>
    <row r="37" spans="1:9" x14ac:dyDescent="0.25">
      <c r="A37" s="55">
        <v>14105</v>
      </c>
      <c r="B37" s="55" t="s">
        <v>39</v>
      </c>
      <c r="H37" s="55">
        <v>8913</v>
      </c>
      <c r="I37" s="55" t="s">
        <v>39</v>
      </c>
    </row>
    <row r="38" spans="1:9" x14ac:dyDescent="0.25">
      <c r="A38" s="55">
        <v>14106</v>
      </c>
      <c r="B38" s="55" t="s">
        <v>39</v>
      </c>
      <c r="H38" s="55">
        <v>8914</v>
      </c>
      <c r="I38" s="55" t="s">
        <v>39</v>
      </c>
    </row>
    <row r="39" spans="1:9" x14ac:dyDescent="0.25">
      <c r="A39" s="55">
        <v>14107</v>
      </c>
      <c r="B39" s="55" t="s">
        <v>39</v>
      </c>
      <c r="H39" s="55">
        <v>8915</v>
      </c>
      <c r="I39" s="55" t="s">
        <v>39</v>
      </c>
    </row>
    <row r="40" spans="1:9" x14ac:dyDescent="0.25">
      <c r="A40" s="55">
        <v>14108</v>
      </c>
      <c r="B40" s="55" t="s">
        <v>39</v>
      </c>
      <c r="H40" s="55">
        <v>8919</v>
      </c>
      <c r="I40" s="55" t="s">
        <v>39</v>
      </c>
    </row>
    <row r="41" spans="1:9" x14ac:dyDescent="0.25">
      <c r="A41" s="55">
        <v>14109</v>
      </c>
      <c r="B41" s="55" t="s">
        <v>39</v>
      </c>
      <c r="H41" s="55">
        <v>8920</v>
      </c>
      <c r="I41" s="55" t="s">
        <v>39</v>
      </c>
    </row>
    <row r="42" spans="1:9" x14ac:dyDescent="0.25">
      <c r="A42" s="55">
        <v>14211</v>
      </c>
      <c r="B42" s="55" t="s">
        <v>39</v>
      </c>
      <c r="H42" s="55">
        <v>8931</v>
      </c>
      <c r="I42" s="55" t="s">
        <v>39</v>
      </c>
    </row>
    <row r="43" spans="1:9" x14ac:dyDescent="0.25">
      <c r="A43" s="55">
        <v>14212</v>
      </c>
      <c r="B43" s="55" t="s">
        <v>39</v>
      </c>
      <c r="H43" s="55">
        <v>8932</v>
      </c>
      <c r="I43" s="55" t="s">
        <v>39</v>
      </c>
    </row>
    <row r="44" spans="1:9" x14ac:dyDescent="0.25">
      <c r="A44" s="55">
        <v>14213</v>
      </c>
      <c r="B44" s="55" t="s">
        <v>39</v>
      </c>
      <c r="H44" s="55">
        <v>8991</v>
      </c>
      <c r="I44" s="55" t="s">
        <v>39</v>
      </c>
    </row>
    <row r="45" spans="1:9" x14ac:dyDescent="0.25">
      <c r="A45" s="55">
        <v>14214</v>
      </c>
      <c r="B45" s="55" t="s">
        <v>39</v>
      </c>
      <c r="H45" s="55">
        <v>8992</v>
      </c>
      <c r="I45" s="55" t="s">
        <v>39</v>
      </c>
    </row>
    <row r="46" spans="1:9" x14ac:dyDescent="0.25">
      <c r="A46" s="55">
        <v>14215</v>
      </c>
      <c r="B46" s="55" t="s">
        <v>39</v>
      </c>
      <c r="H46" s="55">
        <v>8993</v>
      </c>
      <c r="I46" s="55" t="s">
        <v>39</v>
      </c>
    </row>
    <row r="47" spans="1:9" x14ac:dyDescent="0.25">
      <c r="A47" s="55">
        <v>14219</v>
      </c>
      <c r="B47" s="55" t="s">
        <v>39</v>
      </c>
      <c r="H47" s="55">
        <v>8994</v>
      </c>
      <c r="I47" s="55" t="s">
        <v>39</v>
      </c>
    </row>
    <row r="48" spans="1:9" x14ac:dyDescent="0.25">
      <c r="A48" s="55">
        <v>14221</v>
      </c>
      <c r="B48" s="55" t="s">
        <v>39</v>
      </c>
      <c r="H48" s="55">
        <v>8995</v>
      </c>
      <c r="I48" s="55" t="s">
        <v>39</v>
      </c>
    </row>
    <row r="49" spans="1:9" x14ac:dyDescent="0.25">
      <c r="A49" s="55">
        <v>14222</v>
      </c>
      <c r="B49" s="55" t="s">
        <v>39</v>
      </c>
      <c r="H49" s="55">
        <v>8996</v>
      </c>
      <c r="I49" s="55" t="s">
        <v>39</v>
      </c>
    </row>
    <row r="50" spans="1:9" x14ac:dyDescent="0.25">
      <c r="A50" s="55">
        <v>14291</v>
      </c>
      <c r="B50" s="55" t="s">
        <v>39</v>
      </c>
      <c r="H50" s="55">
        <v>8997</v>
      </c>
      <c r="I50" s="55" t="s">
        <v>39</v>
      </c>
    </row>
    <row r="51" spans="1:9" x14ac:dyDescent="0.25">
      <c r="A51" s="55">
        <v>14292</v>
      </c>
      <c r="B51" s="55" t="s">
        <v>39</v>
      </c>
      <c r="H51" s="55">
        <v>8998</v>
      </c>
      <c r="I51" s="55" t="s">
        <v>39</v>
      </c>
    </row>
    <row r="52" spans="1:9" x14ac:dyDescent="0.25">
      <c r="A52" s="55">
        <v>14293</v>
      </c>
      <c r="B52" s="55" t="s">
        <v>39</v>
      </c>
      <c r="H52" s="55">
        <v>8999</v>
      </c>
      <c r="I52" s="55" t="s">
        <v>39</v>
      </c>
    </row>
    <row r="53" spans="1:9" x14ac:dyDescent="0.25">
      <c r="A53" s="55">
        <v>14294</v>
      </c>
      <c r="B53" s="55" t="s">
        <v>39</v>
      </c>
      <c r="H53" s="55">
        <v>9101</v>
      </c>
      <c r="I53" s="55" t="s">
        <v>19</v>
      </c>
    </row>
    <row r="54" spans="1:9" x14ac:dyDescent="0.25">
      <c r="A54" s="55">
        <v>14295</v>
      </c>
      <c r="B54" s="55" t="s">
        <v>39</v>
      </c>
      <c r="H54" s="55">
        <v>9102</v>
      </c>
      <c r="I54" s="55" t="s">
        <v>19</v>
      </c>
    </row>
    <row r="55" spans="1:9" x14ac:dyDescent="0.25">
      <c r="A55" s="55">
        <v>14296</v>
      </c>
      <c r="B55" s="55" t="s">
        <v>39</v>
      </c>
      <c r="H55" s="55">
        <v>9103</v>
      </c>
      <c r="I55" s="55" t="s">
        <v>19</v>
      </c>
    </row>
    <row r="56" spans="1:9" x14ac:dyDescent="0.25">
      <c r="A56" s="55">
        <v>14297</v>
      </c>
      <c r="B56" s="55" t="s">
        <v>39</v>
      </c>
      <c r="H56" s="55">
        <v>9104</v>
      </c>
      <c r="I56" s="55" t="s">
        <v>19</v>
      </c>
    </row>
    <row r="57" spans="1:9" x14ac:dyDescent="0.25">
      <c r="A57" s="55">
        <v>14298</v>
      </c>
      <c r="B57" s="55" t="s">
        <v>39</v>
      </c>
      <c r="H57" s="55">
        <v>10101</v>
      </c>
      <c r="I57" s="55" t="s">
        <v>31</v>
      </c>
    </row>
    <row r="58" spans="1:9" x14ac:dyDescent="0.25">
      <c r="A58" s="55">
        <v>14299</v>
      </c>
      <c r="B58" s="55" t="s">
        <v>39</v>
      </c>
      <c r="H58" s="55">
        <v>10102</v>
      </c>
      <c r="I58" s="55" t="s">
        <v>31</v>
      </c>
    </row>
    <row r="59" spans="1:9" x14ac:dyDescent="0.25">
      <c r="A59" s="55">
        <v>15111</v>
      </c>
      <c r="B59" s="55" t="s">
        <v>31</v>
      </c>
      <c r="H59" s="55">
        <v>10103</v>
      </c>
      <c r="I59" s="55" t="s">
        <v>31</v>
      </c>
    </row>
    <row r="60" spans="1:9" x14ac:dyDescent="0.25">
      <c r="A60" s="55">
        <v>15112</v>
      </c>
      <c r="B60" s="55" t="s">
        <v>31</v>
      </c>
      <c r="H60" s="55">
        <v>10104</v>
      </c>
      <c r="I60" s="55" t="s">
        <v>31</v>
      </c>
    </row>
    <row r="61" spans="1:9" x14ac:dyDescent="0.25">
      <c r="A61" s="55">
        <v>15113</v>
      </c>
      <c r="B61" s="55" t="s">
        <v>31</v>
      </c>
      <c r="H61" s="55">
        <v>10105</v>
      </c>
      <c r="I61" s="55" t="s">
        <v>31</v>
      </c>
    </row>
    <row r="62" spans="1:9" x14ac:dyDescent="0.25">
      <c r="A62" s="55">
        <v>15114</v>
      </c>
      <c r="B62" s="55" t="s">
        <v>31</v>
      </c>
      <c r="H62" s="55">
        <v>10106</v>
      </c>
      <c r="I62" s="55" t="s">
        <v>31</v>
      </c>
    </row>
    <row r="63" spans="1:9" x14ac:dyDescent="0.25">
      <c r="A63" s="55">
        <v>15115</v>
      </c>
      <c r="B63" s="55" t="s">
        <v>31</v>
      </c>
      <c r="H63" s="55">
        <v>10107</v>
      </c>
      <c r="I63" s="55" t="s">
        <v>31</v>
      </c>
    </row>
    <row r="64" spans="1:9" x14ac:dyDescent="0.25">
      <c r="A64" s="55">
        <v>15116</v>
      </c>
      <c r="B64" s="55" t="s">
        <v>31</v>
      </c>
      <c r="H64" s="55">
        <v>10108</v>
      </c>
      <c r="I64" s="55" t="s">
        <v>31</v>
      </c>
    </row>
    <row r="65" spans="1:9" x14ac:dyDescent="0.25">
      <c r="A65" s="55">
        <v>15117</v>
      </c>
      <c r="B65" s="55" t="s">
        <v>31</v>
      </c>
      <c r="H65" s="55">
        <v>10109</v>
      </c>
      <c r="I65" s="55" t="s">
        <v>31</v>
      </c>
    </row>
    <row r="66" spans="1:9" x14ac:dyDescent="0.25">
      <c r="A66" s="55">
        <v>15118</v>
      </c>
      <c r="B66" s="55" t="s">
        <v>31</v>
      </c>
      <c r="H66" s="55">
        <v>10201</v>
      </c>
      <c r="I66" s="55" t="s">
        <v>31</v>
      </c>
    </row>
    <row r="67" spans="1:9" x14ac:dyDescent="0.25">
      <c r="A67" s="55">
        <v>15119</v>
      </c>
      <c r="B67" s="55" t="s">
        <v>31</v>
      </c>
      <c r="H67" s="55">
        <v>10202</v>
      </c>
      <c r="I67" s="55" t="s">
        <v>31</v>
      </c>
    </row>
    <row r="68" spans="1:9" x14ac:dyDescent="0.25">
      <c r="A68" s="55">
        <v>15121</v>
      </c>
      <c r="B68" s="55" t="s">
        <v>31</v>
      </c>
      <c r="H68" s="55">
        <v>10203</v>
      </c>
      <c r="I68" s="55" t="s">
        <v>31</v>
      </c>
    </row>
    <row r="69" spans="1:9" x14ac:dyDescent="0.25">
      <c r="A69" s="55">
        <v>15122</v>
      </c>
      <c r="B69" s="55" t="s">
        <v>31</v>
      </c>
      <c r="H69" s="55">
        <v>10204</v>
      </c>
      <c r="I69" s="55" t="s">
        <v>31</v>
      </c>
    </row>
    <row r="70" spans="1:9" x14ac:dyDescent="0.25">
      <c r="A70" s="55">
        <v>15123</v>
      </c>
      <c r="B70" s="55" t="s">
        <v>31</v>
      </c>
      <c r="H70" s="55">
        <v>10205</v>
      </c>
      <c r="I70" s="55" t="s">
        <v>31</v>
      </c>
    </row>
    <row r="71" spans="1:9" x14ac:dyDescent="0.25">
      <c r="A71" s="55">
        <v>15124</v>
      </c>
      <c r="B71" s="55" t="s">
        <v>31</v>
      </c>
      <c r="H71" s="55">
        <v>10206</v>
      </c>
      <c r="I71" s="55" t="s">
        <v>31</v>
      </c>
    </row>
    <row r="72" spans="1:9" x14ac:dyDescent="0.25">
      <c r="A72" s="55">
        <v>15125</v>
      </c>
      <c r="B72" s="55" t="s">
        <v>31</v>
      </c>
      <c r="H72" s="55">
        <v>10207</v>
      </c>
      <c r="I72" s="55" t="s">
        <v>31</v>
      </c>
    </row>
    <row r="73" spans="1:9" x14ac:dyDescent="0.25">
      <c r="A73" s="55">
        <v>15126</v>
      </c>
      <c r="B73" s="55" t="s">
        <v>31</v>
      </c>
      <c r="H73" s="55">
        <v>10209</v>
      </c>
      <c r="I73" s="55" t="s">
        <v>31</v>
      </c>
    </row>
    <row r="74" spans="1:9" x14ac:dyDescent="0.25">
      <c r="A74" s="55">
        <v>15127</v>
      </c>
      <c r="B74" s="55" t="s">
        <v>31</v>
      </c>
      <c r="H74" s="55">
        <v>10301</v>
      </c>
      <c r="I74" s="55" t="s">
        <v>31</v>
      </c>
    </row>
    <row r="75" spans="1:9" x14ac:dyDescent="0.25">
      <c r="A75" s="55">
        <v>15129</v>
      </c>
      <c r="B75" s="55" t="s">
        <v>31</v>
      </c>
      <c r="H75" s="55">
        <v>10302</v>
      </c>
      <c r="I75" s="55" t="s">
        <v>31</v>
      </c>
    </row>
    <row r="76" spans="1:9" x14ac:dyDescent="0.25">
      <c r="A76" s="55">
        <v>15131</v>
      </c>
      <c r="B76" s="55" t="s">
        <v>31</v>
      </c>
      <c r="H76" s="55">
        <v>10303</v>
      </c>
      <c r="I76" s="55" t="s">
        <v>31</v>
      </c>
    </row>
    <row r="77" spans="1:9" x14ac:dyDescent="0.25">
      <c r="A77" s="55">
        <v>15132</v>
      </c>
      <c r="B77" s="55" t="s">
        <v>31</v>
      </c>
      <c r="H77" s="55">
        <v>10304</v>
      </c>
      <c r="I77" s="55" t="s">
        <v>31</v>
      </c>
    </row>
    <row r="78" spans="1:9" x14ac:dyDescent="0.25">
      <c r="A78" s="55">
        <v>15133</v>
      </c>
      <c r="B78" s="55" t="s">
        <v>31</v>
      </c>
      <c r="H78" s="55">
        <v>10305</v>
      </c>
      <c r="I78" s="55" t="s">
        <v>31</v>
      </c>
    </row>
    <row r="79" spans="1:9" x14ac:dyDescent="0.25">
      <c r="A79" s="55">
        <v>15134</v>
      </c>
      <c r="B79" s="55" t="s">
        <v>31</v>
      </c>
      <c r="H79" s="55">
        <v>10306</v>
      </c>
      <c r="I79" s="55" t="s">
        <v>31</v>
      </c>
    </row>
    <row r="80" spans="1:9" x14ac:dyDescent="0.25">
      <c r="A80" s="55">
        <v>15135</v>
      </c>
      <c r="B80" s="55" t="s">
        <v>31</v>
      </c>
      <c r="H80" s="55">
        <v>10307</v>
      </c>
      <c r="I80" s="55" t="s">
        <v>31</v>
      </c>
    </row>
    <row r="81" spans="1:9" x14ac:dyDescent="0.25">
      <c r="A81" s="55">
        <v>15136</v>
      </c>
      <c r="B81" s="55" t="s">
        <v>31</v>
      </c>
      <c r="H81" s="55">
        <v>10308</v>
      </c>
      <c r="I81" s="55" t="s">
        <v>31</v>
      </c>
    </row>
    <row r="82" spans="1:9" x14ac:dyDescent="0.25">
      <c r="A82" s="55">
        <v>15137</v>
      </c>
      <c r="B82" s="55" t="s">
        <v>31</v>
      </c>
      <c r="H82" s="55">
        <v>10309</v>
      </c>
      <c r="I82" s="55" t="s">
        <v>31</v>
      </c>
    </row>
    <row r="83" spans="1:9" x14ac:dyDescent="0.25">
      <c r="A83" s="55">
        <v>15138</v>
      </c>
      <c r="B83" s="55" t="s">
        <v>31</v>
      </c>
      <c r="H83" s="55">
        <v>10401</v>
      </c>
      <c r="I83" s="55" t="s">
        <v>31</v>
      </c>
    </row>
    <row r="84" spans="1:9" x14ac:dyDescent="0.25">
      <c r="A84" s="55">
        <v>15139</v>
      </c>
      <c r="B84" s="55" t="s">
        <v>31</v>
      </c>
      <c r="H84" s="55">
        <v>10402</v>
      </c>
      <c r="I84" s="55" t="s">
        <v>31</v>
      </c>
    </row>
    <row r="85" spans="1:9" x14ac:dyDescent="0.25">
      <c r="A85" s="55">
        <v>15141</v>
      </c>
      <c r="B85" s="55" t="s">
        <v>31</v>
      </c>
      <c r="H85" s="55">
        <v>10403</v>
      </c>
      <c r="I85" s="55" t="s">
        <v>31</v>
      </c>
    </row>
    <row r="86" spans="1:9" x14ac:dyDescent="0.25">
      <c r="A86" s="55">
        <v>15142</v>
      </c>
      <c r="B86" s="55" t="s">
        <v>31</v>
      </c>
      <c r="H86" s="55">
        <v>10404</v>
      </c>
      <c r="I86" s="55" t="s">
        <v>31</v>
      </c>
    </row>
    <row r="87" spans="1:9" x14ac:dyDescent="0.25">
      <c r="A87" s="55">
        <v>15143</v>
      </c>
      <c r="B87" s="55" t="s">
        <v>31</v>
      </c>
      <c r="H87" s="55">
        <v>10405</v>
      </c>
      <c r="I87" s="55" t="s">
        <v>31</v>
      </c>
    </row>
    <row r="88" spans="1:9" x14ac:dyDescent="0.25">
      <c r="A88" s="55">
        <v>15144</v>
      </c>
      <c r="B88" s="55" t="s">
        <v>31</v>
      </c>
      <c r="H88" s="55">
        <v>10406</v>
      </c>
      <c r="I88" s="55" t="s">
        <v>31</v>
      </c>
    </row>
    <row r="89" spans="1:9" x14ac:dyDescent="0.25">
      <c r="A89" s="55">
        <v>15145</v>
      </c>
      <c r="B89" s="55" t="s">
        <v>31</v>
      </c>
      <c r="H89" s="55">
        <v>10407</v>
      </c>
      <c r="I89" s="55" t="s">
        <v>31</v>
      </c>
    </row>
    <row r="90" spans="1:9" x14ac:dyDescent="0.25">
      <c r="A90" s="55">
        <v>15146</v>
      </c>
      <c r="B90" s="55" t="s">
        <v>31</v>
      </c>
      <c r="H90" s="55">
        <v>10409</v>
      </c>
      <c r="I90" s="55" t="s">
        <v>31</v>
      </c>
    </row>
    <row r="91" spans="1:9" x14ac:dyDescent="0.25">
      <c r="A91" s="55">
        <v>15147</v>
      </c>
      <c r="B91" s="55" t="s">
        <v>31</v>
      </c>
      <c r="H91" s="55">
        <v>10501</v>
      </c>
      <c r="I91" s="55" t="s">
        <v>31</v>
      </c>
    </row>
    <row r="92" spans="1:9" x14ac:dyDescent="0.25">
      <c r="A92" s="55">
        <v>15149</v>
      </c>
      <c r="B92" s="55" t="s">
        <v>31</v>
      </c>
      <c r="H92" s="55">
        <v>10502</v>
      </c>
      <c r="I92" s="55" t="s">
        <v>31</v>
      </c>
    </row>
    <row r="93" spans="1:9" x14ac:dyDescent="0.25">
      <c r="A93" s="55">
        <v>15201</v>
      </c>
      <c r="B93" s="55" t="s">
        <v>31</v>
      </c>
      <c r="H93" s="55">
        <v>10503</v>
      </c>
      <c r="I93" s="55" t="s">
        <v>31</v>
      </c>
    </row>
    <row r="94" spans="1:9" x14ac:dyDescent="0.25">
      <c r="A94" s="55">
        <v>15202</v>
      </c>
      <c r="B94" s="55" t="s">
        <v>31</v>
      </c>
      <c r="H94" s="55">
        <v>10504</v>
      </c>
      <c r="I94" s="55" t="s">
        <v>31</v>
      </c>
    </row>
    <row r="95" spans="1:9" x14ac:dyDescent="0.25">
      <c r="A95" s="55">
        <v>15203</v>
      </c>
      <c r="B95" s="55" t="s">
        <v>31</v>
      </c>
      <c r="H95" s="55">
        <v>10505</v>
      </c>
      <c r="I95" s="55" t="s">
        <v>31</v>
      </c>
    </row>
    <row r="96" spans="1:9" x14ac:dyDescent="0.25">
      <c r="A96" s="55">
        <v>15204</v>
      </c>
      <c r="B96" s="55" t="s">
        <v>31</v>
      </c>
      <c r="H96" s="55">
        <v>10509</v>
      </c>
      <c r="I96" s="55" t="s">
        <v>31</v>
      </c>
    </row>
    <row r="97" spans="1:9" x14ac:dyDescent="0.25">
      <c r="A97" s="55">
        <v>15205</v>
      </c>
      <c r="B97" s="55" t="s">
        <v>31</v>
      </c>
      <c r="H97" s="55">
        <v>10611</v>
      </c>
      <c r="I97" s="55" t="s">
        <v>31</v>
      </c>
    </row>
    <row r="98" spans="1:9" x14ac:dyDescent="0.25">
      <c r="A98" s="55">
        <v>15209</v>
      </c>
      <c r="B98" s="55" t="s">
        <v>31</v>
      </c>
      <c r="H98" s="55">
        <v>10612</v>
      </c>
      <c r="I98" s="55" t="s">
        <v>31</v>
      </c>
    </row>
    <row r="99" spans="1:9" x14ac:dyDescent="0.25">
      <c r="A99" s="55">
        <v>15311</v>
      </c>
      <c r="B99" s="55" t="s">
        <v>31</v>
      </c>
      <c r="H99" s="55">
        <v>10613</v>
      </c>
      <c r="I99" s="55" t="s">
        <v>31</v>
      </c>
    </row>
    <row r="100" spans="1:9" x14ac:dyDescent="0.25">
      <c r="A100" s="55">
        <v>15312</v>
      </c>
      <c r="B100" s="55" t="s">
        <v>31</v>
      </c>
      <c r="H100" s="55">
        <v>10614</v>
      </c>
      <c r="I100" s="55" t="s">
        <v>31</v>
      </c>
    </row>
    <row r="101" spans="1:9" x14ac:dyDescent="0.25">
      <c r="A101" s="55">
        <v>15313</v>
      </c>
      <c r="B101" s="55" t="s">
        <v>31</v>
      </c>
      <c r="H101" s="55">
        <v>10615</v>
      </c>
      <c r="I101" s="55" t="s">
        <v>31</v>
      </c>
    </row>
    <row r="102" spans="1:9" x14ac:dyDescent="0.25">
      <c r="A102" s="55">
        <v>15314</v>
      </c>
      <c r="B102" s="55" t="s">
        <v>31</v>
      </c>
      <c r="H102" s="55">
        <v>10616</v>
      </c>
      <c r="I102" s="55" t="s">
        <v>31</v>
      </c>
    </row>
    <row r="103" spans="1:9" x14ac:dyDescent="0.25">
      <c r="A103" s="55">
        <v>15315</v>
      </c>
      <c r="B103" s="55" t="s">
        <v>31</v>
      </c>
      <c r="H103" s="55">
        <v>10617</v>
      </c>
      <c r="I103" s="55" t="s">
        <v>31</v>
      </c>
    </row>
    <row r="104" spans="1:9" x14ac:dyDescent="0.25">
      <c r="A104" s="55">
        <v>15316</v>
      </c>
      <c r="B104" s="55" t="s">
        <v>31</v>
      </c>
      <c r="H104" s="55">
        <v>10618</v>
      </c>
      <c r="I104" s="55" t="s">
        <v>31</v>
      </c>
    </row>
    <row r="105" spans="1:9" x14ac:dyDescent="0.25">
      <c r="A105" s="55">
        <v>15317</v>
      </c>
      <c r="B105" s="55" t="s">
        <v>31</v>
      </c>
      <c r="H105" s="55">
        <v>10619</v>
      </c>
      <c r="I105" s="55" t="s">
        <v>31</v>
      </c>
    </row>
    <row r="106" spans="1:9" x14ac:dyDescent="0.25">
      <c r="A106" s="55">
        <v>15318</v>
      </c>
      <c r="B106" s="55" t="s">
        <v>31</v>
      </c>
      <c r="H106" s="55">
        <v>10621</v>
      </c>
      <c r="I106" s="55" t="s">
        <v>31</v>
      </c>
    </row>
    <row r="107" spans="1:9" x14ac:dyDescent="0.25">
      <c r="A107" s="55">
        <v>15319</v>
      </c>
      <c r="B107" s="55" t="s">
        <v>31</v>
      </c>
      <c r="H107" s="55">
        <v>10622</v>
      </c>
      <c r="I107" s="55" t="s">
        <v>31</v>
      </c>
    </row>
    <row r="108" spans="1:9" x14ac:dyDescent="0.25">
      <c r="A108" s="55">
        <v>15321</v>
      </c>
      <c r="B108" s="55" t="s">
        <v>31</v>
      </c>
      <c r="H108" s="55">
        <v>10623</v>
      </c>
      <c r="I108" s="55" t="s">
        <v>31</v>
      </c>
    </row>
    <row r="109" spans="1:9" x14ac:dyDescent="0.25">
      <c r="A109" s="55">
        <v>15322</v>
      </c>
      <c r="B109" s="55" t="s">
        <v>31</v>
      </c>
      <c r="H109" s="55">
        <v>10624</v>
      </c>
      <c r="I109" s="55" t="s">
        <v>31</v>
      </c>
    </row>
    <row r="110" spans="1:9" x14ac:dyDescent="0.25">
      <c r="A110" s="55">
        <v>15323</v>
      </c>
      <c r="B110" s="55" t="s">
        <v>31</v>
      </c>
      <c r="H110" s="55">
        <v>10625</v>
      </c>
      <c r="I110" s="55" t="s">
        <v>31</v>
      </c>
    </row>
    <row r="111" spans="1:9" x14ac:dyDescent="0.25">
      <c r="A111" s="55">
        <v>15324</v>
      </c>
      <c r="B111" s="55" t="s">
        <v>31</v>
      </c>
      <c r="H111" s="55">
        <v>10626</v>
      </c>
      <c r="I111" s="55" t="s">
        <v>31</v>
      </c>
    </row>
    <row r="112" spans="1:9" x14ac:dyDescent="0.25">
      <c r="A112" s="55">
        <v>15325</v>
      </c>
      <c r="B112" s="55" t="s">
        <v>31</v>
      </c>
      <c r="H112" s="55">
        <v>10629</v>
      </c>
      <c r="I112" s="55" t="s">
        <v>31</v>
      </c>
    </row>
    <row r="113" spans="1:9" x14ac:dyDescent="0.25">
      <c r="A113" s="55">
        <v>15326</v>
      </c>
      <c r="B113" s="55" t="s">
        <v>31</v>
      </c>
      <c r="H113" s="55">
        <v>10711</v>
      </c>
      <c r="I113" s="55" t="s">
        <v>31</v>
      </c>
    </row>
    <row r="114" spans="1:9" x14ac:dyDescent="0.25">
      <c r="A114" s="55">
        <v>15329</v>
      </c>
      <c r="B114" s="55" t="s">
        <v>31</v>
      </c>
      <c r="H114" s="55">
        <v>10712</v>
      </c>
      <c r="I114" s="55" t="s">
        <v>31</v>
      </c>
    </row>
    <row r="115" spans="1:9" x14ac:dyDescent="0.25">
      <c r="A115" s="55">
        <v>15331</v>
      </c>
      <c r="B115" s="55" t="s">
        <v>31</v>
      </c>
      <c r="H115" s="55">
        <v>10719</v>
      </c>
      <c r="I115" s="55" t="s">
        <v>31</v>
      </c>
    </row>
    <row r="116" spans="1:9" x14ac:dyDescent="0.25">
      <c r="A116" s="55">
        <v>15332</v>
      </c>
      <c r="B116" s="55" t="s">
        <v>31</v>
      </c>
      <c r="H116" s="55">
        <v>10721</v>
      </c>
      <c r="I116" s="55" t="s">
        <v>31</v>
      </c>
    </row>
    <row r="117" spans="1:9" x14ac:dyDescent="0.25">
      <c r="A117" s="55">
        <v>15339</v>
      </c>
      <c r="B117" s="55" t="s">
        <v>31</v>
      </c>
      <c r="H117" s="55">
        <v>10722</v>
      </c>
      <c r="I117" s="55" t="s">
        <v>31</v>
      </c>
    </row>
    <row r="118" spans="1:9" x14ac:dyDescent="0.25">
      <c r="A118" s="55">
        <v>15411</v>
      </c>
      <c r="B118" s="55" t="s">
        <v>31</v>
      </c>
      <c r="H118" s="55">
        <v>10723</v>
      </c>
      <c r="I118" s="55" t="s">
        <v>31</v>
      </c>
    </row>
    <row r="119" spans="1:9" x14ac:dyDescent="0.25">
      <c r="A119" s="55">
        <v>15412</v>
      </c>
      <c r="B119" s="55" t="s">
        <v>31</v>
      </c>
      <c r="H119" s="55">
        <v>10724</v>
      </c>
      <c r="I119" s="55" t="s">
        <v>31</v>
      </c>
    </row>
    <row r="120" spans="1:9" x14ac:dyDescent="0.25">
      <c r="A120" s="55">
        <v>15419</v>
      </c>
      <c r="B120" s="55" t="s">
        <v>31</v>
      </c>
      <c r="H120" s="55">
        <v>10725</v>
      </c>
      <c r="I120" s="55" t="s">
        <v>31</v>
      </c>
    </row>
    <row r="121" spans="1:9" x14ac:dyDescent="0.25">
      <c r="A121" s="55">
        <v>15421</v>
      </c>
      <c r="B121" s="55" t="s">
        <v>31</v>
      </c>
      <c r="H121" s="55">
        <v>10726</v>
      </c>
      <c r="I121" s="55" t="s">
        <v>31</v>
      </c>
    </row>
    <row r="122" spans="1:9" x14ac:dyDescent="0.25">
      <c r="A122" s="55">
        <v>15422</v>
      </c>
      <c r="B122" s="55" t="s">
        <v>31</v>
      </c>
      <c r="H122" s="55">
        <v>10727</v>
      </c>
      <c r="I122" s="55" t="s">
        <v>31</v>
      </c>
    </row>
    <row r="123" spans="1:9" x14ac:dyDescent="0.25">
      <c r="A123" s="55">
        <v>15423</v>
      </c>
      <c r="B123" s="55" t="s">
        <v>31</v>
      </c>
      <c r="H123" s="55">
        <v>10728</v>
      </c>
      <c r="I123" s="55" t="s">
        <v>31</v>
      </c>
    </row>
    <row r="124" spans="1:9" x14ac:dyDescent="0.25">
      <c r="A124" s="55">
        <v>15424</v>
      </c>
      <c r="B124" s="55" t="s">
        <v>31</v>
      </c>
      <c r="H124" s="55">
        <v>10729</v>
      </c>
      <c r="I124" s="55" t="s">
        <v>31</v>
      </c>
    </row>
    <row r="125" spans="1:9" x14ac:dyDescent="0.25">
      <c r="A125" s="55">
        <v>15425</v>
      </c>
      <c r="B125" s="55" t="s">
        <v>31</v>
      </c>
      <c r="H125" s="55">
        <v>10731</v>
      </c>
      <c r="I125" s="55" t="s">
        <v>31</v>
      </c>
    </row>
    <row r="126" spans="1:9" x14ac:dyDescent="0.25">
      <c r="A126" s="55">
        <v>15426</v>
      </c>
      <c r="B126" s="55" t="s">
        <v>31</v>
      </c>
      <c r="H126" s="55">
        <v>10732</v>
      </c>
      <c r="I126" s="55" t="s">
        <v>31</v>
      </c>
    </row>
    <row r="127" spans="1:9" x14ac:dyDescent="0.25">
      <c r="A127" s="55">
        <v>15427</v>
      </c>
      <c r="B127" s="55" t="s">
        <v>31</v>
      </c>
      <c r="H127" s="55">
        <v>10733</v>
      </c>
      <c r="I127" s="55" t="s">
        <v>31</v>
      </c>
    </row>
    <row r="128" spans="1:9" x14ac:dyDescent="0.25">
      <c r="A128" s="55">
        <v>15428</v>
      </c>
      <c r="B128" s="55" t="s">
        <v>31</v>
      </c>
      <c r="H128" s="55">
        <v>10734</v>
      </c>
      <c r="I128" s="55" t="s">
        <v>31</v>
      </c>
    </row>
    <row r="129" spans="1:9" x14ac:dyDescent="0.25">
      <c r="A129" s="55">
        <v>15429</v>
      </c>
      <c r="B129" s="55" t="s">
        <v>31</v>
      </c>
      <c r="H129" s="55">
        <v>10735</v>
      </c>
      <c r="I129" s="55" t="s">
        <v>31</v>
      </c>
    </row>
    <row r="130" spans="1:9" x14ac:dyDescent="0.25">
      <c r="A130" s="55">
        <v>15431</v>
      </c>
      <c r="B130" s="55" t="s">
        <v>31</v>
      </c>
      <c r="H130" s="55">
        <v>10736</v>
      </c>
      <c r="I130" s="55" t="s">
        <v>31</v>
      </c>
    </row>
    <row r="131" spans="1:9" x14ac:dyDescent="0.25">
      <c r="A131" s="55">
        <v>15432</v>
      </c>
      <c r="B131" s="55" t="s">
        <v>31</v>
      </c>
      <c r="H131" s="55">
        <v>10739</v>
      </c>
      <c r="I131" s="55" t="s">
        <v>31</v>
      </c>
    </row>
    <row r="132" spans="1:9" x14ac:dyDescent="0.25">
      <c r="A132" s="55">
        <v>15433</v>
      </c>
      <c r="B132" s="55" t="s">
        <v>31</v>
      </c>
      <c r="H132" s="55">
        <v>10740</v>
      </c>
      <c r="I132" s="55" t="s">
        <v>31</v>
      </c>
    </row>
    <row r="133" spans="1:9" x14ac:dyDescent="0.25">
      <c r="A133" s="55">
        <v>15434</v>
      </c>
      <c r="B133" s="55" t="s">
        <v>31</v>
      </c>
      <c r="H133" s="55">
        <v>10750</v>
      </c>
      <c r="I133" s="55" t="s">
        <v>31</v>
      </c>
    </row>
    <row r="134" spans="1:9" x14ac:dyDescent="0.25">
      <c r="A134" s="55">
        <v>15435</v>
      </c>
      <c r="B134" s="55" t="s">
        <v>31</v>
      </c>
      <c r="H134" s="55">
        <v>10791</v>
      </c>
      <c r="I134" s="55" t="s">
        <v>31</v>
      </c>
    </row>
    <row r="135" spans="1:9" x14ac:dyDescent="0.25">
      <c r="A135" s="55">
        <v>15439</v>
      </c>
      <c r="B135" s="55" t="s">
        <v>31</v>
      </c>
      <c r="H135" s="55">
        <v>10792</v>
      </c>
      <c r="I135" s="55" t="s">
        <v>31</v>
      </c>
    </row>
    <row r="136" spans="1:9" x14ac:dyDescent="0.25">
      <c r="A136" s="55">
        <v>15440</v>
      </c>
      <c r="B136" s="55" t="s">
        <v>31</v>
      </c>
      <c r="H136" s="55">
        <v>10793</v>
      </c>
      <c r="I136" s="55" t="s">
        <v>31</v>
      </c>
    </row>
    <row r="137" spans="1:9" x14ac:dyDescent="0.25">
      <c r="A137" s="55">
        <v>15491</v>
      </c>
      <c r="B137" s="55" t="s">
        <v>31</v>
      </c>
      <c r="H137" s="55">
        <v>10794</v>
      </c>
      <c r="I137" s="55" t="s">
        <v>31</v>
      </c>
    </row>
    <row r="138" spans="1:9" x14ac:dyDescent="0.25">
      <c r="A138" s="55">
        <v>15492</v>
      </c>
      <c r="B138" s="55" t="s">
        <v>31</v>
      </c>
      <c r="H138" s="55">
        <v>10795</v>
      </c>
      <c r="I138" s="55" t="s">
        <v>31</v>
      </c>
    </row>
    <row r="139" spans="1:9" x14ac:dyDescent="0.25">
      <c r="A139" s="55">
        <v>15493</v>
      </c>
      <c r="B139" s="55" t="s">
        <v>31</v>
      </c>
      <c r="H139" s="55">
        <v>10796</v>
      </c>
      <c r="I139" s="55" t="s">
        <v>31</v>
      </c>
    </row>
    <row r="140" spans="1:9" x14ac:dyDescent="0.25">
      <c r="A140" s="55">
        <v>15494</v>
      </c>
      <c r="B140" s="55" t="s">
        <v>31</v>
      </c>
      <c r="H140" s="55">
        <v>10797</v>
      </c>
      <c r="I140" s="55" t="s">
        <v>31</v>
      </c>
    </row>
    <row r="141" spans="1:9" x14ac:dyDescent="0.25">
      <c r="A141" s="55">
        <v>15495</v>
      </c>
      <c r="B141" s="55" t="s">
        <v>31</v>
      </c>
      <c r="H141" s="55">
        <v>10798</v>
      </c>
      <c r="I141" s="55" t="s">
        <v>31</v>
      </c>
    </row>
    <row r="142" spans="1:9" x14ac:dyDescent="0.25">
      <c r="A142" s="55">
        <v>15496</v>
      </c>
      <c r="B142" s="55" t="s">
        <v>31</v>
      </c>
      <c r="H142" s="55">
        <v>10799</v>
      </c>
      <c r="I142" s="55" t="s">
        <v>31</v>
      </c>
    </row>
    <row r="143" spans="1:9" x14ac:dyDescent="0.25">
      <c r="A143" s="55">
        <v>15497</v>
      </c>
      <c r="B143" s="55" t="s">
        <v>31</v>
      </c>
      <c r="H143" s="55">
        <v>10801</v>
      </c>
      <c r="I143" s="55" t="s">
        <v>31</v>
      </c>
    </row>
    <row r="144" spans="1:9" x14ac:dyDescent="0.25">
      <c r="A144" s="55">
        <v>15499</v>
      </c>
      <c r="B144" s="55" t="s">
        <v>31</v>
      </c>
      <c r="H144" s="55">
        <v>10802</v>
      </c>
      <c r="I144" s="55" t="s">
        <v>31</v>
      </c>
    </row>
    <row r="145" spans="1:9" x14ac:dyDescent="0.25">
      <c r="A145" s="55">
        <v>15511</v>
      </c>
      <c r="B145" s="55" t="s">
        <v>31</v>
      </c>
      <c r="H145" s="55">
        <v>10803</v>
      </c>
      <c r="I145" s="55" t="s">
        <v>31</v>
      </c>
    </row>
    <row r="146" spans="1:9" x14ac:dyDescent="0.25">
      <c r="A146" s="55">
        <v>15519</v>
      </c>
      <c r="B146" s="55" t="s">
        <v>31</v>
      </c>
      <c r="H146" s="55">
        <v>10809</v>
      </c>
      <c r="I146" s="55" t="s">
        <v>31</v>
      </c>
    </row>
    <row r="147" spans="1:9" x14ac:dyDescent="0.25">
      <c r="A147" s="55">
        <v>15520</v>
      </c>
      <c r="B147" s="55" t="s">
        <v>31</v>
      </c>
      <c r="H147" s="55">
        <v>11011</v>
      </c>
      <c r="I147" s="55" t="s">
        <v>31</v>
      </c>
    </row>
    <row r="148" spans="1:9" x14ac:dyDescent="0.25">
      <c r="A148" s="55">
        <v>15531</v>
      </c>
      <c r="B148" s="55" t="s">
        <v>31</v>
      </c>
      <c r="H148" s="55">
        <v>11012</v>
      </c>
      <c r="I148" s="55" t="s">
        <v>31</v>
      </c>
    </row>
    <row r="149" spans="1:9" x14ac:dyDescent="0.25">
      <c r="A149" s="55">
        <v>15532</v>
      </c>
      <c r="B149" s="55" t="s">
        <v>31</v>
      </c>
      <c r="H149" s="55">
        <v>11019</v>
      </c>
      <c r="I149" s="55" t="s">
        <v>31</v>
      </c>
    </row>
    <row r="150" spans="1:9" x14ac:dyDescent="0.25">
      <c r="A150" s="55">
        <v>15533</v>
      </c>
      <c r="B150" s="55" t="s">
        <v>31</v>
      </c>
      <c r="H150" s="55">
        <v>11020</v>
      </c>
      <c r="I150" s="55" t="s">
        <v>31</v>
      </c>
    </row>
    <row r="151" spans="1:9" x14ac:dyDescent="0.25">
      <c r="A151" s="55">
        <v>15539</v>
      </c>
      <c r="B151" s="55" t="s">
        <v>31</v>
      </c>
      <c r="H151" s="55">
        <v>11031</v>
      </c>
      <c r="I151" s="55" t="s">
        <v>31</v>
      </c>
    </row>
    <row r="152" spans="1:9" x14ac:dyDescent="0.25">
      <c r="A152" s="55">
        <v>15541</v>
      </c>
      <c r="B152" s="55" t="s">
        <v>31</v>
      </c>
      <c r="H152" s="55">
        <v>11032</v>
      </c>
      <c r="I152" s="55" t="s">
        <v>31</v>
      </c>
    </row>
    <row r="153" spans="1:9" x14ac:dyDescent="0.25">
      <c r="A153" s="55">
        <v>15542</v>
      </c>
      <c r="B153" s="55" t="s">
        <v>31</v>
      </c>
      <c r="H153" s="55">
        <v>11033</v>
      </c>
      <c r="I153" s="55" t="s">
        <v>31</v>
      </c>
    </row>
    <row r="154" spans="1:9" x14ac:dyDescent="0.25">
      <c r="A154" s="55">
        <v>15543</v>
      </c>
      <c r="B154" s="55" t="s">
        <v>31</v>
      </c>
      <c r="H154" s="55">
        <v>11039</v>
      </c>
      <c r="I154" s="55" t="s">
        <v>31</v>
      </c>
    </row>
    <row r="155" spans="1:9" x14ac:dyDescent="0.25">
      <c r="A155" s="55">
        <v>15544</v>
      </c>
      <c r="B155" s="55" t="s">
        <v>31</v>
      </c>
      <c r="H155" s="55">
        <v>11041</v>
      </c>
      <c r="I155" s="55" t="s">
        <v>31</v>
      </c>
    </row>
    <row r="156" spans="1:9" x14ac:dyDescent="0.25">
      <c r="A156" s="55">
        <v>15545</v>
      </c>
      <c r="B156" s="55" t="s">
        <v>31</v>
      </c>
      <c r="H156" s="55">
        <v>11042</v>
      </c>
      <c r="I156" s="55" t="s">
        <v>31</v>
      </c>
    </row>
    <row r="157" spans="1:9" x14ac:dyDescent="0.25">
      <c r="A157" s="55">
        <v>15549</v>
      </c>
      <c r="B157" s="55" t="s">
        <v>31</v>
      </c>
      <c r="H157" s="55">
        <v>11043</v>
      </c>
      <c r="I157" s="55" t="s">
        <v>31</v>
      </c>
    </row>
    <row r="158" spans="1:9" x14ac:dyDescent="0.25">
      <c r="A158" s="55">
        <v>16001</v>
      </c>
      <c r="B158" s="55" t="s">
        <v>31</v>
      </c>
      <c r="H158" s="55">
        <v>11044</v>
      </c>
      <c r="I158" s="55" t="s">
        <v>31</v>
      </c>
    </row>
    <row r="159" spans="1:9" x14ac:dyDescent="0.25">
      <c r="A159" s="55">
        <v>16002</v>
      </c>
      <c r="B159" s="55" t="s">
        <v>31</v>
      </c>
      <c r="H159" s="55">
        <v>11045</v>
      </c>
      <c r="I159" s="55" t="s">
        <v>31</v>
      </c>
    </row>
    <row r="160" spans="1:9" x14ac:dyDescent="0.25">
      <c r="A160" s="55">
        <v>16003</v>
      </c>
      <c r="B160" s="55" t="s">
        <v>31</v>
      </c>
      <c r="H160" s="55">
        <v>11049</v>
      </c>
      <c r="I160" s="55" t="s">
        <v>31</v>
      </c>
    </row>
    <row r="161" spans="1:9" x14ac:dyDescent="0.25">
      <c r="A161" s="55">
        <v>16004</v>
      </c>
      <c r="B161" s="55" t="s">
        <v>31</v>
      </c>
      <c r="H161" s="55">
        <v>12001</v>
      </c>
      <c r="I161" s="55" t="s">
        <v>31</v>
      </c>
    </row>
    <row r="162" spans="1:9" x14ac:dyDescent="0.25">
      <c r="A162" s="55">
        <v>16005</v>
      </c>
      <c r="B162" s="55" t="s">
        <v>31</v>
      </c>
      <c r="H162" s="55">
        <v>12002</v>
      </c>
      <c r="I162" s="55" t="s">
        <v>31</v>
      </c>
    </row>
    <row r="163" spans="1:9" x14ac:dyDescent="0.25">
      <c r="A163" s="55">
        <v>16006</v>
      </c>
      <c r="B163" s="55" t="s">
        <v>31</v>
      </c>
      <c r="H163" s="55">
        <v>12003</v>
      </c>
      <c r="I163" s="55" t="s">
        <v>31</v>
      </c>
    </row>
    <row r="164" spans="1:9" x14ac:dyDescent="0.25">
      <c r="A164" s="55">
        <v>16007</v>
      </c>
      <c r="B164" s="55" t="s">
        <v>31</v>
      </c>
      <c r="H164" s="55">
        <v>12004</v>
      </c>
      <c r="I164" s="55" t="s">
        <v>31</v>
      </c>
    </row>
    <row r="165" spans="1:9" x14ac:dyDescent="0.25">
      <c r="A165" s="55">
        <v>16008</v>
      </c>
      <c r="B165" s="55" t="s">
        <v>31</v>
      </c>
      <c r="H165" s="55">
        <v>12005</v>
      </c>
      <c r="I165" s="55" t="s">
        <v>31</v>
      </c>
    </row>
    <row r="166" spans="1:9" x14ac:dyDescent="0.25">
      <c r="A166" s="55">
        <v>16009</v>
      </c>
      <c r="B166" s="55" t="s">
        <v>31</v>
      </c>
      <c r="H166" s="55">
        <v>12006</v>
      </c>
      <c r="I166" s="55" t="s">
        <v>31</v>
      </c>
    </row>
    <row r="167" spans="1:9" x14ac:dyDescent="0.25">
      <c r="A167" s="55">
        <v>17111</v>
      </c>
      <c r="B167" s="55" t="s">
        <v>45</v>
      </c>
      <c r="H167" s="55">
        <v>12007</v>
      </c>
      <c r="I167" s="55" t="s">
        <v>31</v>
      </c>
    </row>
    <row r="168" spans="1:9" x14ac:dyDescent="0.25">
      <c r="A168" s="55">
        <v>17112</v>
      </c>
      <c r="B168" s="55" t="s">
        <v>45</v>
      </c>
      <c r="H168" s="55">
        <v>12008</v>
      </c>
      <c r="I168" s="55" t="s">
        <v>31</v>
      </c>
    </row>
    <row r="169" spans="1:9" x14ac:dyDescent="0.25">
      <c r="A169" s="55">
        <v>17113</v>
      </c>
      <c r="B169" s="55" t="s">
        <v>45</v>
      </c>
      <c r="H169" s="55">
        <v>12009</v>
      </c>
      <c r="I169" s="55" t="s">
        <v>31</v>
      </c>
    </row>
    <row r="170" spans="1:9" x14ac:dyDescent="0.25">
      <c r="A170" s="55">
        <v>17114</v>
      </c>
      <c r="B170" s="55" t="s">
        <v>45</v>
      </c>
      <c r="H170" s="55">
        <v>13111</v>
      </c>
      <c r="I170" s="55" t="s">
        <v>45</v>
      </c>
    </row>
    <row r="171" spans="1:9" x14ac:dyDescent="0.25">
      <c r="A171" s="55">
        <v>17115</v>
      </c>
      <c r="B171" s="55" t="s">
        <v>45</v>
      </c>
      <c r="H171" s="55">
        <v>13112</v>
      </c>
      <c r="I171" s="55" t="s">
        <v>45</v>
      </c>
    </row>
    <row r="172" spans="1:9" x14ac:dyDescent="0.25">
      <c r="A172" s="55">
        <v>17116</v>
      </c>
      <c r="B172" s="55" t="s">
        <v>45</v>
      </c>
      <c r="H172" s="55">
        <v>13113</v>
      </c>
      <c r="I172" s="55" t="s">
        <v>45</v>
      </c>
    </row>
    <row r="173" spans="1:9" x14ac:dyDescent="0.25">
      <c r="A173" s="55">
        <v>17117</v>
      </c>
      <c r="B173" s="55" t="s">
        <v>45</v>
      </c>
      <c r="H173" s="55">
        <v>13114</v>
      </c>
      <c r="I173" s="55" t="s">
        <v>45</v>
      </c>
    </row>
    <row r="174" spans="1:9" x14ac:dyDescent="0.25">
      <c r="A174" s="55">
        <v>17118</v>
      </c>
      <c r="B174" s="55" t="s">
        <v>45</v>
      </c>
      <c r="H174" s="55">
        <v>13119</v>
      </c>
      <c r="I174" s="55" t="s">
        <v>45</v>
      </c>
    </row>
    <row r="175" spans="1:9" x14ac:dyDescent="0.25">
      <c r="A175" s="55">
        <v>17119</v>
      </c>
      <c r="B175" s="55" t="s">
        <v>45</v>
      </c>
      <c r="H175" s="55">
        <v>13121</v>
      </c>
      <c r="I175" s="55" t="s">
        <v>45</v>
      </c>
    </row>
    <row r="176" spans="1:9" x14ac:dyDescent="0.25">
      <c r="A176" s="55">
        <v>17121</v>
      </c>
      <c r="B176" s="55" t="s">
        <v>45</v>
      </c>
      <c r="H176" s="55">
        <v>13122</v>
      </c>
      <c r="I176" s="55" t="s">
        <v>45</v>
      </c>
    </row>
    <row r="177" spans="1:9" x14ac:dyDescent="0.25">
      <c r="A177" s="55">
        <v>17122</v>
      </c>
      <c r="B177" s="55" t="s">
        <v>45</v>
      </c>
      <c r="H177" s="55">
        <v>13123</v>
      </c>
      <c r="I177" s="55" t="s">
        <v>45</v>
      </c>
    </row>
    <row r="178" spans="1:9" x14ac:dyDescent="0.25">
      <c r="A178" s="55">
        <v>17123</v>
      </c>
      <c r="B178" s="55" t="s">
        <v>45</v>
      </c>
      <c r="H178" s="55">
        <v>13124</v>
      </c>
      <c r="I178" s="55" t="s">
        <v>45</v>
      </c>
    </row>
    <row r="179" spans="1:9" x14ac:dyDescent="0.25">
      <c r="A179" s="55">
        <v>17124</v>
      </c>
      <c r="B179" s="55" t="s">
        <v>45</v>
      </c>
      <c r="H179" s="55">
        <v>13129</v>
      </c>
      <c r="I179" s="55" t="s">
        <v>45</v>
      </c>
    </row>
    <row r="180" spans="1:9" x14ac:dyDescent="0.25">
      <c r="A180" s="55">
        <v>17125</v>
      </c>
      <c r="B180" s="55" t="s">
        <v>45</v>
      </c>
      <c r="H180" s="55">
        <v>13131</v>
      </c>
      <c r="I180" s="55" t="s">
        <v>45</v>
      </c>
    </row>
    <row r="181" spans="1:9" x14ac:dyDescent="0.25">
      <c r="A181" s="55">
        <v>17126</v>
      </c>
      <c r="B181" s="55" t="s">
        <v>45</v>
      </c>
      <c r="H181" s="55">
        <v>13132</v>
      </c>
      <c r="I181" s="55" t="s">
        <v>45</v>
      </c>
    </row>
    <row r="182" spans="1:9" x14ac:dyDescent="0.25">
      <c r="A182" s="55">
        <v>17129</v>
      </c>
      <c r="B182" s="55" t="s">
        <v>45</v>
      </c>
      <c r="H182" s="55">
        <v>13133</v>
      </c>
      <c r="I182" s="55" t="s">
        <v>45</v>
      </c>
    </row>
    <row r="183" spans="1:9" x14ac:dyDescent="0.25">
      <c r="A183" s="55">
        <v>17131</v>
      </c>
      <c r="B183" s="55" t="s">
        <v>45</v>
      </c>
      <c r="H183" s="55">
        <v>13134</v>
      </c>
      <c r="I183" s="55" t="s">
        <v>45</v>
      </c>
    </row>
    <row r="184" spans="1:9" x14ac:dyDescent="0.25">
      <c r="A184" s="55">
        <v>17132</v>
      </c>
      <c r="B184" s="55" t="s">
        <v>45</v>
      </c>
      <c r="H184" s="55">
        <v>13135</v>
      </c>
      <c r="I184" s="55" t="s">
        <v>45</v>
      </c>
    </row>
    <row r="185" spans="1:9" x14ac:dyDescent="0.25">
      <c r="A185" s="55">
        <v>17133</v>
      </c>
      <c r="B185" s="55" t="s">
        <v>45</v>
      </c>
      <c r="H185" s="55">
        <v>13136</v>
      </c>
      <c r="I185" s="55" t="s">
        <v>45</v>
      </c>
    </row>
    <row r="186" spans="1:9" x14ac:dyDescent="0.25">
      <c r="A186" s="55">
        <v>17134</v>
      </c>
      <c r="B186" s="55" t="s">
        <v>45</v>
      </c>
      <c r="H186" s="55">
        <v>13139</v>
      </c>
      <c r="I186" s="55" t="s">
        <v>45</v>
      </c>
    </row>
    <row r="187" spans="1:9" x14ac:dyDescent="0.25">
      <c r="A187" s="55">
        <v>17135</v>
      </c>
      <c r="B187" s="55" t="s">
        <v>45</v>
      </c>
      <c r="H187" s="55">
        <v>13911</v>
      </c>
      <c r="I187" s="55" t="s">
        <v>45</v>
      </c>
    </row>
    <row r="188" spans="1:9" x14ac:dyDescent="0.25">
      <c r="A188" s="55">
        <v>17136</v>
      </c>
      <c r="B188" s="55" t="s">
        <v>45</v>
      </c>
      <c r="H188" s="55">
        <v>13912</v>
      </c>
      <c r="I188" s="55" t="s">
        <v>45</v>
      </c>
    </row>
    <row r="189" spans="1:9" x14ac:dyDescent="0.25">
      <c r="A189" s="55">
        <v>17137</v>
      </c>
      <c r="B189" s="55" t="s">
        <v>45</v>
      </c>
      <c r="H189" s="55">
        <v>13913</v>
      </c>
      <c r="I189" s="55" t="s">
        <v>45</v>
      </c>
    </row>
    <row r="190" spans="1:9" x14ac:dyDescent="0.25">
      <c r="A190" s="55">
        <v>17139</v>
      </c>
      <c r="B190" s="55" t="s">
        <v>45</v>
      </c>
      <c r="H190" s="55">
        <v>13919</v>
      </c>
      <c r="I190" s="55" t="s">
        <v>45</v>
      </c>
    </row>
    <row r="191" spans="1:9" x14ac:dyDescent="0.25">
      <c r="A191" s="55">
        <v>17141</v>
      </c>
      <c r="B191" s="55" t="s">
        <v>45</v>
      </c>
      <c r="H191" s="55">
        <v>13921</v>
      </c>
      <c r="I191" s="55" t="s">
        <v>45</v>
      </c>
    </row>
    <row r="192" spans="1:9" x14ac:dyDescent="0.25">
      <c r="A192" s="55">
        <v>17142</v>
      </c>
      <c r="B192" s="55" t="s">
        <v>45</v>
      </c>
      <c r="H192" s="55">
        <v>13922</v>
      </c>
      <c r="I192" s="55" t="s">
        <v>45</v>
      </c>
    </row>
    <row r="193" spans="1:9" x14ac:dyDescent="0.25">
      <c r="A193" s="55">
        <v>17143</v>
      </c>
      <c r="B193" s="55" t="s">
        <v>45</v>
      </c>
      <c r="H193" s="55">
        <v>13923</v>
      </c>
      <c r="I193" s="55" t="s">
        <v>45</v>
      </c>
    </row>
    <row r="194" spans="1:9" x14ac:dyDescent="0.25">
      <c r="A194" s="55">
        <v>17144</v>
      </c>
      <c r="B194" s="55" t="s">
        <v>45</v>
      </c>
      <c r="H194" s="55">
        <v>13924</v>
      </c>
      <c r="I194" s="55" t="s">
        <v>45</v>
      </c>
    </row>
    <row r="195" spans="1:9" x14ac:dyDescent="0.25">
      <c r="A195" s="55">
        <v>17145</v>
      </c>
      <c r="B195" s="55" t="s">
        <v>45</v>
      </c>
      <c r="H195" s="55">
        <v>13925</v>
      </c>
      <c r="I195" s="55" t="s">
        <v>45</v>
      </c>
    </row>
    <row r="196" spans="1:9" x14ac:dyDescent="0.25">
      <c r="A196" s="55">
        <v>17149</v>
      </c>
      <c r="B196" s="55" t="s">
        <v>45</v>
      </c>
      <c r="H196" s="55">
        <v>13926</v>
      </c>
      <c r="I196" s="55" t="s">
        <v>45</v>
      </c>
    </row>
    <row r="197" spans="1:9" x14ac:dyDescent="0.25">
      <c r="A197" s="55">
        <v>17211</v>
      </c>
      <c r="B197" s="55" t="s">
        <v>45</v>
      </c>
      <c r="H197" s="55">
        <v>13929</v>
      </c>
      <c r="I197" s="55" t="s">
        <v>45</v>
      </c>
    </row>
    <row r="198" spans="1:9" x14ac:dyDescent="0.25">
      <c r="A198" s="55">
        <v>17212</v>
      </c>
      <c r="B198" s="55" t="s">
        <v>45</v>
      </c>
      <c r="H198" s="55">
        <v>13931</v>
      </c>
      <c r="I198" s="55" t="s">
        <v>45</v>
      </c>
    </row>
    <row r="199" spans="1:9" x14ac:dyDescent="0.25">
      <c r="A199" s="55">
        <v>17213</v>
      </c>
      <c r="B199" s="55" t="s">
        <v>45</v>
      </c>
      <c r="H199" s="55">
        <v>13932</v>
      </c>
      <c r="I199" s="55" t="s">
        <v>45</v>
      </c>
    </row>
    <row r="200" spans="1:9" x14ac:dyDescent="0.25">
      <c r="A200" s="55">
        <v>17214</v>
      </c>
      <c r="B200" s="55" t="s">
        <v>45</v>
      </c>
      <c r="H200" s="55">
        <v>13933</v>
      </c>
      <c r="I200" s="55" t="s">
        <v>45</v>
      </c>
    </row>
    <row r="201" spans="1:9" x14ac:dyDescent="0.25">
      <c r="A201" s="55">
        <v>17215</v>
      </c>
      <c r="B201" s="55" t="s">
        <v>45</v>
      </c>
      <c r="H201" s="55">
        <v>13934</v>
      </c>
      <c r="I201" s="55" t="s">
        <v>45</v>
      </c>
    </row>
    <row r="202" spans="1:9" x14ac:dyDescent="0.25">
      <c r="A202" s="55">
        <v>17219</v>
      </c>
      <c r="B202" s="55" t="s">
        <v>45</v>
      </c>
      <c r="H202" s="55">
        <v>13935</v>
      </c>
      <c r="I202" s="55" t="s">
        <v>45</v>
      </c>
    </row>
    <row r="203" spans="1:9" x14ac:dyDescent="0.25">
      <c r="A203" s="55">
        <v>17221</v>
      </c>
      <c r="B203" s="55" t="s">
        <v>45</v>
      </c>
      <c r="H203" s="55">
        <v>13939</v>
      </c>
      <c r="I203" s="55" t="s">
        <v>45</v>
      </c>
    </row>
    <row r="204" spans="1:9" x14ac:dyDescent="0.25">
      <c r="A204" s="55">
        <v>17222</v>
      </c>
      <c r="B204" s="55" t="s">
        <v>45</v>
      </c>
      <c r="H204" s="55">
        <v>13941</v>
      </c>
      <c r="I204" s="55" t="s">
        <v>45</v>
      </c>
    </row>
    <row r="205" spans="1:9" x14ac:dyDescent="0.25">
      <c r="A205" s="55">
        <v>17223</v>
      </c>
      <c r="B205" s="55" t="s">
        <v>45</v>
      </c>
      <c r="H205" s="55">
        <v>13942</v>
      </c>
      <c r="I205" s="55" t="s">
        <v>45</v>
      </c>
    </row>
    <row r="206" spans="1:9" x14ac:dyDescent="0.25">
      <c r="A206" s="55">
        <v>17224</v>
      </c>
      <c r="B206" s="55" t="s">
        <v>45</v>
      </c>
      <c r="H206" s="55">
        <v>13943</v>
      </c>
      <c r="I206" s="55" t="s">
        <v>45</v>
      </c>
    </row>
    <row r="207" spans="1:9" x14ac:dyDescent="0.25">
      <c r="A207" s="55">
        <v>17225</v>
      </c>
      <c r="B207" s="55" t="s">
        <v>45</v>
      </c>
      <c r="H207" s="55">
        <v>13944</v>
      </c>
      <c r="I207" s="55" t="s">
        <v>45</v>
      </c>
    </row>
    <row r="208" spans="1:9" x14ac:dyDescent="0.25">
      <c r="A208" s="55">
        <v>17226</v>
      </c>
      <c r="B208" s="55" t="s">
        <v>45</v>
      </c>
      <c r="H208" s="55">
        <v>13945</v>
      </c>
      <c r="I208" s="55" t="s">
        <v>45</v>
      </c>
    </row>
    <row r="209" spans="1:9" x14ac:dyDescent="0.25">
      <c r="A209" s="55">
        <v>17229</v>
      </c>
      <c r="B209" s="55" t="s">
        <v>45</v>
      </c>
      <c r="H209" s="55">
        <v>13946</v>
      </c>
      <c r="I209" s="55" t="s">
        <v>45</v>
      </c>
    </row>
    <row r="210" spans="1:9" x14ac:dyDescent="0.25">
      <c r="A210" s="55">
        <v>17231</v>
      </c>
      <c r="B210" s="55" t="s">
        <v>45</v>
      </c>
      <c r="H210" s="55">
        <v>13949</v>
      </c>
      <c r="I210" s="55" t="s">
        <v>45</v>
      </c>
    </row>
    <row r="211" spans="1:9" x14ac:dyDescent="0.25">
      <c r="A211" s="55">
        <v>17232</v>
      </c>
      <c r="B211" s="55" t="s">
        <v>45</v>
      </c>
      <c r="H211" s="55">
        <v>13991</v>
      </c>
      <c r="I211" s="55" t="s">
        <v>45</v>
      </c>
    </row>
    <row r="212" spans="1:9" x14ac:dyDescent="0.25">
      <c r="A212" s="55">
        <v>17233</v>
      </c>
      <c r="B212" s="55" t="s">
        <v>45</v>
      </c>
      <c r="H212" s="55">
        <v>13992</v>
      </c>
      <c r="I212" s="55" t="s">
        <v>45</v>
      </c>
    </row>
    <row r="213" spans="1:9" x14ac:dyDescent="0.25">
      <c r="A213" s="55">
        <v>17234</v>
      </c>
      <c r="B213" s="55" t="s">
        <v>45</v>
      </c>
      <c r="H213" s="55">
        <v>13993</v>
      </c>
      <c r="I213" s="55" t="s">
        <v>45</v>
      </c>
    </row>
    <row r="214" spans="1:9" x14ac:dyDescent="0.25">
      <c r="A214" s="55">
        <v>17235</v>
      </c>
      <c r="B214" s="55" t="s">
        <v>45</v>
      </c>
      <c r="H214" s="55">
        <v>13994</v>
      </c>
      <c r="I214" s="55" t="s">
        <v>45</v>
      </c>
    </row>
    <row r="215" spans="1:9" x14ac:dyDescent="0.25">
      <c r="A215" s="55">
        <v>17236</v>
      </c>
      <c r="B215" s="55" t="s">
        <v>45</v>
      </c>
      <c r="H215" s="55">
        <v>13995</v>
      </c>
      <c r="I215" s="55" t="s">
        <v>45</v>
      </c>
    </row>
    <row r="216" spans="1:9" x14ac:dyDescent="0.25">
      <c r="A216" s="55">
        <v>17239</v>
      </c>
      <c r="B216" s="55" t="s">
        <v>45</v>
      </c>
      <c r="H216" s="55">
        <v>13996</v>
      </c>
      <c r="I216" s="55" t="s">
        <v>45</v>
      </c>
    </row>
    <row r="217" spans="1:9" x14ac:dyDescent="0.25">
      <c r="A217" s="55">
        <v>17241</v>
      </c>
      <c r="B217" s="55" t="s">
        <v>45</v>
      </c>
      <c r="H217" s="55">
        <v>13997</v>
      </c>
      <c r="I217" s="55" t="s">
        <v>45</v>
      </c>
    </row>
    <row r="218" spans="1:9" x14ac:dyDescent="0.25">
      <c r="A218" s="55">
        <v>17242</v>
      </c>
      <c r="B218" s="55" t="s">
        <v>45</v>
      </c>
      <c r="H218" s="55">
        <v>13998</v>
      </c>
      <c r="I218" s="55" t="s">
        <v>45</v>
      </c>
    </row>
    <row r="219" spans="1:9" x14ac:dyDescent="0.25">
      <c r="A219" s="55">
        <v>17243</v>
      </c>
      <c r="B219" s="55" t="s">
        <v>45</v>
      </c>
      <c r="H219" s="55">
        <v>13999</v>
      </c>
      <c r="I219" s="55" t="s">
        <v>45</v>
      </c>
    </row>
    <row r="220" spans="1:9" x14ac:dyDescent="0.25">
      <c r="A220" s="55">
        <v>17249</v>
      </c>
      <c r="B220" s="55" t="s">
        <v>45</v>
      </c>
      <c r="H220" s="55">
        <v>14101</v>
      </c>
      <c r="I220" s="55" t="s">
        <v>45</v>
      </c>
    </row>
    <row r="221" spans="1:9" x14ac:dyDescent="0.25">
      <c r="A221" s="55">
        <v>17251</v>
      </c>
      <c r="B221" s="55" t="s">
        <v>45</v>
      </c>
      <c r="H221" s="55">
        <v>14102</v>
      </c>
      <c r="I221" s="55" t="s">
        <v>45</v>
      </c>
    </row>
    <row r="222" spans="1:9" x14ac:dyDescent="0.25">
      <c r="A222" s="55">
        <v>17252</v>
      </c>
      <c r="B222" s="55" t="s">
        <v>45</v>
      </c>
      <c r="H222" s="55">
        <v>14103</v>
      </c>
      <c r="I222" s="55" t="s">
        <v>45</v>
      </c>
    </row>
    <row r="223" spans="1:9" x14ac:dyDescent="0.25">
      <c r="A223" s="55">
        <v>17253</v>
      </c>
      <c r="B223" s="55" t="s">
        <v>45</v>
      </c>
      <c r="H223" s="55">
        <v>14104</v>
      </c>
      <c r="I223" s="55" t="s">
        <v>45</v>
      </c>
    </row>
    <row r="224" spans="1:9" x14ac:dyDescent="0.25">
      <c r="A224" s="55">
        <v>17254</v>
      </c>
      <c r="B224" s="55" t="s">
        <v>45</v>
      </c>
      <c r="H224" s="55">
        <v>14105</v>
      </c>
      <c r="I224" s="55" t="s">
        <v>45</v>
      </c>
    </row>
    <row r="225" spans="1:9" x14ac:dyDescent="0.25">
      <c r="A225" s="55">
        <v>17255</v>
      </c>
      <c r="B225" s="55" t="s">
        <v>45</v>
      </c>
      <c r="H225" s="55">
        <v>14109</v>
      </c>
      <c r="I225" s="55" t="s">
        <v>45</v>
      </c>
    </row>
    <row r="226" spans="1:9" x14ac:dyDescent="0.25">
      <c r="A226" s="55">
        <v>17259</v>
      </c>
      <c r="B226" s="55" t="s">
        <v>45</v>
      </c>
      <c r="H226" s="55">
        <v>14201</v>
      </c>
      <c r="I226" s="55" t="s">
        <v>45</v>
      </c>
    </row>
    <row r="227" spans="1:9" x14ac:dyDescent="0.25">
      <c r="A227" s="55">
        <v>17291</v>
      </c>
      <c r="B227" s="55" t="s">
        <v>45</v>
      </c>
      <c r="H227" s="55">
        <v>14202</v>
      </c>
      <c r="I227" s="55" t="s">
        <v>45</v>
      </c>
    </row>
    <row r="228" spans="1:9" x14ac:dyDescent="0.25">
      <c r="A228" s="55">
        <v>17292</v>
      </c>
      <c r="B228" s="55" t="s">
        <v>45</v>
      </c>
      <c r="H228" s="55">
        <v>14209</v>
      </c>
      <c r="I228" s="55" t="s">
        <v>45</v>
      </c>
    </row>
    <row r="229" spans="1:9" x14ac:dyDescent="0.25">
      <c r="A229" s="55">
        <v>17293</v>
      </c>
      <c r="B229" s="55" t="s">
        <v>45</v>
      </c>
      <c r="H229" s="55">
        <v>14301</v>
      </c>
      <c r="I229" s="55" t="s">
        <v>45</v>
      </c>
    </row>
    <row r="230" spans="1:9" x14ac:dyDescent="0.25">
      <c r="A230" s="55">
        <v>17294</v>
      </c>
      <c r="B230" s="55" t="s">
        <v>45</v>
      </c>
      <c r="H230" s="55">
        <v>14309</v>
      </c>
      <c r="I230" s="55" t="s">
        <v>45</v>
      </c>
    </row>
    <row r="231" spans="1:9" x14ac:dyDescent="0.25">
      <c r="A231" s="55">
        <v>17295</v>
      </c>
      <c r="B231" s="55" t="s">
        <v>45</v>
      </c>
      <c r="H231" s="55">
        <v>15111</v>
      </c>
      <c r="I231" s="55" t="s">
        <v>45</v>
      </c>
    </row>
    <row r="232" spans="1:9" x14ac:dyDescent="0.25">
      <c r="A232" s="55">
        <v>17296</v>
      </c>
      <c r="B232" s="55" t="s">
        <v>45</v>
      </c>
      <c r="H232" s="55">
        <v>15112</v>
      </c>
      <c r="I232" s="55" t="s">
        <v>45</v>
      </c>
    </row>
    <row r="233" spans="1:9" x14ac:dyDescent="0.25">
      <c r="A233" s="55">
        <v>17297</v>
      </c>
      <c r="B233" s="55" t="s">
        <v>45</v>
      </c>
      <c r="H233" s="55">
        <v>15113</v>
      </c>
      <c r="I233" s="55" t="s">
        <v>45</v>
      </c>
    </row>
    <row r="234" spans="1:9" x14ac:dyDescent="0.25">
      <c r="A234" s="55">
        <v>17298</v>
      </c>
      <c r="B234" s="55" t="s">
        <v>45</v>
      </c>
      <c r="H234" s="55">
        <v>15114</v>
      </c>
      <c r="I234" s="55" t="s">
        <v>45</v>
      </c>
    </row>
    <row r="235" spans="1:9" x14ac:dyDescent="0.25">
      <c r="A235" s="55">
        <v>17299</v>
      </c>
      <c r="B235" s="55" t="s">
        <v>45</v>
      </c>
      <c r="H235" s="55">
        <v>15115</v>
      </c>
      <c r="I235" s="55" t="s">
        <v>45</v>
      </c>
    </row>
    <row r="236" spans="1:9" x14ac:dyDescent="0.25">
      <c r="A236" s="55">
        <v>17301</v>
      </c>
      <c r="B236" s="55" t="s">
        <v>45</v>
      </c>
      <c r="H236" s="55">
        <v>15116</v>
      </c>
      <c r="I236" s="55" t="s">
        <v>45</v>
      </c>
    </row>
    <row r="237" spans="1:9" x14ac:dyDescent="0.25">
      <c r="A237" s="55">
        <v>17302</v>
      </c>
      <c r="B237" s="55" t="s">
        <v>45</v>
      </c>
      <c r="H237" s="55">
        <v>15119</v>
      </c>
      <c r="I237" s="55" t="s">
        <v>45</v>
      </c>
    </row>
    <row r="238" spans="1:9" x14ac:dyDescent="0.25">
      <c r="A238" s="55">
        <v>17303</v>
      </c>
      <c r="B238" s="55" t="s">
        <v>45</v>
      </c>
      <c r="H238" s="55">
        <v>15121</v>
      </c>
      <c r="I238" s="55" t="s">
        <v>45</v>
      </c>
    </row>
    <row r="239" spans="1:9" x14ac:dyDescent="0.25">
      <c r="A239" s="55">
        <v>17309</v>
      </c>
      <c r="B239" s="55" t="s">
        <v>45</v>
      </c>
      <c r="H239" s="55">
        <v>15122</v>
      </c>
      <c r="I239" s="55" t="s">
        <v>45</v>
      </c>
    </row>
    <row r="240" spans="1:9" x14ac:dyDescent="0.25">
      <c r="A240" s="55">
        <v>18101</v>
      </c>
      <c r="B240" s="55" t="s">
        <v>45</v>
      </c>
      <c r="H240" s="55">
        <v>15123</v>
      </c>
      <c r="I240" s="55" t="s">
        <v>45</v>
      </c>
    </row>
    <row r="241" spans="1:9" x14ac:dyDescent="0.25">
      <c r="A241" s="55">
        <v>18102</v>
      </c>
      <c r="B241" s="55" t="s">
        <v>45</v>
      </c>
      <c r="H241" s="55">
        <v>15129</v>
      </c>
      <c r="I241" s="55" t="s">
        <v>45</v>
      </c>
    </row>
    <row r="242" spans="1:9" x14ac:dyDescent="0.25">
      <c r="A242" s="55">
        <v>18103</v>
      </c>
      <c r="B242" s="55" t="s">
        <v>45</v>
      </c>
      <c r="H242" s="55">
        <v>15201</v>
      </c>
      <c r="I242" s="55" t="s">
        <v>45</v>
      </c>
    </row>
    <row r="243" spans="1:9" x14ac:dyDescent="0.25">
      <c r="A243" s="55">
        <v>18104</v>
      </c>
      <c r="B243" s="55" t="s">
        <v>45</v>
      </c>
      <c r="H243" s="55">
        <v>15202</v>
      </c>
      <c r="I243" s="55" t="s">
        <v>45</v>
      </c>
    </row>
    <row r="244" spans="1:9" x14ac:dyDescent="0.25">
      <c r="A244" s="55">
        <v>18105</v>
      </c>
      <c r="B244" s="55" t="s">
        <v>45</v>
      </c>
      <c r="H244" s="55">
        <v>15209</v>
      </c>
      <c r="I244" s="55" t="s">
        <v>45</v>
      </c>
    </row>
    <row r="245" spans="1:9" x14ac:dyDescent="0.25">
      <c r="A245" s="55">
        <v>18109</v>
      </c>
      <c r="B245" s="55" t="s">
        <v>45</v>
      </c>
      <c r="H245" s="55">
        <v>16101</v>
      </c>
      <c r="I245" s="55" t="s">
        <v>41</v>
      </c>
    </row>
    <row r="246" spans="1:9" x14ac:dyDescent="0.25">
      <c r="A246" s="55">
        <v>18201</v>
      </c>
      <c r="B246" s="55" t="s">
        <v>45</v>
      </c>
      <c r="H246" s="55">
        <v>16102</v>
      </c>
      <c r="I246" s="55" t="s">
        <v>41</v>
      </c>
    </row>
    <row r="247" spans="1:9" x14ac:dyDescent="0.25">
      <c r="A247" s="55">
        <v>18202</v>
      </c>
      <c r="B247" s="55" t="s">
        <v>45</v>
      </c>
      <c r="H247" s="55">
        <v>16103</v>
      </c>
      <c r="I247" s="55" t="s">
        <v>41</v>
      </c>
    </row>
    <row r="248" spans="1:9" x14ac:dyDescent="0.25">
      <c r="A248" s="55">
        <v>18203</v>
      </c>
      <c r="B248" s="55" t="s">
        <v>45</v>
      </c>
      <c r="H248" s="55">
        <v>16109</v>
      </c>
      <c r="I248" s="55" t="s">
        <v>41</v>
      </c>
    </row>
    <row r="249" spans="1:9" x14ac:dyDescent="0.25">
      <c r="A249" s="55">
        <v>18204</v>
      </c>
      <c r="B249" s="55" t="s">
        <v>45</v>
      </c>
      <c r="H249" s="55">
        <v>16211</v>
      </c>
      <c r="I249" s="55" t="s">
        <v>41</v>
      </c>
    </row>
    <row r="250" spans="1:9" x14ac:dyDescent="0.25">
      <c r="A250" s="55">
        <v>18205</v>
      </c>
      <c r="B250" s="55" t="s">
        <v>45</v>
      </c>
      <c r="H250" s="55">
        <v>16212</v>
      </c>
      <c r="I250" s="55" t="s">
        <v>41</v>
      </c>
    </row>
    <row r="251" spans="1:9" x14ac:dyDescent="0.25">
      <c r="A251" s="55">
        <v>18209</v>
      </c>
      <c r="B251" s="55" t="s">
        <v>45</v>
      </c>
      <c r="H251" s="55">
        <v>16213</v>
      </c>
      <c r="I251" s="55" t="s">
        <v>41</v>
      </c>
    </row>
    <row r="252" spans="1:9" x14ac:dyDescent="0.25">
      <c r="A252" s="55">
        <v>19111</v>
      </c>
      <c r="B252" s="55" t="s">
        <v>45</v>
      </c>
      <c r="H252" s="55">
        <v>16219</v>
      </c>
      <c r="I252" s="55" t="s">
        <v>41</v>
      </c>
    </row>
    <row r="253" spans="1:9" x14ac:dyDescent="0.25">
      <c r="A253" s="55">
        <v>19112</v>
      </c>
      <c r="B253" s="55" t="s">
        <v>45</v>
      </c>
      <c r="H253" s="55">
        <v>16222</v>
      </c>
      <c r="I253" s="55" t="s">
        <v>41</v>
      </c>
    </row>
    <row r="254" spans="1:9" x14ac:dyDescent="0.25">
      <c r="A254" s="55">
        <v>19113</v>
      </c>
      <c r="B254" s="55" t="s">
        <v>45</v>
      </c>
      <c r="H254" s="55">
        <v>16229</v>
      </c>
      <c r="I254" s="55" t="s">
        <v>41</v>
      </c>
    </row>
    <row r="255" spans="1:9" x14ac:dyDescent="0.25">
      <c r="A255" s="55">
        <v>19114</v>
      </c>
      <c r="B255" s="55" t="s">
        <v>45</v>
      </c>
      <c r="H255" s="55">
        <v>16231</v>
      </c>
      <c r="I255" s="55" t="s">
        <v>41</v>
      </c>
    </row>
    <row r="256" spans="1:9" x14ac:dyDescent="0.25">
      <c r="A256" s="55">
        <v>19115</v>
      </c>
      <c r="B256" s="55" t="s">
        <v>45</v>
      </c>
      <c r="H256" s="55">
        <v>16232</v>
      </c>
      <c r="I256" s="55" t="s">
        <v>41</v>
      </c>
    </row>
    <row r="257" spans="1:9" x14ac:dyDescent="0.25">
      <c r="A257" s="55">
        <v>19116</v>
      </c>
      <c r="B257" s="55" t="s">
        <v>45</v>
      </c>
      <c r="H257" s="55">
        <v>16233</v>
      </c>
      <c r="I257" s="55" t="s">
        <v>41</v>
      </c>
    </row>
    <row r="258" spans="1:9" x14ac:dyDescent="0.25">
      <c r="A258" s="55">
        <v>19119</v>
      </c>
      <c r="B258" s="55" t="s">
        <v>45</v>
      </c>
      <c r="H258" s="55">
        <v>16239</v>
      </c>
      <c r="I258" s="55" t="s">
        <v>41</v>
      </c>
    </row>
    <row r="259" spans="1:9" x14ac:dyDescent="0.25">
      <c r="A259" s="55">
        <v>19121</v>
      </c>
      <c r="B259" s="55" t="s">
        <v>45</v>
      </c>
      <c r="H259" s="55">
        <v>16291</v>
      </c>
      <c r="I259" s="55" t="s">
        <v>41</v>
      </c>
    </row>
    <row r="260" spans="1:9" x14ac:dyDescent="0.25">
      <c r="A260" s="55">
        <v>19122</v>
      </c>
      <c r="B260" s="55" t="s">
        <v>45</v>
      </c>
      <c r="H260" s="55">
        <v>16292</v>
      </c>
      <c r="I260" s="55" t="s">
        <v>41</v>
      </c>
    </row>
    <row r="261" spans="1:9" x14ac:dyDescent="0.25">
      <c r="A261" s="55">
        <v>19123</v>
      </c>
      <c r="B261" s="55" t="s">
        <v>45</v>
      </c>
      <c r="H261" s="55">
        <v>16293</v>
      </c>
      <c r="I261" s="55" t="s">
        <v>41</v>
      </c>
    </row>
    <row r="262" spans="1:9" x14ac:dyDescent="0.25">
      <c r="A262" s="55">
        <v>19129</v>
      </c>
      <c r="B262" s="55" t="s">
        <v>45</v>
      </c>
      <c r="H262" s="55">
        <v>16294</v>
      </c>
      <c r="I262" s="55" t="s">
        <v>41</v>
      </c>
    </row>
    <row r="263" spans="1:9" x14ac:dyDescent="0.25">
      <c r="A263" s="55">
        <v>19201</v>
      </c>
      <c r="B263" s="55" t="s">
        <v>45</v>
      </c>
      <c r="H263" s="55">
        <v>16295</v>
      </c>
      <c r="I263" s="55" t="s">
        <v>41</v>
      </c>
    </row>
    <row r="264" spans="1:9" x14ac:dyDescent="0.25">
      <c r="A264" s="55">
        <v>19202</v>
      </c>
      <c r="B264" s="55" t="s">
        <v>45</v>
      </c>
      <c r="H264" s="55">
        <v>16296</v>
      </c>
      <c r="I264" s="55" t="s">
        <v>41</v>
      </c>
    </row>
    <row r="265" spans="1:9" x14ac:dyDescent="0.25">
      <c r="A265" s="55">
        <v>19209</v>
      </c>
      <c r="B265" s="55" t="s">
        <v>45</v>
      </c>
      <c r="H265" s="55">
        <v>16297</v>
      </c>
      <c r="I265" s="55" t="s">
        <v>41</v>
      </c>
    </row>
    <row r="266" spans="1:9" x14ac:dyDescent="0.25">
      <c r="A266" s="55">
        <v>20101</v>
      </c>
      <c r="B266" s="55" t="s">
        <v>41</v>
      </c>
      <c r="H266" s="55">
        <v>16299</v>
      </c>
      <c r="I266" s="55" t="s">
        <v>41</v>
      </c>
    </row>
    <row r="267" spans="1:9" x14ac:dyDescent="0.25">
      <c r="A267" s="55">
        <v>20102</v>
      </c>
      <c r="B267" s="55" t="s">
        <v>41</v>
      </c>
      <c r="H267" s="55">
        <v>17011</v>
      </c>
      <c r="I267" s="55" t="s">
        <v>29</v>
      </c>
    </row>
    <row r="268" spans="1:9" x14ac:dyDescent="0.25">
      <c r="A268" s="55">
        <v>20103</v>
      </c>
      <c r="B268" s="55" t="s">
        <v>41</v>
      </c>
      <c r="H268" s="55">
        <v>17012</v>
      </c>
      <c r="I268" s="55" t="s">
        <v>29</v>
      </c>
    </row>
    <row r="269" spans="1:9" x14ac:dyDescent="0.25">
      <c r="A269" s="55">
        <v>20109</v>
      </c>
      <c r="B269" s="55" t="s">
        <v>41</v>
      </c>
      <c r="H269" s="55">
        <v>17013</v>
      </c>
      <c r="I269" s="55" t="s">
        <v>29</v>
      </c>
    </row>
    <row r="270" spans="1:9" x14ac:dyDescent="0.25">
      <c r="A270" s="55">
        <v>20211</v>
      </c>
      <c r="B270" s="55" t="s">
        <v>41</v>
      </c>
      <c r="H270" s="55">
        <v>17014</v>
      </c>
      <c r="I270" s="55" t="s">
        <v>29</v>
      </c>
    </row>
    <row r="271" spans="1:9" x14ac:dyDescent="0.25">
      <c r="A271" s="55">
        <v>20212</v>
      </c>
      <c r="B271" s="55" t="s">
        <v>41</v>
      </c>
      <c r="H271" s="55">
        <v>17015</v>
      </c>
      <c r="I271" s="55" t="s">
        <v>29</v>
      </c>
    </row>
    <row r="272" spans="1:9" x14ac:dyDescent="0.25">
      <c r="A272" s="55">
        <v>20213</v>
      </c>
      <c r="B272" s="55" t="s">
        <v>41</v>
      </c>
      <c r="H272" s="55">
        <v>17016</v>
      </c>
      <c r="I272" s="55" t="s">
        <v>29</v>
      </c>
    </row>
    <row r="273" spans="1:9" x14ac:dyDescent="0.25">
      <c r="A273" s="55">
        <v>20219</v>
      </c>
      <c r="B273" s="55" t="s">
        <v>41</v>
      </c>
      <c r="H273" s="55">
        <v>17017</v>
      </c>
      <c r="I273" s="55" t="s">
        <v>29</v>
      </c>
    </row>
    <row r="274" spans="1:9" x14ac:dyDescent="0.25">
      <c r="A274" s="55">
        <v>20221</v>
      </c>
      <c r="B274" s="55" t="s">
        <v>41</v>
      </c>
      <c r="H274" s="55">
        <v>17019</v>
      </c>
      <c r="I274" s="55" t="s">
        <v>29</v>
      </c>
    </row>
    <row r="275" spans="1:9" x14ac:dyDescent="0.25">
      <c r="A275" s="55">
        <v>20222</v>
      </c>
      <c r="B275" s="55" t="s">
        <v>41</v>
      </c>
      <c r="H275" s="55">
        <v>17021</v>
      </c>
      <c r="I275" s="55" t="s">
        <v>29</v>
      </c>
    </row>
    <row r="276" spans="1:9" x14ac:dyDescent="0.25">
      <c r="A276" s="55">
        <v>20229</v>
      </c>
      <c r="B276" s="55" t="s">
        <v>41</v>
      </c>
      <c r="H276" s="55">
        <v>17022</v>
      </c>
      <c r="I276" s="55" t="s">
        <v>29</v>
      </c>
    </row>
    <row r="277" spans="1:9" x14ac:dyDescent="0.25">
      <c r="A277" s="55">
        <v>20231</v>
      </c>
      <c r="B277" s="55" t="s">
        <v>41</v>
      </c>
      <c r="H277" s="55">
        <v>17023</v>
      </c>
      <c r="I277" s="55" t="s">
        <v>29</v>
      </c>
    </row>
    <row r="278" spans="1:9" x14ac:dyDescent="0.25">
      <c r="A278" s="55">
        <v>20232</v>
      </c>
      <c r="B278" s="55" t="s">
        <v>41</v>
      </c>
      <c r="H278" s="55">
        <v>17024</v>
      </c>
      <c r="I278" s="55" t="s">
        <v>29</v>
      </c>
    </row>
    <row r="279" spans="1:9" x14ac:dyDescent="0.25">
      <c r="A279" s="55">
        <v>20233</v>
      </c>
      <c r="B279" s="55" t="s">
        <v>41</v>
      </c>
      <c r="H279" s="55">
        <v>17029</v>
      </c>
      <c r="I279" s="55" t="s">
        <v>29</v>
      </c>
    </row>
    <row r="280" spans="1:9" x14ac:dyDescent="0.25">
      <c r="A280" s="55">
        <v>20239</v>
      </c>
      <c r="B280" s="55" t="s">
        <v>41</v>
      </c>
      <c r="H280" s="55">
        <v>17091</v>
      </c>
      <c r="I280" s="55" t="s">
        <v>29</v>
      </c>
    </row>
    <row r="281" spans="1:9" x14ac:dyDescent="0.25">
      <c r="A281" s="55">
        <v>20291</v>
      </c>
      <c r="B281" s="55" t="s">
        <v>41</v>
      </c>
      <c r="H281" s="55">
        <v>17092</v>
      </c>
      <c r="I281" s="55" t="s">
        <v>29</v>
      </c>
    </row>
    <row r="282" spans="1:9" x14ac:dyDescent="0.25">
      <c r="A282" s="55">
        <v>20292</v>
      </c>
      <c r="B282" s="55" t="s">
        <v>41</v>
      </c>
      <c r="H282" s="55">
        <v>17093</v>
      </c>
      <c r="I282" s="55" t="s">
        <v>29</v>
      </c>
    </row>
    <row r="283" spans="1:9" x14ac:dyDescent="0.25">
      <c r="A283" s="55">
        <v>20293</v>
      </c>
      <c r="B283" s="55" t="s">
        <v>41</v>
      </c>
      <c r="H283" s="55">
        <v>17094</v>
      </c>
      <c r="I283" s="55" t="s">
        <v>29</v>
      </c>
    </row>
    <row r="284" spans="1:9" x14ac:dyDescent="0.25">
      <c r="A284" s="55">
        <v>20294</v>
      </c>
      <c r="B284" s="55" t="s">
        <v>41</v>
      </c>
      <c r="H284" s="55">
        <v>17095</v>
      </c>
      <c r="I284" s="55" t="s">
        <v>29</v>
      </c>
    </row>
    <row r="285" spans="1:9" x14ac:dyDescent="0.25">
      <c r="A285" s="55">
        <v>20295</v>
      </c>
      <c r="B285" s="55" t="s">
        <v>41</v>
      </c>
      <c r="H285" s="55">
        <v>17096</v>
      </c>
      <c r="I285" s="55" t="s">
        <v>29</v>
      </c>
    </row>
    <row r="286" spans="1:9" x14ac:dyDescent="0.25">
      <c r="A286" s="55">
        <v>20296</v>
      </c>
      <c r="B286" s="55" t="s">
        <v>41</v>
      </c>
      <c r="H286" s="55">
        <v>17097</v>
      </c>
      <c r="I286" s="55" t="s">
        <v>29</v>
      </c>
    </row>
    <row r="287" spans="1:9" x14ac:dyDescent="0.25">
      <c r="A287" s="55">
        <v>20297</v>
      </c>
      <c r="B287" s="55" t="s">
        <v>41</v>
      </c>
      <c r="H287" s="55">
        <v>17099</v>
      </c>
      <c r="I287" s="55" t="s">
        <v>29</v>
      </c>
    </row>
    <row r="288" spans="1:9" x14ac:dyDescent="0.25">
      <c r="A288" s="55">
        <v>20298</v>
      </c>
      <c r="B288" s="55" t="s">
        <v>41</v>
      </c>
      <c r="H288" s="55">
        <v>18111</v>
      </c>
      <c r="I288" s="55" t="s">
        <v>29</v>
      </c>
    </row>
    <row r="289" spans="1:9" x14ac:dyDescent="0.25">
      <c r="A289" s="55">
        <v>20299</v>
      </c>
      <c r="B289" s="55" t="s">
        <v>41</v>
      </c>
      <c r="H289" s="55">
        <v>18112</v>
      </c>
      <c r="I289" s="55" t="s">
        <v>29</v>
      </c>
    </row>
    <row r="290" spans="1:9" x14ac:dyDescent="0.25">
      <c r="A290" s="55">
        <v>21011</v>
      </c>
      <c r="B290" s="55" t="s">
        <v>29</v>
      </c>
      <c r="H290" s="55">
        <v>18113</v>
      </c>
      <c r="I290" s="55" t="s">
        <v>29</v>
      </c>
    </row>
    <row r="291" spans="1:9" x14ac:dyDescent="0.25">
      <c r="A291" s="55">
        <v>21012</v>
      </c>
      <c r="B291" s="55" t="s">
        <v>29</v>
      </c>
      <c r="H291" s="55">
        <v>18114</v>
      </c>
      <c r="I291" s="55" t="s">
        <v>29</v>
      </c>
    </row>
    <row r="292" spans="1:9" x14ac:dyDescent="0.25">
      <c r="A292" s="55">
        <v>21013</v>
      </c>
      <c r="B292" s="55" t="s">
        <v>29</v>
      </c>
      <c r="H292" s="55">
        <v>18115</v>
      </c>
      <c r="I292" s="55" t="s">
        <v>29</v>
      </c>
    </row>
    <row r="293" spans="1:9" x14ac:dyDescent="0.25">
      <c r="A293" s="55">
        <v>21014</v>
      </c>
      <c r="B293" s="55" t="s">
        <v>29</v>
      </c>
      <c r="H293" s="55">
        <v>18119</v>
      </c>
      <c r="I293" s="55" t="s">
        <v>29</v>
      </c>
    </row>
    <row r="294" spans="1:9" x14ac:dyDescent="0.25">
      <c r="A294" s="55">
        <v>21015</v>
      </c>
      <c r="B294" s="55" t="s">
        <v>29</v>
      </c>
      <c r="H294" s="55">
        <v>18121</v>
      </c>
      <c r="I294" s="55" t="s">
        <v>29</v>
      </c>
    </row>
    <row r="295" spans="1:9" x14ac:dyDescent="0.25">
      <c r="A295" s="55">
        <v>21016</v>
      </c>
      <c r="B295" s="55" t="s">
        <v>29</v>
      </c>
      <c r="H295" s="55">
        <v>18122</v>
      </c>
      <c r="I295" s="55" t="s">
        <v>29</v>
      </c>
    </row>
    <row r="296" spans="1:9" x14ac:dyDescent="0.25">
      <c r="A296" s="55">
        <v>21017</v>
      </c>
      <c r="B296" s="55" t="s">
        <v>29</v>
      </c>
      <c r="H296" s="55">
        <v>18129</v>
      </c>
      <c r="I296" s="55" t="s">
        <v>29</v>
      </c>
    </row>
    <row r="297" spans="1:9" x14ac:dyDescent="0.25">
      <c r="A297" s="55">
        <v>21019</v>
      </c>
      <c r="B297" s="55" t="s">
        <v>29</v>
      </c>
      <c r="H297" s="55">
        <v>18200</v>
      </c>
      <c r="I297" s="55" t="s">
        <v>29</v>
      </c>
    </row>
    <row r="298" spans="1:9" x14ac:dyDescent="0.25">
      <c r="A298" s="55">
        <v>21021</v>
      </c>
      <c r="B298" s="55" t="s">
        <v>29</v>
      </c>
      <c r="H298" s="55">
        <v>19101</v>
      </c>
      <c r="I298" s="55" t="s">
        <v>17</v>
      </c>
    </row>
    <row r="299" spans="1:9" x14ac:dyDescent="0.25">
      <c r="A299" s="55">
        <v>21022</v>
      </c>
      <c r="B299" s="55" t="s">
        <v>29</v>
      </c>
      <c r="H299" s="55">
        <v>19109</v>
      </c>
      <c r="I299" s="55" t="s">
        <v>17</v>
      </c>
    </row>
    <row r="300" spans="1:9" x14ac:dyDescent="0.25">
      <c r="A300" s="55">
        <v>21023</v>
      </c>
      <c r="B300" s="55" t="s">
        <v>29</v>
      </c>
      <c r="H300" s="55">
        <v>19201</v>
      </c>
      <c r="I300" s="55" t="s">
        <v>12</v>
      </c>
    </row>
    <row r="301" spans="1:9" x14ac:dyDescent="0.25">
      <c r="A301" s="55">
        <v>21024</v>
      </c>
      <c r="B301" s="55" t="s">
        <v>29</v>
      </c>
      <c r="H301" s="55">
        <v>19202</v>
      </c>
      <c r="I301" s="55" t="s">
        <v>12</v>
      </c>
    </row>
    <row r="302" spans="1:9" x14ac:dyDescent="0.25">
      <c r="A302" s="55">
        <v>21029</v>
      </c>
      <c r="B302" s="55" t="s">
        <v>29</v>
      </c>
      <c r="H302" s="55">
        <v>19203</v>
      </c>
      <c r="I302" s="55" t="s">
        <v>12</v>
      </c>
    </row>
    <row r="303" spans="1:9" x14ac:dyDescent="0.25">
      <c r="A303" s="55">
        <v>21091</v>
      </c>
      <c r="B303" s="55" t="s">
        <v>29</v>
      </c>
      <c r="H303" s="55">
        <v>19204</v>
      </c>
      <c r="I303" s="55" t="s">
        <v>17</v>
      </c>
    </row>
    <row r="304" spans="1:9" x14ac:dyDescent="0.25">
      <c r="A304" s="55">
        <v>21092</v>
      </c>
      <c r="B304" s="55" t="s">
        <v>29</v>
      </c>
      <c r="H304" s="55">
        <v>19209</v>
      </c>
      <c r="I304" s="55" t="s">
        <v>12</v>
      </c>
    </row>
    <row r="305" spans="1:9" x14ac:dyDescent="0.25">
      <c r="A305" s="55">
        <v>21093</v>
      </c>
      <c r="B305" s="55" t="s">
        <v>29</v>
      </c>
      <c r="H305" s="55">
        <v>20111</v>
      </c>
      <c r="I305" s="55" t="s">
        <v>27</v>
      </c>
    </row>
    <row r="306" spans="1:9" x14ac:dyDescent="0.25">
      <c r="A306" s="55">
        <v>21094</v>
      </c>
      <c r="B306" s="55" t="s">
        <v>29</v>
      </c>
      <c r="H306" s="55">
        <v>20112</v>
      </c>
      <c r="I306" s="55" t="s">
        <v>27</v>
      </c>
    </row>
    <row r="307" spans="1:9" x14ac:dyDescent="0.25">
      <c r="A307" s="55">
        <v>21095</v>
      </c>
      <c r="B307" s="55" t="s">
        <v>29</v>
      </c>
      <c r="H307" s="55">
        <v>20113</v>
      </c>
      <c r="I307" s="55" t="s">
        <v>27</v>
      </c>
    </row>
    <row r="308" spans="1:9" x14ac:dyDescent="0.25">
      <c r="A308" s="55">
        <v>21096</v>
      </c>
      <c r="B308" s="55" t="s">
        <v>29</v>
      </c>
      <c r="H308" s="55">
        <v>20114</v>
      </c>
      <c r="I308" s="55" t="s">
        <v>27</v>
      </c>
    </row>
    <row r="309" spans="1:9" x14ac:dyDescent="0.25">
      <c r="A309" s="55">
        <v>21097</v>
      </c>
      <c r="B309" s="55" t="s">
        <v>29</v>
      </c>
      <c r="H309" s="55">
        <v>20115</v>
      </c>
      <c r="I309" s="55" t="s">
        <v>27</v>
      </c>
    </row>
    <row r="310" spans="1:9" x14ac:dyDescent="0.25">
      <c r="A310" s="55">
        <v>21098</v>
      </c>
      <c r="B310" s="55" t="s">
        <v>29</v>
      </c>
      <c r="H310" s="55">
        <v>20116</v>
      </c>
      <c r="I310" s="55" t="s">
        <v>27</v>
      </c>
    </row>
    <row r="311" spans="1:9" x14ac:dyDescent="0.25">
      <c r="A311" s="55">
        <v>21099</v>
      </c>
      <c r="B311" s="55" t="s">
        <v>29</v>
      </c>
      <c r="H311" s="55">
        <v>20117</v>
      </c>
      <c r="I311" s="55" t="s">
        <v>27</v>
      </c>
    </row>
    <row r="312" spans="1:9" x14ac:dyDescent="0.25">
      <c r="A312" s="55">
        <v>22110</v>
      </c>
      <c r="B312" s="55" t="s">
        <v>29</v>
      </c>
      <c r="H312" s="55">
        <v>20118</v>
      </c>
      <c r="I312" s="55" t="s">
        <v>27</v>
      </c>
    </row>
    <row r="313" spans="1:9" x14ac:dyDescent="0.25">
      <c r="A313" s="55">
        <v>22121</v>
      </c>
      <c r="B313" s="55" t="s">
        <v>29</v>
      </c>
      <c r="H313" s="55">
        <v>20119</v>
      </c>
      <c r="I313" s="55" t="s">
        <v>27</v>
      </c>
    </row>
    <row r="314" spans="1:9" x14ac:dyDescent="0.25">
      <c r="A314" s="55">
        <v>22122</v>
      </c>
      <c r="B314" s="55" t="s">
        <v>29</v>
      </c>
      <c r="H314" s="55">
        <v>20121</v>
      </c>
      <c r="I314" s="55" t="s">
        <v>27</v>
      </c>
    </row>
    <row r="315" spans="1:9" x14ac:dyDescent="0.25">
      <c r="A315" s="55">
        <v>22130</v>
      </c>
      <c r="B315" s="55" t="s">
        <v>29</v>
      </c>
      <c r="H315" s="55">
        <v>20122</v>
      </c>
      <c r="I315" s="55" t="s">
        <v>27</v>
      </c>
    </row>
    <row r="316" spans="1:9" x14ac:dyDescent="0.25">
      <c r="A316" s="55">
        <v>22190</v>
      </c>
      <c r="B316" s="55" t="s">
        <v>29</v>
      </c>
      <c r="H316" s="55">
        <v>20123</v>
      </c>
      <c r="I316" s="55" t="s">
        <v>27</v>
      </c>
    </row>
    <row r="317" spans="1:9" x14ac:dyDescent="0.25">
      <c r="A317" s="55">
        <v>22211</v>
      </c>
      <c r="B317" s="55" t="s">
        <v>29</v>
      </c>
      <c r="H317" s="55">
        <v>20129</v>
      </c>
      <c r="I317" s="55" t="s">
        <v>27</v>
      </c>
    </row>
    <row r="318" spans="1:9" x14ac:dyDescent="0.25">
      <c r="A318" s="55">
        <v>22212</v>
      </c>
      <c r="B318" s="55" t="s">
        <v>29</v>
      </c>
      <c r="H318" s="55">
        <v>20131</v>
      </c>
      <c r="I318" s="55" t="s">
        <v>27</v>
      </c>
    </row>
    <row r="319" spans="1:9" x14ac:dyDescent="0.25">
      <c r="A319" s="55">
        <v>22213</v>
      </c>
      <c r="B319" s="55" t="s">
        <v>29</v>
      </c>
      <c r="H319" s="55">
        <v>20132</v>
      </c>
      <c r="I319" s="55" t="s">
        <v>27</v>
      </c>
    </row>
    <row r="320" spans="1:9" x14ac:dyDescent="0.25">
      <c r="A320" s="55">
        <v>22219</v>
      </c>
      <c r="B320" s="55" t="s">
        <v>29</v>
      </c>
      <c r="H320" s="55">
        <v>20133</v>
      </c>
      <c r="I320" s="55" t="s">
        <v>27</v>
      </c>
    </row>
    <row r="321" spans="1:9" x14ac:dyDescent="0.25">
      <c r="A321" s="55">
        <v>22221</v>
      </c>
      <c r="B321" s="55" t="s">
        <v>29</v>
      </c>
      <c r="H321" s="55">
        <v>20203</v>
      </c>
      <c r="I321" s="55" t="s">
        <v>27</v>
      </c>
    </row>
    <row r="322" spans="1:9" x14ac:dyDescent="0.25">
      <c r="A322" s="55">
        <v>22222</v>
      </c>
      <c r="B322" s="55" t="s">
        <v>29</v>
      </c>
      <c r="H322" s="55">
        <v>20211</v>
      </c>
      <c r="I322" s="55" t="s">
        <v>27</v>
      </c>
    </row>
    <row r="323" spans="1:9" x14ac:dyDescent="0.25">
      <c r="A323" s="55">
        <v>22229</v>
      </c>
      <c r="B323" s="55" t="s">
        <v>29</v>
      </c>
      <c r="H323" s="55">
        <v>20212</v>
      </c>
      <c r="I323" s="55" t="s">
        <v>27</v>
      </c>
    </row>
    <row r="324" spans="1:9" x14ac:dyDescent="0.25">
      <c r="A324" s="55">
        <v>22300</v>
      </c>
      <c r="B324" s="55" t="s">
        <v>29</v>
      </c>
      <c r="H324" s="55">
        <v>20213</v>
      </c>
      <c r="I324" s="55" t="s">
        <v>27</v>
      </c>
    </row>
    <row r="325" spans="1:9" x14ac:dyDescent="0.25">
      <c r="A325" s="55">
        <v>23101</v>
      </c>
      <c r="B325" s="55" t="s">
        <v>17</v>
      </c>
      <c r="H325" s="55">
        <v>20219</v>
      </c>
      <c r="I325" s="55" t="s">
        <v>27</v>
      </c>
    </row>
    <row r="326" spans="1:9" x14ac:dyDescent="0.25">
      <c r="A326" s="55">
        <v>23109</v>
      </c>
      <c r="B326" s="55" t="s">
        <v>17</v>
      </c>
      <c r="H326" s="55">
        <v>20221</v>
      </c>
      <c r="I326" s="55" t="s">
        <v>27</v>
      </c>
    </row>
    <row r="327" spans="1:9" x14ac:dyDescent="0.25">
      <c r="A327" s="55">
        <v>23201</v>
      </c>
      <c r="B327" s="55" t="s">
        <v>12</v>
      </c>
      <c r="H327" s="55">
        <v>20222</v>
      </c>
      <c r="I327" s="55" t="s">
        <v>27</v>
      </c>
    </row>
    <row r="328" spans="1:9" x14ac:dyDescent="0.25">
      <c r="A328" s="55">
        <v>23202</v>
      </c>
      <c r="B328" s="55" t="s">
        <v>12</v>
      </c>
      <c r="H328" s="55">
        <v>20223</v>
      </c>
      <c r="I328" s="55" t="s">
        <v>27</v>
      </c>
    </row>
    <row r="329" spans="1:9" x14ac:dyDescent="0.25">
      <c r="A329" s="55">
        <v>23203</v>
      </c>
      <c r="B329" s="55" t="s">
        <v>12</v>
      </c>
      <c r="H329" s="55">
        <v>20224</v>
      </c>
      <c r="I329" s="55" t="s">
        <v>27</v>
      </c>
    </row>
    <row r="330" spans="1:9" x14ac:dyDescent="0.25">
      <c r="A330" s="55">
        <v>23209</v>
      </c>
      <c r="B330" s="55" t="s">
        <v>12</v>
      </c>
      <c r="H330" s="55">
        <v>20229</v>
      </c>
      <c r="I330" s="55" t="s">
        <v>27</v>
      </c>
    </row>
    <row r="331" spans="1:9" x14ac:dyDescent="0.25">
      <c r="A331" s="55">
        <v>24111</v>
      </c>
      <c r="B331" s="55" t="s">
        <v>27</v>
      </c>
      <c r="H331" s="55">
        <v>20231</v>
      </c>
      <c r="I331" s="55" t="s">
        <v>27</v>
      </c>
    </row>
    <row r="332" spans="1:9" x14ac:dyDescent="0.25">
      <c r="A332" s="55">
        <v>24112</v>
      </c>
      <c r="B332" s="55" t="s">
        <v>27</v>
      </c>
      <c r="H332" s="55">
        <v>20232</v>
      </c>
      <c r="I332" s="55" t="s">
        <v>27</v>
      </c>
    </row>
    <row r="333" spans="1:9" x14ac:dyDescent="0.25">
      <c r="A333" s="55">
        <v>24113</v>
      </c>
      <c r="B333" s="55" t="s">
        <v>27</v>
      </c>
      <c r="H333" s="55">
        <v>20233</v>
      </c>
      <c r="I333" s="55" t="s">
        <v>27</v>
      </c>
    </row>
    <row r="334" spans="1:9" x14ac:dyDescent="0.25">
      <c r="A334" s="55">
        <v>24114</v>
      </c>
      <c r="B334" s="55" t="s">
        <v>27</v>
      </c>
      <c r="H334" s="55">
        <v>20234</v>
      </c>
      <c r="I334" s="55" t="s">
        <v>27</v>
      </c>
    </row>
    <row r="335" spans="1:9" x14ac:dyDescent="0.25">
      <c r="A335" s="55">
        <v>24115</v>
      </c>
      <c r="B335" s="55" t="s">
        <v>27</v>
      </c>
      <c r="H335" s="55">
        <v>20235</v>
      </c>
      <c r="I335" s="55" t="s">
        <v>27</v>
      </c>
    </row>
    <row r="336" spans="1:9" x14ac:dyDescent="0.25">
      <c r="A336" s="55">
        <v>24116</v>
      </c>
      <c r="B336" s="55" t="s">
        <v>27</v>
      </c>
      <c r="H336" s="55">
        <v>20236</v>
      </c>
      <c r="I336" s="55" t="s">
        <v>27</v>
      </c>
    </row>
    <row r="337" spans="1:9" x14ac:dyDescent="0.25">
      <c r="A337" s="55">
        <v>24117</v>
      </c>
      <c r="B337" s="55" t="s">
        <v>27</v>
      </c>
      <c r="H337" s="55">
        <v>20237</v>
      </c>
      <c r="I337" s="55" t="s">
        <v>27</v>
      </c>
    </row>
    <row r="338" spans="1:9" x14ac:dyDescent="0.25">
      <c r="A338" s="55">
        <v>24118</v>
      </c>
      <c r="B338" s="55" t="s">
        <v>27</v>
      </c>
      <c r="H338" s="55">
        <v>20238</v>
      </c>
      <c r="I338" s="55" t="s">
        <v>27</v>
      </c>
    </row>
    <row r="339" spans="1:9" x14ac:dyDescent="0.25">
      <c r="A339" s="55">
        <v>24119</v>
      </c>
      <c r="B339" s="55" t="s">
        <v>27</v>
      </c>
      <c r="H339" s="55">
        <v>20239</v>
      </c>
      <c r="I339" s="55" t="s">
        <v>27</v>
      </c>
    </row>
    <row r="340" spans="1:9" x14ac:dyDescent="0.25">
      <c r="A340" s="55">
        <v>24121</v>
      </c>
      <c r="B340" s="55" t="s">
        <v>27</v>
      </c>
      <c r="H340" s="55">
        <v>20291</v>
      </c>
      <c r="I340" s="55" t="s">
        <v>27</v>
      </c>
    </row>
    <row r="341" spans="1:9" x14ac:dyDescent="0.25">
      <c r="A341" s="55">
        <v>24122</v>
      </c>
      <c r="B341" s="55" t="s">
        <v>27</v>
      </c>
      <c r="H341" s="55">
        <v>20292</v>
      </c>
      <c r="I341" s="55" t="s">
        <v>27</v>
      </c>
    </row>
    <row r="342" spans="1:9" x14ac:dyDescent="0.25">
      <c r="A342" s="55">
        <v>24123</v>
      </c>
      <c r="B342" s="55" t="s">
        <v>27</v>
      </c>
      <c r="H342" s="55">
        <v>20293</v>
      </c>
      <c r="I342" s="55" t="s">
        <v>27</v>
      </c>
    </row>
    <row r="343" spans="1:9" x14ac:dyDescent="0.25">
      <c r="A343" s="55">
        <v>24124</v>
      </c>
      <c r="B343" s="55" t="s">
        <v>27</v>
      </c>
      <c r="H343" s="55">
        <v>20294</v>
      </c>
      <c r="I343" s="55" t="s">
        <v>27</v>
      </c>
    </row>
    <row r="344" spans="1:9" x14ac:dyDescent="0.25">
      <c r="A344" s="55">
        <v>24129</v>
      </c>
      <c r="B344" s="55" t="s">
        <v>27</v>
      </c>
      <c r="H344" s="55">
        <v>20295</v>
      </c>
      <c r="I344" s="55" t="s">
        <v>27</v>
      </c>
    </row>
    <row r="345" spans="1:9" x14ac:dyDescent="0.25">
      <c r="A345" s="55">
        <v>24131</v>
      </c>
      <c r="B345" s="55" t="s">
        <v>27</v>
      </c>
      <c r="H345" s="55">
        <v>20296</v>
      </c>
      <c r="I345" s="55" t="s">
        <v>27</v>
      </c>
    </row>
    <row r="346" spans="1:9" x14ac:dyDescent="0.25">
      <c r="A346" s="55">
        <v>24132</v>
      </c>
      <c r="B346" s="55" t="s">
        <v>27</v>
      </c>
      <c r="H346" s="55">
        <v>20297</v>
      </c>
      <c r="I346" s="55" t="s">
        <v>27</v>
      </c>
    </row>
    <row r="347" spans="1:9" x14ac:dyDescent="0.25">
      <c r="A347" s="55">
        <v>24133</v>
      </c>
      <c r="B347" s="55" t="s">
        <v>27</v>
      </c>
      <c r="H347" s="55">
        <v>20299</v>
      </c>
      <c r="I347" s="55" t="s">
        <v>27</v>
      </c>
    </row>
    <row r="348" spans="1:9" x14ac:dyDescent="0.25">
      <c r="A348" s="55">
        <v>24134</v>
      </c>
      <c r="B348" s="55" t="s">
        <v>27</v>
      </c>
      <c r="H348" s="55">
        <v>20301</v>
      </c>
      <c r="I348" s="55" t="s">
        <v>27</v>
      </c>
    </row>
    <row r="349" spans="1:9" x14ac:dyDescent="0.25">
      <c r="A349" s="55">
        <v>24139</v>
      </c>
      <c r="B349" s="55" t="s">
        <v>27</v>
      </c>
      <c r="H349" s="55">
        <v>20302</v>
      </c>
      <c r="I349" s="55" t="s">
        <v>27</v>
      </c>
    </row>
    <row r="350" spans="1:9" x14ac:dyDescent="0.25">
      <c r="A350" s="55">
        <v>24211</v>
      </c>
      <c r="B350" s="55" t="s">
        <v>27</v>
      </c>
      <c r="H350" s="55">
        <v>20304</v>
      </c>
      <c r="I350" s="55" t="s">
        <v>27</v>
      </c>
    </row>
    <row r="351" spans="1:9" x14ac:dyDescent="0.25">
      <c r="A351" s="55">
        <v>24219</v>
      </c>
      <c r="B351" s="55" t="s">
        <v>27</v>
      </c>
      <c r="H351" s="55">
        <v>21001</v>
      </c>
      <c r="I351" s="55" t="s">
        <v>27</v>
      </c>
    </row>
    <row r="352" spans="1:9" x14ac:dyDescent="0.25">
      <c r="A352" s="55">
        <v>24221</v>
      </c>
      <c r="B352" s="55" t="s">
        <v>27</v>
      </c>
      <c r="H352" s="55">
        <v>21002</v>
      </c>
      <c r="I352" s="55" t="s">
        <v>27</v>
      </c>
    </row>
    <row r="353" spans="1:9" x14ac:dyDescent="0.25">
      <c r="A353" s="55">
        <v>24222</v>
      </c>
      <c r="B353" s="55" t="s">
        <v>27</v>
      </c>
      <c r="H353" s="55">
        <v>21003</v>
      </c>
      <c r="I353" s="55" t="s">
        <v>27</v>
      </c>
    </row>
    <row r="354" spans="1:9" x14ac:dyDescent="0.25">
      <c r="A354" s="55">
        <v>24223</v>
      </c>
      <c r="B354" s="55" t="s">
        <v>27</v>
      </c>
      <c r="H354" s="55">
        <v>21004</v>
      </c>
      <c r="I354" s="55" t="s">
        <v>27</v>
      </c>
    </row>
    <row r="355" spans="1:9" x14ac:dyDescent="0.25">
      <c r="A355" s="55">
        <v>24224</v>
      </c>
      <c r="B355" s="55" t="s">
        <v>27</v>
      </c>
      <c r="H355" s="55">
        <v>21005</v>
      </c>
      <c r="I355" s="55" t="s">
        <v>27</v>
      </c>
    </row>
    <row r="356" spans="1:9" x14ac:dyDescent="0.25">
      <c r="A356" s="55">
        <v>24229</v>
      </c>
      <c r="B356" s="55" t="s">
        <v>27</v>
      </c>
      <c r="H356" s="55">
        <v>21006</v>
      </c>
      <c r="I356" s="55" t="s">
        <v>27</v>
      </c>
    </row>
    <row r="357" spans="1:9" x14ac:dyDescent="0.25">
      <c r="A357" s="55">
        <v>24231</v>
      </c>
      <c r="B357" s="55" t="s">
        <v>27</v>
      </c>
      <c r="H357" s="55">
        <v>21009</v>
      </c>
      <c r="I357" s="55" t="s">
        <v>27</v>
      </c>
    </row>
    <row r="358" spans="1:9" x14ac:dyDescent="0.25">
      <c r="A358" s="55">
        <v>24232</v>
      </c>
      <c r="B358" s="55" t="s">
        <v>27</v>
      </c>
      <c r="H358" s="55">
        <v>22111</v>
      </c>
      <c r="I358" s="55" t="s">
        <v>47</v>
      </c>
    </row>
    <row r="359" spans="1:9" x14ac:dyDescent="0.25">
      <c r="A359" s="55">
        <v>24233</v>
      </c>
      <c r="B359" s="55" t="s">
        <v>27</v>
      </c>
      <c r="H359" s="55">
        <v>22112</v>
      </c>
      <c r="I359" s="55" t="s">
        <v>47</v>
      </c>
    </row>
    <row r="360" spans="1:9" x14ac:dyDescent="0.25">
      <c r="A360" s="55">
        <v>24234</v>
      </c>
      <c r="B360" s="55" t="s">
        <v>27</v>
      </c>
      <c r="H360" s="55">
        <v>22113</v>
      </c>
      <c r="I360" s="55" t="s">
        <v>47</v>
      </c>
    </row>
    <row r="361" spans="1:9" x14ac:dyDescent="0.25">
      <c r="A361" s="55">
        <v>24235</v>
      </c>
      <c r="B361" s="55" t="s">
        <v>27</v>
      </c>
      <c r="H361" s="55">
        <v>22119</v>
      </c>
      <c r="I361" s="55" t="s">
        <v>47</v>
      </c>
    </row>
    <row r="362" spans="1:9" x14ac:dyDescent="0.25">
      <c r="A362" s="55">
        <v>24236</v>
      </c>
      <c r="B362" s="55" t="s">
        <v>27</v>
      </c>
      <c r="H362" s="55">
        <v>22191</v>
      </c>
      <c r="I362" s="55" t="s">
        <v>47</v>
      </c>
    </row>
    <row r="363" spans="1:9" x14ac:dyDescent="0.25">
      <c r="A363" s="55">
        <v>24239</v>
      </c>
      <c r="B363" s="55" t="s">
        <v>27</v>
      </c>
      <c r="H363" s="55">
        <v>22192</v>
      </c>
      <c r="I363" s="55" t="s">
        <v>47</v>
      </c>
    </row>
    <row r="364" spans="1:9" x14ac:dyDescent="0.25">
      <c r="A364" s="55">
        <v>24241</v>
      </c>
      <c r="B364" s="55" t="s">
        <v>27</v>
      </c>
      <c r="H364" s="55">
        <v>22193</v>
      </c>
      <c r="I364" s="55" t="s">
        <v>47</v>
      </c>
    </row>
    <row r="365" spans="1:9" x14ac:dyDescent="0.25">
      <c r="A365" s="55">
        <v>24242</v>
      </c>
      <c r="B365" s="55" t="s">
        <v>27</v>
      </c>
      <c r="H365" s="55">
        <v>22194</v>
      </c>
      <c r="I365" s="55" t="s">
        <v>47</v>
      </c>
    </row>
    <row r="366" spans="1:9" x14ac:dyDescent="0.25">
      <c r="A366" s="55">
        <v>24243</v>
      </c>
      <c r="B366" s="55" t="s">
        <v>27</v>
      </c>
      <c r="H366" s="55">
        <v>22199</v>
      </c>
      <c r="I366" s="55" t="s">
        <v>47</v>
      </c>
    </row>
    <row r="367" spans="1:9" x14ac:dyDescent="0.25">
      <c r="A367" s="55">
        <v>24244</v>
      </c>
      <c r="B367" s="55" t="s">
        <v>27</v>
      </c>
      <c r="H367" s="55">
        <v>22201</v>
      </c>
      <c r="I367" s="55" t="s">
        <v>47</v>
      </c>
    </row>
    <row r="368" spans="1:9" x14ac:dyDescent="0.25">
      <c r="A368" s="55">
        <v>24245</v>
      </c>
      <c r="B368" s="55" t="s">
        <v>27</v>
      </c>
      <c r="H368" s="55">
        <v>22202</v>
      </c>
      <c r="I368" s="55" t="s">
        <v>47</v>
      </c>
    </row>
    <row r="369" spans="1:9" x14ac:dyDescent="0.25">
      <c r="A369" s="55">
        <v>24246</v>
      </c>
      <c r="B369" s="55" t="s">
        <v>27</v>
      </c>
      <c r="H369" s="55">
        <v>22203</v>
      </c>
      <c r="I369" s="55" t="s">
        <v>47</v>
      </c>
    </row>
    <row r="370" spans="1:9" x14ac:dyDescent="0.25">
      <c r="A370" s="55">
        <v>24247</v>
      </c>
      <c r="B370" s="55" t="s">
        <v>27</v>
      </c>
      <c r="H370" s="55">
        <v>22204</v>
      </c>
      <c r="I370" s="55" t="s">
        <v>47</v>
      </c>
    </row>
    <row r="371" spans="1:9" x14ac:dyDescent="0.25">
      <c r="A371" s="55">
        <v>24248</v>
      </c>
      <c r="B371" s="55" t="s">
        <v>27</v>
      </c>
      <c r="H371" s="55">
        <v>22205</v>
      </c>
      <c r="I371" s="55" t="s">
        <v>47</v>
      </c>
    </row>
    <row r="372" spans="1:9" x14ac:dyDescent="0.25">
      <c r="A372" s="55">
        <v>24249</v>
      </c>
      <c r="B372" s="55" t="s">
        <v>27</v>
      </c>
      <c r="H372" s="55">
        <v>22206</v>
      </c>
      <c r="I372" s="55" t="s">
        <v>47</v>
      </c>
    </row>
    <row r="373" spans="1:9" x14ac:dyDescent="0.25">
      <c r="A373" s="55">
        <v>24291</v>
      </c>
      <c r="B373" s="55" t="s">
        <v>27</v>
      </c>
      <c r="H373" s="55">
        <v>22207</v>
      </c>
      <c r="I373" s="55" t="s">
        <v>47</v>
      </c>
    </row>
    <row r="374" spans="1:9" x14ac:dyDescent="0.25">
      <c r="A374" s="55">
        <v>24292</v>
      </c>
      <c r="B374" s="55" t="s">
        <v>27</v>
      </c>
      <c r="H374" s="55">
        <v>22208</v>
      </c>
      <c r="I374" s="55" t="s">
        <v>47</v>
      </c>
    </row>
    <row r="375" spans="1:9" x14ac:dyDescent="0.25">
      <c r="A375" s="55">
        <v>24293</v>
      </c>
      <c r="B375" s="55" t="s">
        <v>27</v>
      </c>
      <c r="H375" s="55">
        <v>22209</v>
      </c>
      <c r="I375" s="55" t="s">
        <v>47</v>
      </c>
    </row>
    <row r="376" spans="1:9" x14ac:dyDescent="0.25">
      <c r="A376" s="55">
        <v>24294</v>
      </c>
      <c r="B376" s="55" t="s">
        <v>27</v>
      </c>
      <c r="H376" s="55">
        <v>23101</v>
      </c>
      <c r="I376" s="55" t="s">
        <v>33</v>
      </c>
    </row>
    <row r="377" spans="1:9" x14ac:dyDescent="0.25">
      <c r="A377" s="55">
        <v>24295</v>
      </c>
      <c r="B377" s="55" t="s">
        <v>27</v>
      </c>
      <c r="H377" s="55">
        <v>23102</v>
      </c>
      <c r="I377" s="55" t="s">
        <v>33</v>
      </c>
    </row>
    <row r="378" spans="1:9" x14ac:dyDescent="0.25">
      <c r="A378" s="55">
        <v>24296</v>
      </c>
      <c r="B378" s="55" t="s">
        <v>27</v>
      </c>
      <c r="H378" s="55">
        <v>23103</v>
      </c>
      <c r="I378" s="55" t="s">
        <v>33</v>
      </c>
    </row>
    <row r="379" spans="1:9" x14ac:dyDescent="0.25">
      <c r="A379" s="55">
        <v>24297</v>
      </c>
      <c r="B379" s="55" t="s">
        <v>27</v>
      </c>
      <c r="H379" s="55">
        <v>23104</v>
      </c>
      <c r="I379" s="55" t="s">
        <v>33</v>
      </c>
    </row>
    <row r="380" spans="1:9" x14ac:dyDescent="0.25">
      <c r="A380" s="55">
        <v>24298</v>
      </c>
      <c r="B380" s="55" t="s">
        <v>27</v>
      </c>
      <c r="H380" s="55">
        <v>23105</v>
      </c>
      <c r="I380" s="55" t="s">
        <v>33</v>
      </c>
    </row>
    <row r="381" spans="1:9" x14ac:dyDescent="0.25">
      <c r="A381" s="55">
        <v>24299</v>
      </c>
      <c r="B381" s="55" t="s">
        <v>27</v>
      </c>
      <c r="H381" s="55">
        <v>23106</v>
      </c>
      <c r="I381" s="55" t="s">
        <v>33</v>
      </c>
    </row>
    <row r="382" spans="1:9" x14ac:dyDescent="0.25">
      <c r="A382" s="55">
        <v>24301</v>
      </c>
      <c r="B382" s="55" t="s">
        <v>27</v>
      </c>
      <c r="H382" s="55">
        <v>23107</v>
      </c>
      <c r="I382" s="55" t="s">
        <v>33</v>
      </c>
    </row>
    <row r="383" spans="1:9" x14ac:dyDescent="0.25">
      <c r="A383" s="55">
        <v>24302</v>
      </c>
      <c r="B383" s="55" t="s">
        <v>27</v>
      </c>
      <c r="H383" s="55">
        <v>23109</v>
      </c>
      <c r="I383" s="55" t="s">
        <v>33</v>
      </c>
    </row>
    <row r="384" spans="1:9" x14ac:dyDescent="0.25">
      <c r="A384" s="55">
        <v>24303</v>
      </c>
      <c r="B384" s="55" t="s">
        <v>27</v>
      </c>
      <c r="H384" s="55">
        <v>23911</v>
      </c>
      <c r="I384" s="55" t="s">
        <v>33</v>
      </c>
    </row>
    <row r="385" spans="1:9" x14ac:dyDescent="0.25">
      <c r="A385" s="55">
        <v>24304</v>
      </c>
      <c r="B385" s="55" t="s">
        <v>27</v>
      </c>
      <c r="H385" s="55">
        <v>23912</v>
      </c>
      <c r="I385" s="55" t="s">
        <v>33</v>
      </c>
    </row>
    <row r="386" spans="1:9" x14ac:dyDescent="0.25">
      <c r="A386" s="55">
        <v>24305</v>
      </c>
      <c r="B386" s="55" t="s">
        <v>27</v>
      </c>
      <c r="H386" s="55">
        <v>23913</v>
      </c>
      <c r="I386" s="55" t="s">
        <v>33</v>
      </c>
    </row>
    <row r="387" spans="1:9" x14ac:dyDescent="0.25">
      <c r="A387" s="55">
        <v>24306</v>
      </c>
      <c r="B387" s="55" t="s">
        <v>27</v>
      </c>
      <c r="H387" s="55">
        <v>23919</v>
      </c>
      <c r="I387" s="55" t="s">
        <v>33</v>
      </c>
    </row>
    <row r="388" spans="1:9" x14ac:dyDescent="0.25">
      <c r="A388" s="55">
        <v>24309</v>
      </c>
      <c r="B388" s="55" t="s">
        <v>27</v>
      </c>
      <c r="H388" s="55">
        <v>23921</v>
      </c>
      <c r="I388" s="55" t="s">
        <v>33</v>
      </c>
    </row>
    <row r="389" spans="1:9" x14ac:dyDescent="0.25">
      <c r="A389" s="55">
        <v>25111</v>
      </c>
      <c r="B389" s="55" t="s">
        <v>47</v>
      </c>
      <c r="H389" s="55">
        <v>23922</v>
      </c>
      <c r="I389" s="55" t="s">
        <v>33</v>
      </c>
    </row>
    <row r="390" spans="1:9" x14ac:dyDescent="0.25">
      <c r="A390" s="55">
        <v>25112</v>
      </c>
      <c r="B390" s="55" t="s">
        <v>47</v>
      </c>
      <c r="H390" s="55">
        <v>23923</v>
      </c>
      <c r="I390" s="55" t="s">
        <v>33</v>
      </c>
    </row>
    <row r="391" spans="1:9" x14ac:dyDescent="0.25">
      <c r="A391" s="55">
        <v>25113</v>
      </c>
      <c r="B391" s="55" t="s">
        <v>47</v>
      </c>
      <c r="H391" s="55">
        <v>23929</v>
      </c>
      <c r="I391" s="55" t="s">
        <v>33</v>
      </c>
    </row>
    <row r="392" spans="1:9" x14ac:dyDescent="0.25">
      <c r="A392" s="55">
        <v>25114</v>
      </c>
      <c r="B392" s="55" t="s">
        <v>47</v>
      </c>
      <c r="H392" s="55">
        <v>23931</v>
      </c>
      <c r="I392" s="55" t="s">
        <v>33</v>
      </c>
    </row>
    <row r="393" spans="1:9" x14ac:dyDescent="0.25">
      <c r="A393" s="55">
        <v>25119</v>
      </c>
      <c r="B393" s="55" t="s">
        <v>47</v>
      </c>
      <c r="H393" s="55">
        <v>23932</v>
      </c>
      <c r="I393" s="55" t="s">
        <v>33</v>
      </c>
    </row>
    <row r="394" spans="1:9" x14ac:dyDescent="0.25">
      <c r="A394" s="55">
        <v>25191</v>
      </c>
      <c r="B394" s="55" t="s">
        <v>47</v>
      </c>
      <c r="H394" s="55">
        <v>23933</v>
      </c>
      <c r="I394" s="55" t="s">
        <v>33</v>
      </c>
    </row>
    <row r="395" spans="1:9" x14ac:dyDescent="0.25">
      <c r="A395" s="55">
        <v>25192</v>
      </c>
      <c r="B395" s="55" t="s">
        <v>47</v>
      </c>
      <c r="H395" s="55">
        <v>23934</v>
      </c>
      <c r="I395" s="55" t="s">
        <v>33</v>
      </c>
    </row>
    <row r="396" spans="1:9" x14ac:dyDescent="0.25">
      <c r="A396" s="55">
        <v>25193</v>
      </c>
      <c r="B396" s="55" t="s">
        <v>47</v>
      </c>
      <c r="H396" s="55">
        <v>23935</v>
      </c>
      <c r="I396" s="55" t="s">
        <v>33</v>
      </c>
    </row>
    <row r="397" spans="1:9" x14ac:dyDescent="0.25">
      <c r="A397" s="55">
        <v>25194</v>
      </c>
      <c r="B397" s="55" t="s">
        <v>47</v>
      </c>
      <c r="H397" s="55">
        <v>23939</v>
      </c>
      <c r="I397" s="55" t="s">
        <v>33</v>
      </c>
    </row>
    <row r="398" spans="1:9" x14ac:dyDescent="0.25">
      <c r="A398" s="55">
        <v>25199</v>
      </c>
      <c r="B398" s="55" t="s">
        <v>47</v>
      </c>
      <c r="H398" s="55">
        <v>23941</v>
      </c>
      <c r="I398" s="55" t="s">
        <v>33</v>
      </c>
    </row>
    <row r="399" spans="1:9" x14ac:dyDescent="0.25">
      <c r="A399" s="55">
        <v>25201</v>
      </c>
      <c r="B399" s="55" t="s">
        <v>47</v>
      </c>
      <c r="H399" s="55">
        <v>23942</v>
      </c>
      <c r="I399" s="55" t="s">
        <v>33</v>
      </c>
    </row>
    <row r="400" spans="1:9" x14ac:dyDescent="0.25">
      <c r="A400" s="55">
        <v>25202</v>
      </c>
      <c r="B400" s="55" t="s">
        <v>47</v>
      </c>
      <c r="H400" s="55">
        <v>23943</v>
      </c>
      <c r="I400" s="55" t="s">
        <v>33</v>
      </c>
    </row>
    <row r="401" spans="1:9" x14ac:dyDescent="0.25">
      <c r="A401" s="55">
        <v>25203</v>
      </c>
      <c r="B401" s="55" t="s">
        <v>47</v>
      </c>
      <c r="H401" s="55">
        <v>23944</v>
      </c>
      <c r="I401" s="55" t="s">
        <v>33</v>
      </c>
    </row>
    <row r="402" spans="1:9" x14ac:dyDescent="0.25">
      <c r="A402" s="55">
        <v>25204</v>
      </c>
      <c r="B402" s="55" t="s">
        <v>47</v>
      </c>
      <c r="H402" s="55">
        <v>23945</v>
      </c>
      <c r="I402" s="55" t="s">
        <v>33</v>
      </c>
    </row>
    <row r="403" spans="1:9" x14ac:dyDescent="0.25">
      <c r="A403" s="55">
        <v>25205</v>
      </c>
      <c r="B403" s="55" t="s">
        <v>47</v>
      </c>
      <c r="H403" s="55">
        <v>23949</v>
      </c>
      <c r="I403" s="55" t="s">
        <v>33</v>
      </c>
    </row>
    <row r="404" spans="1:9" x14ac:dyDescent="0.25">
      <c r="A404" s="55">
        <v>25206</v>
      </c>
      <c r="B404" s="55" t="s">
        <v>47</v>
      </c>
      <c r="H404" s="55">
        <v>23951</v>
      </c>
      <c r="I404" s="55" t="s">
        <v>33</v>
      </c>
    </row>
    <row r="405" spans="1:9" x14ac:dyDescent="0.25">
      <c r="A405" s="55">
        <v>25207</v>
      </c>
      <c r="B405" s="55" t="s">
        <v>47</v>
      </c>
      <c r="H405" s="55">
        <v>23952</v>
      </c>
      <c r="I405" s="55" t="s">
        <v>33</v>
      </c>
    </row>
    <row r="406" spans="1:9" x14ac:dyDescent="0.25">
      <c r="A406" s="55">
        <v>25208</v>
      </c>
      <c r="B406" s="55" t="s">
        <v>47</v>
      </c>
      <c r="H406" s="55">
        <v>23953</v>
      </c>
      <c r="I406" s="55" t="s">
        <v>33</v>
      </c>
    </row>
    <row r="407" spans="1:9" x14ac:dyDescent="0.25">
      <c r="A407" s="55">
        <v>25209</v>
      </c>
      <c r="B407" s="55" t="s">
        <v>47</v>
      </c>
      <c r="H407" s="55">
        <v>23954</v>
      </c>
      <c r="I407" s="55" t="s">
        <v>33</v>
      </c>
    </row>
    <row r="408" spans="1:9" x14ac:dyDescent="0.25">
      <c r="A408" s="55">
        <v>26101</v>
      </c>
      <c r="B408" s="55" t="s">
        <v>33</v>
      </c>
      <c r="H408" s="55">
        <v>23955</v>
      </c>
      <c r="I408" s="55" t="s">
        <v>33</v>
      </c>
    </row>
    <row r="409" spans="1:9" x14ac:dyDescent="0.25">
      <c r="A409" s="55">
        <v>26102</v>
      </c>
      <c r="B409" s="55" t="s">
        <v>33</v>
      </c>
      <c r="H409" s="55">
        <v>23956</v>
      </c>
      <c r="I409" s="55" t="s">
        <v>33</v>
      </c>
    </row>
    <row r="410" spans="1:9" x14ac:dyDescent="0.25">
      <c r="A410" s="55">
        <v>26103</v>
      </c>
      <c r="B410" s="55" t="s">
        <v>33</v>
      </c>
      <c r="H410" s="55">
        <v>23959</v>
      </c>
      <c r="I410" s="55" t="s">
        <v>33</v>
      </c>
    </row>
    <row r="411" spans="1:9" x14ac:dyDescent="0.25">
      <c r="A411" s="55">
        <v>26104</v>
      </c>
      <c r="B411" s="55" t="s">
        <v>33</v>
      </c>
      <c r="H411" s="55">
        <v>23960</v>
      </c>
      <c r="I411" s="55" t="s">
        <v>33</v>
      </c>
    </row>
    <row r="412" spans="1:9" x14ac:dyDescent="0.25">
      <c r="A412" s="55">
        <v>26105</v>
      </c>
      <c r="B412" s="55" t="s">
        <v>33</v>
      </c>
      <c r="H412" s="55">
        <v>23991</v>
      </c>
      <c r="I412" s="55" t="s">
        <v>33</v>
      </c>
    </row>
    <row r="413" spans="1:9" x14ac:dyDescent="0.25">
      <c r="A413" s="55">
        <v>26106</v>
      </c>
      <c r="B413" s="55" t="s">
        <v>33</v>
      </c>
      <c r="H413" s="55">
        <v>23992</v>
      </c>
      <c r="I413" s="55" t="s">
        <v>33</v>
      </c>
    </row>
    <row r="414" spans="1:9" x14ac:dyDescent="0.25">
      <c r="A414" s="55">
        <v>26107</v>
      </c>
      <c r="B414" s="55" t="s">
        <v>33</v>
      </c>
      <c r="H414" s="55">
        <v>23993</v>
      </c>
      <c r="I414" s="55" t="s">
        <v>33</v>
      </c>
    </row>
    <row r="415" spans="1:9" x14ac:dyDescent="0.25">
      <c r="A415" s="55">
        <v>26109</v>
      </c>
      <c r="B415" s="55" t="s">
        <v>33</v>
      </c>
      <c r="H415" s="55">
        <v>23994</v>
      </c>
      <c r="I415" s="55" t="s">
        <v>33</v>
      </c>
    </row>
    <row r="416" spans="1:9" x14ac:dyDescent="0.25">
      <c r="A416" s="55">
        <v>26911</v>
      </c>
      <c r="B416" s="55" t="s">
        <v>33</v>
      </c>
      <c r="H416" s="55">
        <v>23999</v>
      </c>
      <c r="I416" s="55" t="s">
        <v>33</v>
      </c>
    </row>
    <row r="417" spans="1:9" x14ac:dyDescent="0.25">
      <c r="A417" s="55">
        <v>26912</v>
      </c>
      <c r="B417" s="55" t="s">
        <v>33</v>
      </c>
      <c r="H417" s="55">
        <v>24101</v>
      </c>
      <c r="I417" s="55" t="s">
        <v>23</v>
      </c>
    </row>
    <row r="418" spans="1:9" x14ac:dyDescent="0.25">
      <c r="A418" s="55">
        <v>26913</v>
      </c>
      <c r="B418" s="55" t="s">
        <v>33</v>
      </c>
      <c r="H418" s="55">
        <v>24102</v>
      </c>
      <c r="I418" s="55" t="s">
        <v>23</v>
      </c>
    </row>
    <row r="419" spans="1:9" x14ac:dyDescent="0.25">
      <c r="A419" s="55">
        <v>26914</v>
      </c>
      <c r="B419" s="55" t="s">
        <v>33</v>
      </c>
      <c r="H419" s="55">
        <v>24103</v>
      </c>
      <c r="I419" s="55" t="s">
        <v>23</v>
      </c>
    </row>
    <row r="420" spans="1:9" x14ac:dyDescent="0.25">
      <c r="A420" s="55">
        <v>26915</v>
      </c>
      <c r="B420" s="55" t="s">
        <v>33</v>
      </c>
      <c r="H420" s="55">
        <v>24104</v>
      </c>
      <c r="I420" s="55" t="s">
        <v>23</v>
      </c>
    </row>
    <row r="421" spans="1:9" x14ac:dyDescent="0.25">
      <c r="A421" s="55">
        <v>26916</v>
      </c>
      <c r="B421" s="55" t="s">
        <v>33</v>
      </c>
      <c r="H421" s="55">
        <v>24105</v>
      </c>
      <c r="I421" s="55" t="s">
        <v>23</v>
      </c>
    </row>
    <row r="422" spans="1:9" x14ac:dyDescent="0.25">
      <c r="A422" s="55">
        <v>26919</v>
      </c>
      <c r="B422" s="55" t="s">
        <v>33</v>
      </c>
      <c r="H422" s="55">
        <v>24106</v>
      </c>
      <c r="I422" s="55" t="s">
        <v>23</v>
      </c>
    </row>
    <row r="423" spans="1:9" x14ac:dyDescent="0.25">
      <c r="A423" s="55">
        <v>26921</v>
      </c>
      <c r="B423" s="55" t="s">
        <v>33</v>
      </c>
      <c r="H423" s="55">
        <v>24107</v>
      </c>
      <c r="I423" s="55" t="s">
        <v>23</v>
      </c>
    </row>
    <row r="424" spans="1:9" x14ac:dyDescent="0.25">
      <c r="A424" s="55">
        <v>26922</v>
      </c>
      <c r="B424" s="55" t="s">
        <v>33</v>
      </c>
      <c r="H424" s="55">
        <v>24108</v>
      </c>
      <c r="I424" s="55" t="s">
        <v>23</v>
      </c>
    </row>
    <row r="425" spans="1:9" x14ac:dyDescent="0.25">
      <c r="A425" s="55">
        <v>26929</v>
      </c>
      <c r="B425" s="55" t="s">
        <v>33</v>
      </c>
      <c r="H425" s="55">
        <v>24109</v>
      </c>
      <c r="I425" s="55" t="s">
        <v>23</v>
      </c>
    </row>
    <row r="426" spans="1:9" x14ac:dyDescent="0.25">
      <c r="A426" s="55">
        <v>26931</v>
      </c>
      <c r="B426" s="55" t="s">
        <v>33</v>
      </c>
      <c r="H426" s="55">
        <v>24201</v>
      </c>
      <c r="I426" s="55" t="s">
        <v>25</v>
      </c>
    </row>
    <row r="427" spans="1:9" x14ac:dyDescent="0.25">
      <c r="A427" s="55">
        <v>26932</v>
      </c>
      <c r="B427" s="55" t="s">
        <v>33</v>
      </c>
      <c r="H427" s="55">
        <v>24202</v>
      </c>
      <c r="I427" s="55" t="s">
        <v>25</v>
      </c>
    </row>
    <row r="428" spans="1:9" x14ac:dyDescent="0.25">
      <c r="A428" s="55">
        <v>26933</v>
      </c>
      <c r="B428" s="55" t="s">
        <v>33</v>
      </c>
      <c r="H428" s="55">
        <v>24203</v>
      </c>
      <c r="I428" s="55" t="s">
        <v>25</v>
      </c>
    </row>
    <row r="429" spans="1:9" x14ac:dyDescent="0.25">
      <c r="A429" s="55">
        <v>26939</v>
      </c>
      <c r="B429" s="55" t="s">
        <v>33</v>
      </c>
      <c r="H429" s="55">
        <v>24204</v>
      </c>
      <c r="I429" s="55" t="s">
        <v>25</v>
      </c>
    </row>
    <row r="430" spans="1:9" x14ac:dyDescent="0.25">
      <c r="A430" s="55">
        <v>26941</v>
      </c>
      <c r="B430" s="55" t="s">
        <v>33</v>
      </c>
      <c r="H430" s="55">
        <v>24205</v>
      </c>
      <c r="I430" s="55" t="s">
        <v>25</v>
      </c>
    </row>
    <row r="431" spans="1:9" x14ac:dyDescent="0.25">
      <c r="A431" s="55">
        <v>26942</v>
      </c>
      <c r="B431" s="55" t="s">
        <v>33</v>
      </c>
      <c r="H431" s="55">
        <v>24209</v>
      </c>
      <c r="I431" s="55" t="s">
        <v>25</v>
      </c>
    </row>
    <row r="432" spans="1:9" x14ac:dyDescent="0.25">
      <c r="A432" s="55">
        <v>26943</v>
      </c>
      <c r="B432" s="55" t="s">
        <v>33</v>
      </c>
      <c r="H432" s="55">
        <v>24311</v>
      </c>
      <c r="I432" s="55" t="s">
        <v>23</v>
      </c>
    </row>
    <row r="433" spans="1:9" x14ac:dyDescent="0.25">
      <c r="A433" s="55">
        <v>26944</v>
      </c>
      <c r="B433" s="55" t="s">
        <v>33</v>
      </c>
      <c r="H433" s="55">
        <v>24319</v>
      </c>
      <c r="I433" s="55" t="s">
        <v>23</v>
      </c>
    </row>
    <row r="434" spans="1:9" x14ac:dyDescent="0.25">
      <c r="A434" s="55">
        <v>26945</v>
      </c>
      <c r="B434" s="55" t="s">
        <v>33</v>
      </c>
      <c r="H434" s="55">
        <v>24320</v>
      </c>
      <c r="I434" s="55" t="s">
        <v>25</v>
      </c>
    </row>
    <row r="435" spans="1:9" x14ac:dyDescent="0.25">
      <c r="A435" s="55">
        <v>26949</v>
      </c>
      <c r="B435" s="55" t="s">
        <v>33</v>
      </c>
      <c r="H435" s="55">
        <v>25111</v>
      </c>
      <c r="I435" s="55" t="s">
        <v>37</v>
      </c>
    </row>
    <row r="436" spans="1:9" x14ac:dyDescent="0.25">
      <c r="A436" s="55">
        <v>26951</v>
      </c>
      <c r="B436" s="55" t="s">
        <v>33</v>
      </c>
      <c r="H436" s="55">
        <v>25112</v>
      </c>
      <c r="I436" s="55" t="s">
        <v>37</v>
      </c>
    </row>
    <row r="437" spans="1:9" x14ac:dyDescent="0.25">
      <c r="A437" s="55">
        <v>26952</v>
      </c>
      <c r="B437" s="55" t="s">
        <v>33</v>
      </c>
      <c r="H437" s="55">
        <v>25113</v>
      </c>
      <c r="I437" s="55" t="s">
        <v>37</v>
      </c>
    </row>
    <row r="438" spans="1:9" x14ac:dyDescent="0.25">
      <c r="A438" s="55">
        <v>26953</v>
      </c>
      <c r="B438" s="55" t="s">
        <v>33</v>
      </c>
      <c r="H438" s="55">
        <v>25119</v>
      </c>
      <c r="I438" s="55" t="s">
        <v>37</v>
      </c>
    </row>
    <row r="439" spans="1:9" x14ac:dyDescent="0.25">
      <c r="A439" s="55">
        <v>26954</v>
      </c>
      <c r="B439" s="55" t="s">
        <v>33</v>
      </c>
      <c r="H439" s="55">
        <v>25121</v>
      </c>
      <c r="I439" s="55" t="s">
        <v>37</v>
      </c>
    </row>
    <row r="440" spans="1:9" x14ac:dyDescent="0.25">
      <c r="A440" s="55">
        <v>26955</v>
      </c>
      <c r="B440" s="55" t="s">
        <v>33</v>
      </c>
      <c r="H440" s="55">
        <v>25122</v>
      </c>
      <c r="I440" s="55" t="s">
        <v>37</v>
      </c>
    </row>
    <row r="441" spans="1:9" x14ac:dyDescent="0.25">
      <c r="A441" s="55">
        <v>26956</v>
      </c>
      <c r="B441" s="55" t="s">
        <v>33</v>
      </c>
      <c r="H441" s="55">
        <v>25123</v>
      </c>
      <c r="I441" s="55" t="s">
        <v>37</v>
      </c>
    </row>
    <row r="442" spans="1:9" x14ac:dyDescent="0.25">
      <c r="A442" s="55">
        <v>26957</v>
      </c>
      <c r="B442" s="55" t="s">
        <v>33</v>
      </c>
      <c r="H442" s="55">
        <v>25129</v>
      </c>
      <c r="I442" s="55" t="s">
        <v>37</v>
      </c>
    </row>
    <row r="443" spans="1:9" x14ac:dyDescent="0.25">
      <c r="A443" s="55">
        <v>26959</v>
      </c>
      <c r="B443" s="55" t="s">
        <v>33</v>
      </c>
      <c r="H443" s="55">
        <v>25131</v>
      </c>
      <c r="I443" s="55" t="s">
        <v>37</v>
      </c>
    </row>
    <row r="444" spans="1:9" x14ac:dyDescent="0.25">
      <c r="A444" s="55">
        <v>26960</v>
      </c>
      <c r="B444" s="55" t="s">
        <v>33</v>
      </c>
      <c r="H444" s="55">
        <v>25132</v>
      </c>
      <c r="I444" s="55" t="s">
        <v>37</v>
      </c>
    </row>
    <row r="445" spans="1:9" x14ac:dyDescent="0.25">
      <c r="A445" s="55">
        <v>26991</v>
      </c>
      <c r="B445" s="55" t="s">
        <v>33</v>
      </c>
      <c r="H445" s="55">
        <v>25133</v>
      </c>
      <c r="I445" s="55" t="s">
        <v>37</v>
      </c>
    </row>
    <row r="446" spans="1:9" x14ac:dyDescent="0.25">
      <c r="A446" s="55">
        <v>26992</v>
      </c>
      <c r="B446" s="55" t="s">
        <v>33</v>
      </c>
      <c r="H446" s="55">
        <v>25139</v>
      </c>
      <c r="I446" s="55" t="s">
        <v>37</v>
      </c>
    </row>
    <row r="447" spans="1:9" x14ac:dyDescent="0.25">
      <c r="A447" s="55">
        <v>26993</v>
      </c>
      <c r="B447" s="55" t="s">
        <v>33</v>
      </c>
      <c r="H447" s="55">
        <v>25200</v>
      </c>
      <c r="I447" s="55" t="s">
        <v>37</v>
      </c>
    </row>
    <row r="448" spans="1:9" x14ac:dyDescent="0.25">
      <c r="A448" s="55">
        <v>26994</v>
      </c>
      <c r="B448" s="55" t="s">
        <v>33</v>
      </c>
      <c r="H448" s="55">
        <v>25910</v>
      </c>
      <c r="I448" s="55" t="s">
        <v>37</v>
      </c>
    </row>
    <row r="449" spans="1:9" x14ac:dyDescent="0.25">
      <c r="A449" s="55">
        <v>26999</v>
      </c>
      <c r="B449" s="55" t="s">
        <v>33</v>
      </c>
      <c r="H449" s="55">
        <v>25920</v>
      </c>
      <c r="I449" s="55" t="s">
        <v>37</v>
      </c>
    </row>
    <row r="450" spans="1:9" x14ac:dyDescent="0.25">
      <c r="A450" s="55">
        <v>27110</v>
      </c>
      <c r="B450" s="55" t="s">
        <v>23</v>
      </c>
      <c r="H450" s="55">
        <v>25931</v>
      </c>
      <c r="I450" s="55" t="s">
        <v>37</v>
      </c>
    </row>
    <row r="451" spans="1:9" x14ac:dyDescent="0.25">
      <c r="A451" s="55">
        <v>27120</v>
      </c>
      <c r="B451" s="55" t="s">
        <v>23</v>
      </c>
      <c r="H451" s="55">
        <v>25932</v>
      </c>
      <c r="I451" s="55" t="s">
        <v>37</v>
      </c>
    </row>
    <row r="452" spans="1:9" x14ac:dyDescent="0.25">
      <c r="A452" s="55">
        <v>27130</v>
      </c>
      <c r="B452" s="55" t="s">
        <v>23</v>
      </c>
      <c r="H452" s="55">
        <v>25933</v>
      </c>
      <c r="I452" s="55" t="s">
        <v>37</v>
      </c>
    </row>
    <row r="453" spans="1:9" x14ac:dyDescent="0.25">
      <c r="A453" s="55">
        <v>27141</v>
      </c>
      <c r="B453" s="55" t="s">
        <v>23</v>
      </c>
      <c r="H453" s="55">
        <v>25934</v>
      </c>
      <c r="I453" s="55" t="s">
        <v>37</v>
      </c>
    </row>
    <row r="454" spans="1:9" x14ac:dyDescent="0.25">
      <c r="A454" s="55">
        <v>27142</v>
      </c>
      <c r="B454" s="55" t="s">
        <v>23</v>
      </c>
      <c r="H454" s="55">
        <v>25939</v>
      </c>
      <c r="I454" s="55" t="s">
        <v>37</v>
      </c>
    </row>
    <row r="455" spans="1:9" x14ac:dyDescent="0.25">
      <c r="A455" s="55">
        <v>27143</v>
      </c>
      <c r="B455" s="55" t="s">
        <v>23</v>
      </c>
      <c r="H455" s="55">
        <v>25991</v>
      </c>
      <c r="I455" s="55" t="s">
        <v>37</v>
      </c>
    </row>
    <row r="456" spans="1:9" x14ac:dyDescent="0.25">
      <c r="A456" s="55">
        <v>27151</v>
      </c>
      <c r="B456" s="55" t="s">
        <v>23</v>
      </c>
      <c r="H456" s="55">
        <v>25992</v>
      </c>
      <c r="I456" s="55" t="s">
        <v>37</v>
      </c>
    </row>
    <row r="457" spans="1:9" x14ac:dyDescent="0.25">
      <c r="A457" s="55">
        <v>27152</v>
      </c>
      <c r="B457" s="55" t="s">
        <v>23</v>
      </c>
      <c r="H457" s="55">
        <v>25993</v>
      </c>
      <c r="I457" s="55" t="s">
        <v>37</v>
      </c>
    </row>
    <row r="458" spans="1:9" x14ac:dyDescent="0.25">
      <c r="A458" s="55">
        <v>27153</v>
      </c>
      <c r="B458" s="55" t="s">
        <v>23</v>
      </c>
      <c r="H458" s="55">
        <v>25994</v>
      </c>
      <c r="I458" s="55" t="s">
        <v>37</v>
      </c>
    </row>
    <row r="459" spans="1:9" x14ac:dyDescent="0.25">
      <c r="A459" s="55">
        <v>27161</v>
      </c>
      <c r="B459" s="55" t="s">
        <v>23</v>
      </c>
      <c r="H459" s="55">
        <v>25995</v>
      </c>
      <c r="I459" s="55" t="s">
        <v>37</v>
      </c>
    </row>
    <row r="460" spans="1:9" x14ac:dyDescent="0.25">
      <c r="A460" s="55">
        <v>27162</v>
      </c>
      <c r="B460" s="55" t="s">
        <v>23</v>
      </c>
      <c r="H460" s="55">
        <v>25996</v>
      </c>
      <c r="I460" s="55" t="s">
        <v>37</v>
      </c>
    </row>
    <row r="461" spans="1:9" x14ac:dyDescent="0.25">
      <c r="A461" s="55">
        <v>27163</v>
      </c>
      <c r="B461" s="55" t="s">
        <v>23</v>
      </c>
      <c r="H461" s="55">
        <v>25999</v>
      </c>
      <c r="I461" s="55" t="s">
        <v>37</v>
      </c>
    </row>
    <row r="462" spans="1:9" x14ac:dyDescent="0.25">
      <c r="A462" s="55">
        <v>27164</v>
      </c>
      <c r="B462" s="55" t="s">
        <v>23</v>
      </c>
      <c r="H462" s="55">
        <v>26101</v>
      </c>
      <c r="I462" s="55" t="s">
        <v>37</v>
      </c>
    </row>
    <row r="463" spans="1:9" x14ac:dyDescent="0.25">
      <c r="A463" s="55">
        <v>27165</v>
      </c>
      <c r="B463" s="55" t="s">
        <v>23</v>
      </c>
      <c r="H463" s="55">
        <v>26102</v>
      </c>
      <c r="I463" s="55" t="s">
        <v>37</v>
      </c>
    </row>
    <row r="464" spans="1:9" x14ac:dyDescent="0.25">
      <c r="A464" s="55">
        <v>27171</v>
      </c>
      <c r="B464" s="55" t="s">
        <v>23</v>
      </c>
      <c r="H464" s="55">
        <v>26103</v>
      </c>
      <c r="I464" s="55" t="s">
        <v>37</v>
      </c>
    </row>
    <row r="465" spans="1:9" x14ac:dyDescent="0.25">
      <c r="A465" s="55">
        <v>27172</v>
      </c>
      <c r="B465" s="55" t="s">
        <v>23</v>
      </c>
      <c r="H465" s="55">
        <v>26104</v>
      </c>
      <c r="I465" s="55" t="s">
        <v>37</v>
      </c>
    </row>
    <row r="466" spans="1:9" x14ac:dyDescent="0.25">
      <c r="A466" s="55">
        <v>27173</v>
      </c>
      <c r="B466" s="55" t="s">
        <v>23</v>
      </c>
      <c r="H466" s="55">
        <v>26105</v>
      </c>
      <c r="I466" s="55" t="s">
        <v>37</v>
      </c>
    </row>
    <row r="467" spans="1:9" x14ac:dyDescent="0.25">
      <c r="A467" s="55">
        <v>27181</v>
      </c>
      <c r="B467" s="55" t="s">
        <v>23</v>
      </c>
      <c r="H467" s="55">
        <v>26106</v>
      </c>
      <c r="I467" s="55" t="s">
        <v>37</v>
      </c>
    </row>
    <row r="468" spans="1:9" x14ac:dyDescent="0.25">
      <c r="A468" s="55">
        <v>27182</v>
      </c>
      <c r="B468" s="55" t="s">
        <v>23</v>
      </c>
      <c r="H468" s="55">
        <v>26107</v>
      </c>
      <c r="I468" s="55" t="s">
        <v>37</v>
      </c>
    </row>
    <row r="469" spans="1:9" x14ac:dyDescent="0.25">
      <c r="A469" s="55">
        <v>27183</v>
      </c>
      <c r="B469" s="55" t="s">
        <v>23</v>
      </c>
      <c r="H469" s="55">
        <v>26109</v>
      </c>
      <c r="I469" s="55" t="s">
        <v>37</v>
      </c>
    </row>
    <row r="470" spans="1:9" x14ac:dyDescent="0.25">
      <c r="A470" s="55">
        <v>27184</v>
      </c>
      <c r="B470" s="55" t="s">
        <v>23</v>
      </c>
      <c r="H470" s="55">
        <v>26201</v>
      </c>
      <c r="I470" s="55" t="s">
        <v>37</v>
      </c>
    </row>
    <row r="471" spans="1:9" x14ac:dyDescent="0.25">
      <c r="A471" s="55">
        <v>27190</v>
      </c>
      <c r="B471" s="55" t="s">
        <v>23</v>
      </c>
      <c r="H471" s="55">
        <v>26202</v>
      </c>
      <c r="I471" s="55" t="s">
        <v>37</v>
      </c>
    </row>
    <row r="472" spans="1:9" x14ac:dyDescent="0.25">
      <c r="A472" s="55">
        <v>27201</v>
      </c>
      <c r="B472" s="55" t="s">
        <v>25</v>
      </c>
      <c r="H472" s="55">
        <v>26203</v>
      </c>
      <c r="I472" s="55" t="s">
        <v>37</v>
      </c>
    </row>
    <row r="473" spans="1:9" x14ac:dyDescent="0.25">
      <c r="A473" s="55">
        <v>27202</v>
      </c>
      <c r="B473" s="55" t="s">
        <v>25</v>
      </c>
      <c r="H473" s="55">
        <v>26204</v>
      </c>
      <c r="I473" s="55" t="s">
        <v>37</v>
      </c>
    </row>
    <row r="474" spans="1:9" x14ac:dyDescent="0.25">
      <c r="A474" s="55">
        <v>27203</v>
      </c>
      <c r="B474" s="55" t="s">
        <v>25</v>
      </c>
      <c r="H474" s="55">
        <v>26205</v>
      </c>
      <c r="I474" s="55" t="s">
        <v>37</v>
      </c>
    </row>
    <row r="475" spans="1:9" x14ac:dyDescent="0.25">
      <c r="A475" s="55">
        <v>27204</v>
      </c>
      <c r="B475" s="55" t="s">
        <v>25</v>
      </c>
      <c r="H475" s="55">
        <v>26209</v>
      </c>
      <c r="I475" s="55" t="s">
        <v>37</v>
      </c>
    </row>
    <row r="476" spans="1:9" x14ac:dyDescent="0.25">
      <c r="A476" s="55">
        <v>27205</v>
      </c>
      <c r="B476" s="55" t="s">
        <v>25</v>
      </c>
      <c r="H476" s="55">
        <v>26301</v>
      </c>
      <c r="I476" s="55" t="s">
        <v>37</v>
      </c>
    </row>
    <row r="477" spans="1:9" x14ac:dyDescent="0.25">
      <c r="A477" s="55">
        <v>27209</v>
      </c>
      <c r="B477" s="55" t="s">
        <v>25</v>
      </c>
      <c r="H477" s="55">
        <v>26302</v>
      </c>
      <c r="I477" s="55" t="s">
        <v>37</v>
      </c>
    </row>
    <row r="478" spans="1:9" x14ac:dyDescent="0.25">
      <c r="A478" s="55">
        <v>27310</v>
      </c>
      <c r="B478" s="55" t="s">
        <v>23</v>
      </c>
      <c r="H478" s="55">
        <v>26303</v>
      </c>
      <c r="I478" s="55" t="s">
        <v>37</v>
      </c>
    </row>
    <row r="479" spans="1:9" x14ac:dyDescent="0.25">
      <c r="A479" s="55">
        <v>27320</v>
      </c>
      <c r="B479" s="55" t="s">
        <v>25</v>
      </c>
      <c r="H479" s="55">
        <v>26304</v>
      </c>
      <c r="I479" s="55" t="s">
        <v>37</v>
      </c>
    </row>
    <row r="480" spans="1:9" x14ac:dyDescent="0.25">
      <c r="A480" s="55">
        <v>28111</v>
      </c>
      <c r="B480" s="55" t="s">
        <v>37</v>
      </c>
      <c r="H480" s="55">
        <v>26305</v>
      </c>
      <c r="I480" s="55" t="s">
        <v>37</v>
      </c>
    </row>
    <row r="481" spans="1:9" x14ac:dyDescent="0.25">
      <c r="A481" s="55">
        <v>28112</v>
      </c>
      <c r="B481" s="55" t="s">
        <v>37</v>
      </c>
      <c r="H481" s="55">
        <v>26309</v>
      </c>
      <c r="I481" s="55" t="s">
        <v>37</v>
      </c>
    </row>
    <row r="482" spans="1:9" x14ac:dyDescent="0.25">
      <c r="A482" s="55">
        <v>28113</v>
      </c>
      <c r="B482" s="55" t="s">
        <v>37</v>
      </c>
      <c r="H482" s="55">
        <v>26401</v>
      </c>
      <c r="I482" s="55" t="s">
        <v>37</v>
      </c>
    </row>
    <row r="483" spans="1:9" x14ac:dyDescent="0.25">
      <c r="A483" s="55">
        <v>28118</v>
      </c>
      <c r="B483" s="55" t="s">
        <v>37</v>
      </c>
      <c r="H483" s="55">
        <v>26402</v>
      </c>
      <c r="I483" s="55" t="s">
        <v>37</v>
      </c>
    </row>
    <row r="484" spans="1:9" x14ac:dyDescent="0.25">
      <c r="A484" s="55">
        <v>28119</v>
      </c>
      <c r="B484" s="55" t="s">
        <v>37</v>
      </c>
      <c r="H484" s="55">
        <v>26403</v>
      </c>
      <c r="I484" s="55" t="s">
        <v>37</v>
      </c>
    </row>
    <row r="485" spans="1:9" x14ac:dyDescent="0.25">
      <c r="A485" s="55">
        <v>28121</v>
      </c>
      <c r="B485" s="55" t="s">
        <v>37</v>
      </c>
      <c r="H485" s="55">
        <v>26404</v>
      </c>
      <c r="I485" s="55" t="s">
        <v>37</v>
      </c>
    </row>
    <row r="486" spans="1:9" x14ac:dyDescent="0.25">
      <c r="A486" s="55">
        <v>28122</v>
      </c>
      <c r="B486" s="55" t="s">
        <v>37</v>
      </c>
      <c r="H486" s="55">
        <v>26405</v>
      </c>
      <c r="I486" s="55" t="s">
        <v>37</v>
      </c>
    </row>
    <row r="487" spans="1:9" x14ac:dyDescent="0.25">
      <c r="A487" s="55">
        <v>28123</v>
      </c>
      <c r="B487" s="55" t="s">
        <v>37</v>
      </c>
      <c r="H487" s="55">
        <v>26406</v>
      </c>
      <c r="I487" s="55" t="s">
        <v>37</v>
      </c>
    </row>
    <row r="488" spans="1:9" x14ac:dyDescent="0.25">
      <c r="A488" s="55">
        <v>28128</v>
      </c>
      <c r="B488" s="55" t="s">
        <v>37</v>
      </c>
      <c r="H488" s="55">
        <v>26409</v>
      </c>
      <c r="I488" s="55" t="s">
        <v>37</v>
      </c>
    </row>
    <row r="489" spans="1:9" x14ac:dyDescent="0.25">
      <c r="A489" s="55">
        <v>28129</v>
      </c>
      <c r="B489" s="55" t="s">
        <v>37</v>
      </c>
      <c r="H489" s="55">
        <v>26511</v>
      </c>
      <c r="I489" s="55" t="s">
        <v>47</v>
      </c>
    </row>
    <row r="490" spans="1:9" x14ac:dyDescent="0.25">
      <c r="A490" s="55">
        <v>28131</v>
      </c>
      <c r="B490" s="55" t="s">
        <v>37</v>
      </c>
      <c r="H490" s="55">
        <v>26512</v>
      </c>
      <c r="I490" s="55" t="s">
        <v>47</v>
      </c>
    </row>
    <row r="491" spans="1:9" x14ac:dyDescent="0.25">
      <c r="A491" s="55">
        <v>28132</v>
      </c>
      <c r="B491" s="55" t="s">
        <v>37</v>
      </c>
      <c r="H491" s="55">
        <v>26513</v>
      </c>
      <c r="I491" s="55" t="s">
        <v>47</v>
      </c>
    </row>
    <row r="492" spans="1:9" x14ac:dyDescent="0.25">
      <c r="A492" s="55">
        <v>28133</v>
      </c>
      <c r="B492" s="55" t="s">
        <v>37</v>
      </c>
      <c r="H492" s="55">
        <v>26514</v>
      </c>
      <c r="I492" s="55" t="s">
        <v>47</v>
      </c>
    </row>
    <row r="493" spans="1:9" x14ac:dyDescent="0.25">
      <c r="A493" s="55">
        <v>28138</v>
      </c>
      <c r="B493" s="55" t="s">
        <v>37</v>
      </c>
      <c r="H493" s="55">
        <v>26515</v>
      </c>
      <c r="I493" s="55" t="s">
        <v>47</v>
      </c>
    </row>
    <row r="494" spans="1:9" x14ac:dyDescent="0.25">
      <c r="A494" s="55">
        <v>28139</v>
      </c>
      <c r="B494" s="55" t="s">
        <v>37</v>
      </c>
      <c r="H494" s="55">
        <v>26516</v>
      </c>
      <c r="I494" s="55" t="s">
        <v>47</v>
      </c>
    </row>
    <row r="495" spans="1:9" x14ac:dyDescent="0.25">
      <c r="A495" s="55">
        <v>28910</v>
      </c>
      <c r="B495" s="55" t="s">
        <v>37</v>
      </c>
      <c r="H495" s="55">
        <v>26517</v>
      </c>
      <c r="I495" s="55" t="s">
        <v>47</v>
      </c>
    </row>
    <row r="496" spans="1:9" x14ac:dyDescent="0.25">
      <c r="A496" s="55">
        <v>28920</v>
      </c>
      <c r="B496" s="55" t="s">
        <v>37</v>
      </c>
      <c r="H496" s="55">
        <v>26519</v>
      </c>
      <c r="I496" s="55" t="s">
        <v>47</v>
      </c>
    </row>
    <row r="497" spans="1:9" x14ac:dyDescent="0.25">
      <c r="A497" s="55">
        <v>28931</v>
      </c>
      <c r="B497" s="55" t="s">
        <v>37</v>
      </c>
      <c r="H497" s="55">
        <v>26521</v>
      </c>
      <c r="I497" s="55" t="s">
        <v>47</v>
      </c>
    </row>
    <row r="498" spans="1:9" x14ac:dyDescent="0.25">
      <c r="A498" s="55">
        <v>28932</v>
      </c>
      <c r="B498" s="55" t="s">
        <v>37</v>
      </c>
      <c r="H498" s="55">
        <v>26522</v>
      </c>
      <c r="I498" s="55" t="s">
        <v>47</v>
      </c>
    </row>
    <row r="499" spans="1:9" x14ac:dyDescent="0.25">
      <c r="A499" s="55">
        <v>28933</v>
      </c>
      <c r="B499" s="55" t="s">
        <v>37</v>
      </c>
      <c r="H499" s="55">
        <v>26523</v>
      </c>
      <c r="I499" s="55" t="s">
        <v>47</v>
      </c>
    </row>
    <row r="500" spans="1:9" x14ac:dyDescent="0.25">
      <c r="A500" s="55">
        <v>28939</v>
      </c>
      <c r="B500" s="55" t="s">
        <v>37</v>
      </c>
      <c r="H500" s="55">
        <v>26529</v>
      </c>
      <c r="I500" s="55" t="s">
        <v>47</v>
      </c>
    </row>
    <row r="501" spans="1:9" x14ac:dyDescent="0.25">
      <c r="A501" s="55">
        <v>28991</v>
      </c>
      <c r="B501" s="55" t="s">
        <v>37</v>
      </c>
      <c r="H501" s="55">
        <v>26600</v>
      </c>
      <c r="I501" s="55" t="s">
        <v>47</v>
      </c>
    </row>
    <row r="502" spans="1:9" x14ac:dyDescent="0.25">
      <c r="A502" s="55">
        <v>28992</v>
      </c>
      <c r="B502" s="55" t="s">
        <v>37</v>
      </c>
      <c r="H502" s="55">
        <v>26700</v>
      </c>
      <c r="I502" s="55" t="s">
        <v>47</v>
      </c>
    </row>
    <row r="503" spans="1:9" x14ac:dyDescent="0.25">
      <c r="A503" s="55">
        <v>28993</v>
      </c>
      <c r="B503" s="55" t="s">
        <v>37</v>
      </c>
      <c r="H503" s="55">
        <v>26800</v>
      </c>
      <c r="I503" s="55" t="s">
        <v>47</v>
      </c>
    </row>
    <row r="504" spans="1:9" x14ac:dyDescent="0.25">
      <c r="A504" s="55">
        <v>28994</v>
      </c>
      <c r="B504" s="55" t="s">
        <v>37</v>
      </c>
      <c r="H504" s="55">
        <v>27101</v>
      </c>
      <c r="I504" s="55" t="s">
        <v>37</v>
      </c>
    </row>
    <row r="505" spans="1:9" x14ac:dyDescent="0.25">
      <c r="A505" s="55">
        <v>28995</v>
      </c>
      <c r="B505" s="55" t="s">
        <v>37</v>
      </c>
      <c r="H505" s="55">
        <v>27102</v>
      </c>
      <c r="I505" s="55" t="s">
        <v>37</v>
      </c>
    </row>
    <row r="506" spans="1:9" x14ac:dyDescent="0.25">
      <c r="A506" s="55">
        <v>28996</v>
      </c>
      <c r="B506" s="55" t="s">
        <v>37</v>
      </c>
      <c r="H506" s="55">
        <v>27103</v>
      </c>
      <c r="I506" s="55" t="s">
        <v>37</v>
      </c>
    </row>
    <row r="507" spans="1:9" x14ac:dyDescent="0.25">
      <c r="A507" s="55">
        <v>28997</v>
      </c>
      <c r="B507" s="55" t="s">
        <v>37</v>
      </c>
      <c r="H507" s="55">
        <v>27104</v>
      </c>
      <c r="I507" s="55" t="s">
        <v>37</v>
      </c>
    </row>
    <row r="508" spans="1:9" x14ac:dyDescent="0.25">
      <c r="A508" s="55">
        <v>28998</v>
      </c>
      <c r="B508" s="55" t="s">
        <v>37</v>
      </c>
      <c r="H508" s="55">
        <v>27201</v>
      </c>
      <c r="I508" s="55" t="s">
        <v>37</v>
      </c>
    </row>
    <row r="509" spans="1:9" x14ac:dyDescent="0.25">
      <c r="A509" s="55">
        <v>28999</v>
      </c>
      <c r="B509" s="55" t="s">
        <v>37</v>
      </c>
      <c r="H509" s="55">
        <v>27202</v>
      </c>
      <c r="I509" s="55" t="s">
        <v>37</v>
      </c>
    </row>
    <row r="510" spans="1:9" x14ac:dyDescent="0.25">
      <c r="A510" s="55">
        <v>29111</v>
      </c>
      <c r="B510" s="55" t="s">
        <v>37</v>
      </c>
      <c r="H510" s="55">
        <v>27310</v>
      </c>
      <c r="I510" s="55" t="s">
        <v>37</v>
      </c>
    </row>
    <row r="511" spans="1:9" x14ac:dyDescent="0.25">
      <c r="A511" s="55">
        <v>29112</v>
      </c>
      <c r="B511" s="55" t="s">
        <v>37</v>
      </c>
      <c r="H511" s="55">
        <v>27320</v>
      </c>
      <c r="I511" s="55" t="s">
        <v>37</v>
      </c>
    </row>
    <row r="512" spans="1:9" x14ac:dyDescent="0.25">
      <c r="A512" s="55">
        <v>29113</v>
      </c>
      <c r="B512" s="55" t="s">
        <v>37</v>
      </c>
      <c r="H512" s="55">
        <v>27331</v>
      </c>
      <c r="I512" s="55" t="s">
        <v>37</v>
      </c>
    </row>
    <row r="513" spans="1:9" x14ac:dyDescent="0.25">
      <c r="A513" s="55">
        <v>29118</v>
      </c>
      <c r="B513" s="55" t="s">
        <v>37</v>
      </c>
      <c r="H513" s="55">
        <v>27339</v>
      </c>
      <c r="I513" s="55" t="s">
        <v>37</v>
      </c>
    </row>
    <row r="514" spans="1:9" x14ac:dyDescent="0.25">
      <c r="A514" s="55">
        <v>29119</v>
      </c>
      <c r="B514" s="55" t="s">
        <v>37</v>
      </c>
      <c r="H514" s="55">
        <v>27400</v>
      </c>
      <c r="I514" s="55" t="s">
        <v>37</v>
      </c>
    </row>
    <row r="515" spans="1:9" x14ac:dyDescent="0.25">
      <c r="A515" s="55">
        <v>29121</v>
      </c>
      <c r="B515" s="55" t="s">
        <v>37</v>
      </c>
      <c r="H515" s="55">
        <v>27501</v>
      </c>
      <c r="I515" s="55" t="s">
        <v>37</v>
      </c>
    </row>
    <row r="516" spans="1:9" x14ac:dyDescent="0.25">
      <c r="A516" s="55">
        <v>29128</v>
      </c>
      <c r="B516" s="55" t="s">
        <v>37</v>
      </c>
      <c r="H516" s="55">
        <v>27502</v>
      </c>
      <c r="I516" s="55" t="s">
        <v>37</v>
      </c>
    </row>
    <row r="517" spans="1:9" x14ac:dyDescent="0.25">
      <c r="A517" s="55">
        <v>29131</v>
      </c>
      <c r="B517" s="55" t="s">
        <v>37</v>
      </c>
      <c r="H517" s="55">
        <v>27503</v>
      </c>
      <c r="I517" s="55" t="s">
        <v>37</v>
      </c>
    </row>
    <row r="518" spans="1:9" x14ac:dyDescent="0.25">
      <c r="A518" s="55">
        <v>29138</v>
      </c>
      <c r="B518" s="55" t="s">
        <v>37</v>
      </c>
      <c r="H518" s="55">
        <v>27504</v>
      </c>
      <c r="I518" s="55" t="s">
        <v>37</v>
      </c>
    </row>
    <row r="519" spans="1:9" x14ac:dyDescent="0.25">
      <c r="A519" s="55">
        <v>29141</v>
      </c>
      <c r="B519" s="55" t="s">
        <v>37</v>
      </c>
      <c r="H519" s="55">
        <v>27509</v>
      </c>
      <c r="I519" s="55" t="s">
        <v>37</v>
      </c>
    </row>
    <row r="520" spans="1:9" x14ac:dyDescent="0.25">
      <c r="A520" s="55">
        <v>29142</v>
      </c>
      <c r="B520" s="55" t="s">
        <v>37</v>
      </c>
      <c r="H520" s="55">
        <v>27900</v>
      </c>
      <c r="I520" s="55" t="s">
        <v>37</v>
      </c>
    </row>
    <row r="521" spans="1:9" x14ac:dyDescent="0.25">
      <c r="A521" s="55">
        <v>29148</v>
      </c>
      <c r="B521" s="55" t="s">
        <v>37</v>
      </c>
      <c r="H521" s="55">
        <v>28110</v>
      </c>
      <c r="I521" s="55" t="s">
        <v>37</v>
      </c>
    </row>
    <row r="522" spans="1:9" x14ac:dyDescent="0.25">
      <c r="A522" s="55">
        <v>29149</v>
      </c>
      <c r="B522" s="55" t="s">
        <v>37</v>
      </c>
      <c r="H522" s="55">
        <v>28120</v>
      </c>
      <c r="I522" s="55" t="s">
        <v>37</v>
      </c>
    </row>
    <row r="523" spans="1:9" x14ac:dyDescent="0.25">
      <c r="A523" s="55">
        <v>29151</v>
      </c>
      <c r="B523" s="55" t="s">
        <v>37</v>
      </c>
      <c r="H523" s="55">
        <v>28131</v>
      </c>
      <c r="I523" s="55" t="s">
        <v>37</v>
      </c>
    </row>
    <row r="524" spans="1:9" x14ac:dyDescent="0.25">
      <c r="A524" s="55">
        <v>29158</v>
      </c>
      <c r="B524" s="55" t="s">
        <v>37</v>
      </c>
      <c r="H524" s="55">
        <v>28132</v>
      </c>
      <c r="I524" s="55" t="s">
        <v>37</v>
      </c>
    </row>
    <row r="525" spans="1:9" x14ac:dyDescent="0.25">
      <c r="A525" s="55">
        <v>29191</v>
      </c>
      <c r="B525" s="55" t="s">
        <v>37</v>
      </c>
      <c r="H525" s="55">
        <v>28140</v>
      </c>
      <c r="I525" s="55" t="s">
        <v>37</v>
      </c>
    </row>
    <row r="526" spans="1:9" x14ac:dyDescent="0.25">
      <c r="A526" s="55">
        <v>29192</v>
      </c>
      <c r="B526" s="55" t="s">
        <v>37</v>
      </c>
      <c r="H526" s="55">
        <v>28150</v>
      </c>
      <c r="I526" s="55" t="s">
        <v>37</v>
      </c>
    </row>
    <row r="527" spans="1:9" x14ac:dyDescent="0.25">
      <c r="A527" s="55">
        <v>29193</v>
      </c>
      <c r="B527" s="55" t="s">
        <v>37</v>
      </c>
      <c r="H527" s="55">
        <v>28161</v>
      </c>
      <c r="I527" s="55" t="s">
        <v>37</v>
      </c>
    </row>
    <row r="528" spans="1:9" x14ac:dyDescent="0.25">
      <c r="A528" s="55">
        <v>29194</v>
      </c>
      <c r="B528" s="55" t="s">
        <v>37</v>
      </c>
      <c r="H528" s="55">
        <v>28162</v>
      </c>
      <c r="I528" s="55" t="s">
        <v>37</v>
      </c>
    </row>
    <row r="529" spans="1:9" x14ac:dyDescent="0.25">
      <c r="A529" s="55">
        <v>29195</v>
      </c>
      <c r="B529" s="55" t="s">
        <v>37</v>
      </c>
      <c r="H529" s="55">
        <v>28170</v>
      </c>
      <c r="I529" s="55" t="s">
        <v>37</v>
      </c>
    </row>
    <row r="530" spans="1:9" x14ac:dyDescent="0.25">
      <c r="A530" s="55">
        <v>29196</v>
      </c>
      <c r="B530" s="55" t="s">
        <v>37</v>
      </c>
      <c r="H530" s="55">
        <v>28180</v>
      </c>
      <c r="I530" s="55" t="s">
        <v>37</v>
      </c>
    </row>
    <row r="531" spans="1:9" x14ac:dyDescent="0.25">
      <c r="A531" s="55">
        <v>29197</v>
      </c>
      <c r="B531" s="55" t="s">
        <v>37</v>
      </c>
      <c r="H531" s="55">
        <v>28191</v>
      </c>
      <c r="I531" s="55" t="s">
        <v>37</v>
      </c>
    </row>
    <row r="532" spans="1:9" x14ac:dyDescent="0.25">
      <c r="A532" s="55">
        <v>29198</v>
      </c>
      <c r="B532" s="55" t="s">
        <v>37</v>
      </c>
      <c r="H532" s="55">
        <v>28192</v>
      </c>
      <c r="I532" s="55" t="s">
        <v>37</v>
      </c>
    </row>
    <row r="533" spans="1:9" x14ac:dyDescent="0.25">
      <c r="A533" s="55">
        <v>29199</v>
      </c>
      <c r="B533" s="55" t="s">
        <v>37</v>
      </c>
      <c r="H533" s="55">
        <v>28193</v>
      </c>
      <c r="I533" s="55" t="s">
        <v>37</v>
      </c>
    </row>
    <row r="534" spans="1:9" x14ac:dyDescent="0.25">
      <c r="A534" s="55">
        <v>29211</v>
      </c>
      <c r="B534" s="55" t="s">
        <v>37</v>
      </c>
      <c r="H534" s="55">
        <v>28194</v>
      </c>
      <c r="I534" s="55" t="s">
        <v>37</v>
      </c>
    </row>
    <row r="535" spans="1:9" x14ac:dyDescent="0.25">
      <c r="A535" s="55">
        <v>29212</v>
      </c>
      <c r="B535" s="55" t="s">
        <v>37</v>
      </c>
      <c r="H535" s="55">
        <v>28195</v>
      </c>
      <c r="I535" s="55" t="s">
        <v>37</v>
      </c>
    </row>
    <row r="536" spans="1:9" x14ac:dyDescent="0.25">
      <c r="A536" s="55">
        <v>29213</v>
      </c>
      <c r="B536" s="55" t="s">
        <v>37</v>
      </c>
      <c r="H536" s="55">
        <v>28199</v>
      </c>
      <c r="I536" s="55" t="s">
        <v>37</v>
      </c>
    </row>
    <row r="537" spans="1:9" x14ac:dyDescent="0.25">
      <c r="A537" s="55">
        <v>29214</v>
      </c>
      <c r="B537" s="55" t="s">
        <v>37</v>
      </c>
      <c r="H537" s="55">
        <v>28211</v>
      </c>
      <c r="I537" s="55" t="s">
        <v>37</v>
      </c>
    </row>
    <row r="538" spans="1:9" x14ac:dyDescent="0.25">
      <c r="A538" s="55">
        <v>29218</v>
      </c>
      <c r="B538" s="55" t="s">
        <v>37</v>
      </c>
      <c r="H538" s="55">
        <v>28212</v>
      </c>
      <c r="I538" s="55" t="s">
        <v>37</v>
      </c>
    </row>
    <row r="539" spans="1:9" x14ac:dyDescent="0.25">
      <c r="A539" s="55">
        <v>29219</v>
      </c>
      <c r="B539" s="55" t="s">
        <v>37</v>
      </c>
      <c r="H539" s="55">
        <v>28213</v>
      </c>
      <c r="I539" s="55" t="s">
        <v>37</v>
      </c>
    </row>
    <row r="540" spans="1:9" x14ac:dyDescent="0.25">
      <c r="A540" s="55">
        <v>29221</v>
      </c>
      <c r="B540" s="55" t="s">
        <v>37</v>
      </c>
      <c r="H540" s="55">
        <v>28219</v>
      </c>
      <c r="I540" s="55" t="s">
        <v>37</v>
      </c>
    </row>
    <row r="541" spans="1:9" x14ac:dyDescent="0.25">
      <c r="A541" s="55">
        <v>29222</v>
      </c>
      <c r="B541" s="55" t="s">
        <v>37</v>
      </c>
      <c r="H541" s="55">
        <v>28221</v>
      </c>
      <c r="I541" s="55" t="s">
        <v>37</v>
      </c>
    </row>
    <row r="542" spans="1:9" x14ac:dyDescent="0.25">
      <c r="A542" s="55">
        <v>29223</v>
      </c>
      <c r="B542" s="55" t="s">
        <v>37</v>
      </c>
      <c r="H542" s="55">
        <v>28222</v>
      </c>
      <c r="I542" s="55" t="s">
        <v>37</v>
      </c>
    </row>
    <row r="543" spans="1:9" x14ac:dyDescent="0.25">
      <c r="A543" s="55">
        <v>29224</v>
      </c>
      <c r="B543" s="55" t="s">
        <v>37</v>
      </c>
      <c r="H543" s="55">
        <v>28223</v>
      </c>
      <c r="I543" s="55" t="s">
        <v>37</v>
      </c>
    </row>
    <row r="544" spans="1:9" x14ac:dyDescent="0.25">
      <c r="A544" s="55">
        <v>29225</v>
      </c>
      <c r="B544" s="55" t="s">
        <v>37</v>
      </c>
      <c r="H544" s="55">
        <v>28229</v>
      </c>
      <c r="I544" s="55" t="s">
        <v>37</v>
      </c>
    </row>
    <row r="545" spans="1:9" x14ac:dyDescent="0.25">
      <c r="A545" s="55">
        <v>29228</v>
      </c>
      <c r="B545" s="55" t="s">
        <v>37</v>
      </c>
      <c r="H545" s="55">
        <v>28230</v>
      </c>
      <c r="I545" s="55" t="s">
        <v>37</v>
      </c>
    </row>
    <row r="546" spans="1:9" x14ac:dyDescent="0.25">
      <c r="A546" s="55">
        <v>29229</v>
      </c>
      <c r="B546" s="55" t="s">
        <v>37</v>
      </c>
      <c r="H546" s="55">
        <v>28241</v>
      </c>
      <c r="I546" s="55" t="s">
        <v>37</v>
      </c>
    </row>
    <row r="547" spans="1:9" x14ac:dyDescent="0.25">
      <c r="A547" s="55">
        <v>29231</v>
      </c>
      <c r="B547" s="55" t="s">
        <v>37</v>
      </c>
      <c r="H547" s="55">
        <v>28242</v>
      </c>
      <c r="I547" s="55" t="s">
        <v>37</v>
      </c>
    </row>
    <row r="548" spans="1:9" x14ac:dyDescent="0.25">
      <c r="A548" s="55">
        <v>29238</v>
      </c>
      <c r="B548" s="55" t="s">
        <v>37</v>
      </c>
      <c r="H548" s="55">
        <v>28243</v>
      </c>
      <c r="I548" s="55" t="s">
        <v>37</v>
      </c>
    </row>
    <row r="549" spans="1:9" x14ac:dyDescent="0.25">
      <c r="A549" s="55">
        <v>29241</v>
      </c>
      <c r="B549" s="55" t="s">
        <v>37</v>
      </c>
      <c r="H549" s="55">
        <v>28244</v>
      </c>
      <c r="I549" s="55" t="s">
        <v>37</v>
      </c>
    </row>
    <row r="550" spans="1:9" x14ac:dyDescent="0.25">
      <c r="A550" s="55">
        <v>29242</v>
      </c>
      <c r="B550" s="55" t="s">
        <v>37</v>
      </c>
      <c r="H550" s="55">
        <v>28245</v>
      </c>
      <c r="I550" s="55" t="s">
        <v>37</v>
      </c>
    </row>
    <row r="551" spans="1:9" x14ac:dyDescent="0.25">
      <c r="A551" s="55">
        <v>29243</v>
      </c>
      <c r="B551" s="55" t="s">
        <v>37</v>
      </c>
      <c r="H551" s="55">
        <v>28246</v>
      </c>
      <c r="I551" s="55" t="s">
        <v>37</v>
      </c>
    </row>
    <row r="552" spans="1:9" x14ac:dyDescent="0.25">
      <c r="A552" s="55">
        <v>29244</v>
      </c>
      <c r="B552" s="55" t="s">
        <v>37</v>
      </c>
      <c r="H552" s="55">
        <v>28249</v>
      </c>
      <c r="I552" s="55" t="s">
        <v>37</v>
      </c>
    </row>
    <row r="553" spans="1:9" x14ac:dyDescent="0.25">
      <c r="A553" s="55">
        <v>29245</v>
      </c>
      <c r="B553" s="55" t="s">
        <v>37</v>
      </c>
      <c r="H553" s="55">
        <v>28251</v>
      </c>
      <c r="I553" s="55" t="s">
        <v>37</v>
      </c>
    </row>
    <row r="554" spans="1:9" x14ac:dyDescent="0.25">
      <c r="A554" s="55">
        <v>29246</v>
      </c>
      <c r="B554" s="55" t="s">
        <v>37</v>
      </c>
      <c r="H554" s="55">
        <v>28252</v>
      </c>
      <c r="I554" s="55" t="s">
        <v>37</v>
      </c>
    </row>
    <row r="555" spans="1:9" x14ac:dyDescent="0.25">
      <c r="A555" s="55">
        <v>29248</v>
      </c>
      <c r="B555" s="55" t="s">
        <v>37</v>
      </c>
      <c r="H555" s="55">
        <v>28253</v>
      </c>
      <c r="I555" s="55" t="s">
        <v>37</v>
      </c>
    </row>
    <row r="556" spans="1:9" x14ac:dyDescent="0.25">
      <c r="A556" s="55">
        <v>29249</v>
      </c>
      <c r="B556" s="55" t="s">
        <v>37</v>
      </c>
      <c r="H556" s="55">
        <v>28254</v>
      </c>
      <c r="I556" s="55" t="s">
        <v>37</v>
      </c>
    </row>
    <row r="557" spans="1:9" x14ac:dyDescent="0.25">
      <c r="A557" s="55">
        <v>29251</v>
      </c>
      <c r="B557" s="55" t="s">
        <v>37</v>
      </c>
      <c r="H557" s="55">
        <v>28255</v>
      </c>
      <c r="I557" s="55" t="s">
        <v>37</v>
      </c>
    </row>
    <row r="558" spans="1:9" x14ac:dyDescent="0.25">
      <c r="A558" s="55">
        <v>29252</v>
      </c>
      <c r="B558" s="55" t="s">
        <v>37</v>
      </c>
      <c r="H558" s="55">
        <v>28256</v>
      </c>
      <c r="I558" s="55" t="s">
        <v>37</v>
      </c>
    </row>
    <row r="559" spans="1:9" x14ac:dyDescent="0.25">
      <c r="A559" s="55">
        <v>29253</v>
      </c>
      <c r="B559" s="55" t="s">
        <v>37</v>
      </c>
      <c r="H559" s="55">
        <v>28259</v>
      </c>
      <c r="I559" s="55" t="s">
        <v>37</v>
      </c>
    </row>
    <row r="560" spans="1:9" x14ac:dyDescent="0.25">
      <c r="A560" s="55">
        <v>29254</v>
      </c>
      <c r="B560" s="55" t="s">
        <v>37</v>
      </c>
      <c r="H560" s="55">
        <v>28261</v>
      </c>
      <c r="I560" s="55" t="s">
        <v>37</v>
      </c>
    </row>
    <row r="561" spans="1:9" x14ac:dyDescent="0.25">
      <c r="A561" s="55">
        <v>29255</v>
      </c>
      <c r="B561" s="55" t="s">
        <v>37</v>
      </c>
      <c r="H561" s="55">
        <v>28262</v>
      </c>
      <c r="I561" s="55" t="s">
        <v>37</v>
      </c>
    </row>
    <row r="562" spans="1:9" x14ac:dyDescent="0.25">
      <c r="A562" s="55">
        <v>29256</v>
      </c>
      <c r="B562" s="55" t="s">
        <v>37</v>
      </c>
      <c r="H562" s="55">
        <v>28263</v>
      </c>
      <c r="I562" s="55" t="s">
        <v>37</v>
      </c>
    </row>
    <row r="563" spans="1:9" x14ac:dyDescent="0.25">
      <c r="A563" s="55">
        <v>29258</v>
      </c>
      <c r="B563" s="55" t="s">
        <v>37</v>
      </c>
      <c r="H563" s="55">
        <v>28264</v>
      </c>
      <c r="I563" s="55" t="s">
        <v>37</v>
      </c>
    </row>
    <row r="564" spans="1:9" x14ac:dyDescent="0.25">
      <c r="A564" s="55">
        <v>29259</v>
      </c>
      <c r="B564" s="55" t="s">
        <v>37</v>
      </c>
      <c r="H564" s="55">
        <v>28265</v>
      </c>
      <c r="I564" s="55" t="s">
        <v>37</v>
      </c>
    </row>
    <row r="565" spans="1:9" x14ac:dyDescent="0.25">
      <c r="A565" s="55">
        <v>29261</v>
      </c>
      <c r="B565" s="55" t="s">
        <v>37</v>
      </c>
      <c r="H565" s="55">
        <v>28266</v>
      </c>
      <c r="I565" s="55" t="s">
        <v>37</v>
      </c>
    </row>
    <row r="566" spans="1:9" x14ac:dyDescent="0.25">
      <c r="A566" s="55">
        <v>29262</v>
      </c>
      <c r="B566" s="55" t="s">
        <v>37</v>
      </c>
      <c r="H566" s="55">
        <v>28269</v>
      </c>
      <c r="I566" s="55" t="s">
        <v>37</v>
      </c>
    </row>
    <row r="567" spans="1:9" x14ac:dyDescent="0.25">
      <c r="A567" s="55">
        <v>29263</v>
      </c>
      <c r="B567" s="55" t="s">
        <v>37</v>
      </c>
      <c r="H567" s="55">
        <v>28291</v>
      </c>
      <c r="I567" s="55" t="s">
        <v>37</v>
      </c>
    </row>
    <row r="568" spans="1:9" x14ac:dyDescent="0.25">
      <c r="A568" s="55">
        <v>29264</v>
      </c>
      <c r="B568" s="55" t="s">
        <v>37</v>
      </c>
      <c r="H568" s="55">
        <v>28292</v>
      </c>
      <c r="I568" s="55" t="s">
        <v>37</v>
      </c>
    </row>
    <row r="569" spans="1:9" x14ac:dyDescent="0.25">
      <c r="A569" s="55">
        <v>29265</v>
      </c>
      <c r="B569" s="55" t="s">
        <v>37</v>
      </c>
      <c r="H569" s="55">
        <v>28293</v>
      </c>
      <c r="I569" s="55" t="s">
        <v>37</v>
      </c>
    </row>
    <row r="570" spans="1:9" x14ac:dyDescent="0.25">
      <c r="A570" s="55">
        <v>29266</v>
      </c>
      <c r="B570" s="55" t="s">
        <v>37</v>
      </c>
      <c r="H570" s="55">
        <v>28299</v>
      </c>
      <c r="I570" s="55" t="s">
        <v>37</v>
      </c>
    </row>
    <row r="571" spans="1:9" x14ac:dyDescent="0.25">
      <c r="A571" s="55">
        <v>29267</v>
      </c>
      <c r="B571" s="55" t="s">
        <v>37</v>
      </c>
      <c r="H571" s="55">
        <v>29101</v>
      </c>
      <c r="I571" s="55" t="s">
        <v>35</v>
      </c>
    </row>
    <row r="572" spans="1:9" x14ac:dyDescent="0.25">
      <c r="A572" s="55">
        <v>29268</v>
      </c>
      <c r="B572" s="55" t="s">
        <v>37</v>
      </c>
      <c r="H572" s="55">
        <v>29102</v>
      </c>
      <c r="I572" s="55" t="s">
        <v>35</v>
      </c>
    </row>
    <row r="573" spans="1:9" x14ac:dyDescent="0.25">
      <c r="A573" s="55">
        <v>29269</v>
      </c>
      <c r="B573" s="55" t="s">
        <v>37</v>
      </c>
      <c r="H573" s="55">
        <v>29103</v>
      </c>
      <c r="I573" s="55" t="s">
        <v>35</v>
      </c>
    </row>
    <row r="574" spans="1:9" x14ac:dyDescent="0.25">
      <c r="A574" s="55">
        <v>29271</v>
      </c>
      <c r="B574" s="55" t="s">
        <v>37</v>
      </c>
      <c r="H574" s="55">
        <v>29104</v>
      </c>
      <c r="I574" s="55" t="s">
        <v>35</v>
      </c>
    </row>
    <row r="575" spans="1:9" x14ac:dyDescent="0.25">
      <c r="A575" s="55">
        <v>29278</v>
      </c>
      <c r="B575" s="55" t="s">
        <v>37</v>
      </c>
      <c r="H575" s="55">
        <v>29109</v>
      </c>
      <c r="I575" s="55" t="s">
        <v>35</v>
      </c>
    </row>
    <row r="576" spans="1:9" x14ac:dyDescent="0.25">
      <c r="A576" s="55">
        <v>29291</v>
      </c>
      <c r="B576" s="55" t="s">
        <v>37</v>
      </c>
      <c r="H576" s="55">
        <v>29201</v>
      </c>
      <c r="I576" s="55" t="s">
        <v>35</v>
      </c>
    </row>
    <row r="577" spans="1:9" x14ac:dyDescent="0.25">
      <c r="A577" s="55">
        <v>29292</v>
      </c>
      <c r="B577" s="55" t="s">
        <v>37</v>
      </c>
      <c r="H577" s="55">
        <v>29202</v>
      </c>
      <c r="I577" s="55" t="s">
        <v>35</v>
      </c>
    </row>
    <row r="578" spans="1:9" x14ac:dyDescent="0.25">
      <c r="A578" s="55">
        <v>29293</v>
      </c>
      <c r="B578" s="55" t="s">
        <v>37</v>
      </c>
      <c r="H578" s="55">
        <v>29209</v>
      </c>
      <c r="I578" s="55" t="s">
        <v>35</v>
      </c>
    </row>
    <row r="579" spans="1:9" x14ac:dyDescent="0.25">
      <c r="A579" s="55">
        <v>29294</v>
      </c>
      <c r="B579" s="55" t="s">
        <v>37</v>
      </c>
      <c r="H579" s="55">
        <v>29301</v>
      </c>
      <c r="I579" s="55" t="s">
        <v>35</v>
      </c>
    </row>
    <row r="580" spans="1:9" x14ac:dyDescent="0.25">
      <c r="A580" s="55">
        <v>29295</v>
      </c>
      <c r="B580" s="55" t="s">
        <v>37</v>
      </c>
      <c r="H580" s="55">
        <v>29302</v>
      </c>
      <c r="I580" s="55" t="s">
        <v>35</v>
      </c>
    </row>
    <row r="581" spans="1:9" x14ac:dyDescent="0.25">
      <c r="A581" s="55">
        <v>29296</v>
      </c>
      <c r="B581" s="55" t="s">
        <v>37</v>
      </c>
      <c r="H581" s="55">
        <v>29303</v>
      </c>
      <c r="I581" s="55" t="s">
        <v>35</v>
      </c>
    </row>
    <row r="582" spans="1:9" x14ac:dyDescent="0.25">
      <c r="A582" s="55">
        <v>29297</v>
      </c>
      <c r="B582" s="55" t="s">
        <v>37</v>
      </c>
      <c r="H582" s="55">
        <v>29304</v>
      </c>
      <c r="I582" s="55" t="s">
        <v>35</v>
      </c>
    </row>
    <row r="583" spans="1:9" x14ac:dyDescent="0.25">
      <c r="A583" s="55">
        <v>29298</v>
      </c>
      <c r="B583" s="55" t="s">
        <v>37</v>
      </c>
      <c r="H583" s="55">
        <v>30111</v>
      </c>
      <c r="I583" s="55" t="s">
        <v>35</v>
      </c>
    </row>
    <row r="584" spans="1:9" x14ac:dyDescent="0.25">
      <c r="A584" s="55">
        <v>29299</v>
      </c>
      <c r="B584" s="55" t="s">
        <v>37</v>
      </c>
      <c r="H584" s="55">
        <v>30112</v>
      </c>
      <c r="I584" s="55" t="s">
        <v>35</v>
      </c>
    </row>
    <row r="585" spans="1:9" x14ac:dyDescent="0.25">
      <c r="A585" s="55">
        <v>29301</v>
      </c>
      <c r="B585" s="55" t="s">
        <v>37</v>
      </c>
      <c r="H585" s="55">
        <v>30113</v>
      </c>
      <c r="I585" s="55" t="s">
        <v>35</v>
      </c>
    </row>
    <row r="586" spans="1:9" x14ac:dyDescent="0.25">
      <c r="A586" s="55">
        <v>29302</v>
      </c>
      <c r="B586" s="55" t="s">
        <v>37</v>
      </c>
      <c r="H586" s="55">
        <v>30114</v>
      </c>
      <c r="I586" s="55" t="s">
        <v>35</v>
      </c>
    </row>
    <row r="587" spans="1:9" x14ac:dyDescent="0.25">
      <c r="A587" s="55">
        <v>29303</v>
      </c>
      <c r="B587" s="55" t="s">
        <v>37</v>
      </c>
      <c r="H587" s="55">
        <v>30115</v>
      </c>
      <c r="I587" s="55" t="s">
        <v>35</v>
      </c>
    </row>
    <row r="588" spans="1:9" x14ac:dyDescent="0.25">
      <c r="A588" s="55">
        <v>29304</v>
      </c>
      <c r="B588" s="55" t="s">
        <v>37</v>
      </c>
      <c r="H588" s="55">
        <v>30120</v>
      </c>
      <c r="I588" s="55" t="s">
        <v>35</v>
      </c>
    </row>
    <row r="589" spans="1:9" x14ac:dyDescent="0.25">
      <c r="A589" s="55">
        <v>29305</v>
      </c>
      <c r="B589" s="55" t="s">
        <v>37</v>
      </c>
      <c r="H589" s="55">
        <v>30201</v>
      </c>
      <c r="I589" s="55" t="s">
        <v>35</v>
      </c>
    </row>
    <row r="590" spans="1:9" x14ac:dyDescent="0.25">
      <c r="A590" s="55">
        <v>29306</v>
      </c>
      <c r="B590" s="55" t="s">
        <v>37</v>
      </c>
      <c r="H590" s="55">
        <v>30202</v>
      </c>
      <c r="I590" s="55" t="s">
        <v>35</v>
      </c>
    </row>
    <row r="591" spans="1:9" x14ac:dyDescent="0.25">
      <c r="A591" s="55">
        <v>29307</v>
      </c>
      <c r="B591" s="55" t="s">
        <v>37</v>
      </c>
      <c r="H591" s="55">
        <v>30203</v>
      </c>
      <c r="I591" s="55" t="s">
        <v>35</v>
      </c>
    </row>
    <row r="592" spans="1:9" x14ac:dyDescent="0.25">
      <c r="A592" s="55">
        <v>29308</v>
      </c>
      <c r="B592" s="55" t="s">
        <v>37</v>
      </c>
      <c r="H592" s="55">
        <v>30204</v>
      </c>
      <c r="I592" s="55" t="s">
        <v>35</v>
      </c>
    </row>
    <row r="593" spans="1:9" x14ac:dyDescent="0.25">
      <c r="A593" s="55">
        <v>29309</v>
      </c>
      <c r="B593" s="55" t="s">
        <v>37</v>
      </c>
      <c r="H593" s="55">
        <v>30205</v>
      </c>
      <c r="I593" s="55" t="s">
        <v>35</v>
      </c>
    </row>
    <row r="594" spans="1:9" x14ac:dyDescent="0.25">
      <c r="A594" s="55">
        <v>30001</v>
      </c>
      <c r="B594" s="55" t="s">
        <v>37</v>
      </c>
      <c r="H594" s="55">
        <v>30206</v>
      </c>
      <c r="I594" s="55" t="s">
        <v>35</v>
      </c>
    </row>
    <row r="595" spans="1:9" x14ac:dyDescent="0.25">
      <c r="A595" s="55">
        <v>30002</v>
      </c>
      <c r="B595" s="55" t="s">
        <v>37</v>
      </c>
      <c r="H595" s="55">
        <v>30301</v>
      </c>
      <c r="I595" s="55" t="s">
        <v>35</v>
      </c>
    </row>
    <row r="596" spans="1:9" x14ac:dyDescent="0.25">
      <c r="A596" s="55">
        <v>30003</v>
      </c>
      <c r="B596" s="55" t="s">
        <v>37</v>
      </c>
      <c r="H596" s="55">
        <v>30302</v>
      </c>
      <c r="I596" s="55" t="s">
        <v>35</v>
      </c>
    </row>
    <row r="597" spans="1:9" x14ac:dyDescent="0.25">
      <c r="A597" s="55">
        <v>30004</v>
      </c>
      <c r="B597" s="55" t="s">
        <v>37</v>
      </c>
      <c r="H597" s="55">
        <v>30303</v>
      </c>
      <c r="I597" s="55" t="s">
        <v>35</v>
      </c>
    </row>
    <row r="598" spans="1:9" x14ac:dyDescent="0.25">
      <c r="A598" s="55">
        <v>30005</v>
      </c>
      <c r="B598" s="55" t="s">
        <v>37</v>
      </c>
      <c r="H598" s="55">
        <v>30304</v>
      </c>
      <c r="I598" s="55" t="s">
        <v>35</v>
      </c>
    </row>
    <row r="599" spans="1:9" x14ac:dyDescent="0.25">
      <c r="A599" s="55">
        <v>30006</v>
      </c>
      <c r="B599" s="55" t="s">
        <v>37</v>
      </c>
      <c r="H599" s="55">
        <v>30305</v>
      </c>
      <c r="I599" s="55" t="s">
        <v>35</v>
      </c>
    </row>
    <row r="600" spans="1:9" x14ac:dyDescent="0.25">
      <c r="A600" s="55">
        <v>30007</v>
      </c>
      <c r="B600" s="55" t="s">
        <v>37</v>
      </c>
      <c r="H600" s="55">
        <v>30400</v>
      </c>
      <c r="I600" s="55" t="s">
        <v>37</v>
      </c>
    </row>
    <row r="601" spans="1:9" x14ac:dyDescent="0.25">
      <c r="A601" s="55">
        <v>30008</v>
      </c>
      <c r="B601" s="55" t="s">
        <v>37</v>
      </c>
      <c r="H601" s="55">
        <v>30911</v>
      </c>
      <c r="I601" s="55" t="s">
        <v>35</v>
      </c>
    </row>
    <row r="602" spans="1:9" x14ac:dyDescent="0.25">
      <c r="A602" s="55">
        <v>30009</v>
      </c>
      <c r="B602" s="55" t="s">
        <v>37</v>
      </c>
      <c r="H602" s="55">
        <v>30912</v>
      </c>
      <c r="I602" s="55" t="s">
        <v>35</v>
      </c>
    </row>
    <row r="603" spans="1:9" x14ac:dyDescent="0.25">
      <c r="A603" s="55">
        <v>31101</v>
      </c>
      <c r="B603" s="55" t="s">
        <v>37</v>
      </c>
      <c r="H603" s="55">
        <v>30913</v>
      </c>
      <c r="I603" s="55" t="s">
        <v>35</v>
      </c>
    </row>
    <row r="604" spans="1:9" x14ac:dyDescent="0.25">
      <c r="A604" s="55">
        <v>31102</v>
      </c>
      <c r="B604" s="55" t="s">
        <v>37</v>
      </c>
      <c r="H604" s="55">
        <v>30921</v>
      </c>
      <c r="I604" s="55" t="s">
        <v>35</v>
      </c>
    </row>
    <row r="605" spans="1:9" x14ac:dyDescent="0.25">
      <c r="A605" s="55">
        <v>31103</v>
      </c>
      <c r="B605" s="55" t="s">
        <v>37</v>
      </c>
      <c r="H605" s="55">
        <v>30922</v>
      </c>
      <c r="I605" s="55" t="s">
        <v>35</v>
      </c>
    </row>
    <row r="606" spans="1:9" x14ac:dyDescent="0.25">
      <c r="A606" s="55">
        <v>31104</v>
      </c>
      <c r="B606" s="55" t="s">
        <v>37</v>
      </c>
      <c r="H606" s="55">
        <v>30923</v>
      </c>
      <c r="I606" s="55" t="s">
        <v>35</v>
      </c>
    </row>
    <row r="607" spans="1:9" x14ac:dyDescent="0.25">
      <c r="A607" s="55">
        <v>31108</v>
      </c>
      <c r="B607" s="55" t="s">
        <v>37</v>
      </c>
      <c r="H607" s="55">
        <v>30991</v>
      </c>
      <c r="I607" s="55" t="s">
        <v>35</v>
      </c>
    </row>
    <row r="608" spans="1:9" x14ac:dyDescent="0.25">
      <c r="A608" s="55">
        <v>31109</v>
      </c>
      <c r="B608" s="55" t="s">
        <v>37</v>
      </c>
      <c r="H608" s="55">
        <v>30999</v>
      </c>
      <c r="I608" s="55" t="s">
        <v>35</v>
      </c>
    </row>
    <row r="609" spans="1:9" x14ac:dyDescent="0.25">
      <c r="A609" s="55">
        <v>31200</v>
      </c>
      <c r="B609" s="55" t="s">
        <v>37</v>
      </c>
      <c r="H609" s="55">
        <v>31001</v>
      </c>
      <c r="I609" s="55" t="s">
        <v>47</v>
      </c>
    </row>
    <row r="610" spans="1:9" x14ac:dyDescent="0.25">
      <c r="A610" s="55">
        <v>31300</v>
      </c>
      <c r="B610" s="55" t="s">
        <v>37</v>
      </c>
      <c r="H610" s="55">
        <v>31002</v>
      </c>
      <c r="I610" s="55" t="s">
        <v>47</v>
      </c>
    </row>
    <row r="611" spans="1:9" x14ac:dyDescent="0.25">
      <c r="A611" s="55">
        <v>31401</v>
      </c>
      <c r="B611" s="55" t="s">
        <v>37</v>
      </c>
      <c r="H611" s="55">
        <v>31003</v>
      </c>
      <c r="I611" s="55" t="s">
        <v>47</v>
      </c>
    </row>
    <row r="612" spans="1:9" x14ac:dyDescent="0.25">
      <c r="A612" s="55">
        <v>31402</v>
      </c>
      <c r="B612" s="55" t="s">
        <v>37</v>
      </c>
      <c r="H612" s="55">
        <v>31004</v>
      </c>
      <c r="I612" s="55" t="s">
        <v>47</v>
      </c>
    </row>
    <row r="613" spans="1:9" x14ac:dyDescent="0.25">
      <c r="A613" s="55">
        <v>31403</v>
      </c>
      <c r="B613" s="55" t="s">
        <v>37</v>
      </c>
      <c r="H613" s="55">
        <v>31005</v>
      </c>
      <c r="I613" s="55" t="s">
        <v>47</v>
      </c>
    </row>
    <row r="614" spans="1:9" x14ac:dyDescent="0.25">
      <c r="A614" s="55">
        <v>31404</v>
      </c>
      <c r="B614" s="55" t="s">
        <v>37</v>
      </c>
      <c r="H614" s="55">
        <v>31009</v>
      </c>
      <c r="I614" s="55" t="s">
        <v>47</v>
      </c>
    </row>
    <row r="615" spans="1:9" x14ac:dyDescent="0.25">
      <c r="A615" s="55">
        <v>31409</v>
      </c>
      <c r="B615" s="55" t="s">
        <v>37</v>
      </c>
      <c r="H615" s="55">
        <v>32111</v>
      </c>
      <c r="I615" s="55" t="s">
        <v>47</v>
      </c>
    </row>
    <row r="616" spans="1:9" x14ac:dyDescent="0.25">
      <c r="A616" s="55">
        <v>31501</v>
      </c>
      <c r="B616" s="55" t="s">
        <v>37</v>
      </c>
      <c r="H616" s="55">
        <v>32112</v>
      </c>
      <c r="I616" s="55" t="s">
        <v>47</v>
      </c>
    </row>
    <row r="617" spans="1:9" x14ac:dyDescent="0.25">
      <c r="A617" s="55">
        <v>31502</v>
      </c>
      <c r="B617" s="55" t="s">
        <v>37</v>
      </c>
      <c r="H617" s="55">
        <v>32113</v>
      </c>
      <c r="I617" s="55" t="s">
        <v>47</v>
      </c>
    </row>
    <row r="618" spans="1:9" x14ac:dyDescent="0.25">
      <c r="A618" s="55">
        <v>31503</v>
      </c>
      <c r="B618" s="55" t="s">
        <v>37</v>
      </c>
      <c r="H618" s="55">
        <v>32114</v>
      </c>
      <c r="I618" s="55" t="s">
        <v>47</v>
      </c>
    </row>
    <row r="619" spans="1:9" x14ac:dyDescent="0.25">
      <c r="A619" s="55">
        <v>31504</v>
      </c>
      <c r="B619" s="55" t="s">
        <v>37</v>
      </c>
      <c r="H619" s="55">
        <v>32119</v>
      </c>
      <c r="I619" s="55" t="s">
        <v>47</v>
      </c>
    </row>
    <row r="620" spans="1:9" x14ac:dyDescent="0.25">
      <c r="A620" s="55">
        <v>31505</v>
      </c>
      <c r="B620" s="55" t="s">
        <v>37</v>
      </c>
      <c r="H620" s="55">
        <v>32120</v>
      </c>
      <c r="I620" s="55" t="s">
        <v>47</v>
      </c>
    </row>
    <row r="621" spans="1:9" x14ac:dyDescent="0.25">
      <c r="A621" s="55">
        <v>31506</v>
      </c>
      <c r="B621" s="55" t="s">
        <v>37</v>
      </c>
      <c r="H621" s="55">
        <v>32201</v>
      </c>
      <c r="I621" s="55" t="s">
        <v>47</v>
      </c>
    </row>
    <row r="622" spans="1:9" x14ac:dyDescent="0.25">
      <c r="A622" s="55">
        <v>31509</v>
      </c>
      <c r="B622" s="55" t="s">
        <v>37</v>
      </c>
      <c r="H622" s="55">
        <v>32202</v>
      </c>
      <c r="I622" s="55" t="s">
        <v>47</v>
      </c>
    </row>
    <row r="623" spans="1:9" x14ac:dyDescent="0.25">
      <c r="A623" s="55">
        <v>31901</v>
      </c>
      <c r="B623" s="55" t="s">
        <v>37</v>
      </c>
      <c r="H623" s="55">
        <v>32203</v>
      </c>
      <c r="I623" s="55" t="s">
        <v>47</v>
      </c>
    </row>
    <row r="624" spans="1:9" x14ac:dyDescent="0.25">
      <c r="A624" s="55">
        <v>31902</v>
      </c>
      <c r="B624" s="55" t="s">
        <v>37</v>
      </c>
      <c r="H624" s="55">
        <v>32204</v>
      </c>
      <c r="I624" s="55" t="s">
        <v>47</v>
      </c>
    </row>
    <row r="625" spans="1:9" x14ac:dyDescent="0.25">
      <c r="A625" s="55">
        <v>31903</v>
      </c>
      <c r="B625" s="55" t="s">
        <v>37</v>
      </c>
      <c r="H625" s="55">
        <v>32209</v>
      </c>
      <c r="I625" s="55" t="s">
        <v>47</v>
      </c>
    </row>
    <row r="626" spans="1:9" x14ac:dyDescent="0.25">
      <c r="A626" s="55">
        <v>31904</v>
      </c>
      <c r="B626" s="55" t="s">
        <v>37</v>
      </c>
      <c r="H626" s="55">
        <v>32300</v>
      </c>
      <c r="I626" s="55" t="s">
        <v>47</v>
      </c>
    </row>
    <row r="627" spans="1:9" x14ac:dyDescent="0.25">
      <c r="A627" s="55">
        <v>31905</v>
      </c>
      <c r="B627" s="55" t="s">
        <v>37</v>
      </c>
      <c r="H627" s="55">
        <v>32401</v>
      </c>
      <c r="I627" s="55" t="s">
        <v>47</v>
      </c>
    </row>
    <row r="628" spans="1:9" x14ac:dyDescent="0.25">
      <c r="A628" s="55">
        <v>31906</v>
      </c>
      <c r="B628" s="55" t="s">
        <v>37</v>
      </c>
      <c r="H628" s="55">
        <v>32402</v>
      </c>
      <c r="I628" s="55" t="s">
        <v>47</v>
      </c>
    </row>
    <row r="629" spans="1:9" x14ac:dyDescent="0.25">
      <c r="A629" s="55">
        <v>31907</v>
      </c>
      <c r="B629" s="55" t="s">
        <v>37</v>
      </c>
      <c r="H629" s="55">
        <v>32403</v>
      </c>
      <c r="I629" s="55" t="s">
        <v>47</v>
      </c>
    </row>
    <row r="630" spans="1:9" x14ac:dyDescent="0.25">
      <c r="A630" s="55">
        <v>31908</v>
      </c>
      <c r="B630" s="55" t="s">
        <v>37</v>
      </c>
      <c r="H630" s="55">
        <v>32404</v>
      </c>
      <c r="I630" s="55" t="s">
        <v>47</v>
      </c>
    </row>
    <row r="631" spans="1:9" x14ac:dyDescent="0.25">
      <c r="A631" s="55">
        <v>31909</v>
      </c>
      <c r="B631" s="55" t="s">
        <v>37</v>
      </c>
      <c r="H631" s="55">
        <v>32405</v>
      </c>
      <c r="I631" s="55" t="s">
        <v>47</v>
      </c>
    </row>
    <row r="632" spans="1:9" x14ac:dyDescent="0.25">
      <c r="A632" s="55">
        <v>32101</v>
      </c>
      <c r="B632" s="55" t="s">
        <v>37</v>
      </c>
      <c r="H632" s="55">
        <v>32409</v>
      </c>
      <c r="I632" s="55" t="s">
        <v>47</v>
      </c>
    </row>
    <row r="633" spans="1:9" x14ac:dyDescent="0.25">
      <c r="A633" s="55">
        <v>32102</v>
      </c>
      <c r="B633" s="55" t="s">
        <v>37</v>
      </c>
      <c r="H633" s="55">
        <v>32501</v>
      </c>
      <c r="I633" s="55" t="s">
        <v>47</v>
      </c>
    </row>
    <row r="634" spans="1:9" x14ac:dyDescent="0.25">
      <c r="A634" s="55">
        <v>32103</v>
      </c>
      <c r="B634" s="55" t="s">
        <v>37</v>
      </c>
      <c r="H634" s="55">
        <v>32502</v>
      </c>
      <c r="I634" s="55" t="s">
        <v>47</v>
      </c>
    </row>
    <row r="635" spans="1:9" x14ac:dyDescent="0.25">
      <c r="A635" s="55">
        <v>32104</v>
      </c>
      <c r="B635" s="55" t="s">
        <v>37</v>
      </c>
      <c r="H635" s="55">
        <v>32503</v>
      </c>
      <c r="I635" s="55" t="s">
        <v>47</v>
      </c>
    </row>
    <row r="636" spans="1:9" x14ac:dyDescent="0.25">
      <c r="A636" s="55">
        <v>32105</v>
      </c>
      <c r="B636" s="55" t="s">
        <v>37</v>
      </c>
      <c r="H636" s="55">
        <v>32504</v>
      </c>
      <c r="I636" s="55" t="s">
        <v>47</v>
      </c>
    </row>
    <row r="637" spans="1:9" x14ac:dyDescent="0.25">
      <c r="A637" s="55">
        <v>32106</v>
      </c>
      <c r="B637" s="55" t="s">
        <v>37</v>
      </c>
      <c r="H637" s="55">
        <v>32505</v>
      </c>
      <c r="I637" s="55" t="s">
        <v>47</v>
      </c>
    </row>
    <row r="638" spans="1:9" x14ac:dyDescent="0.25">
      <c r="A638" s="55">
        <v>32107</v>
      </c>
      <c r="B638" s="55" t="s">
        <v>37</v>
      </c>
      <c r="H638" s="55">
        <v>32506</v>
      </c>
      <c r="I638" s="55" t="s">
        <v>47</v>
      </c>
    </row>
    <row r="639" spans="1:9" x14ac:dyDescent="0.25">
      <c r="A639" s="55">
        <v>32108</v>
      </c>
      <c r="B639" s="55" t="s">
        <v>37</v>
      </c>
      <c r="H639" s="55">
        <v>32507</v>
      </c>
      <c r="I639" s="55" t="s">
        <v>47</v>
      </c>
    </row>
    <row r="640" spans="1:9" x14ac:dyDescent="0.25">
      <c r="A640" s="55">
        <v>32109</v>
      </c>
      <c r="B640" s="55" t="s">
        <v>37</v>
      </c>
      <c r="H640" s="55">
        <v>32509</v>
      </c>
      <c r="I640" s="55" t="s">
        <v>47</v>
      </c>
    </row>
    <row r="641" spans="1:9" x14ac:dyDescent="0.25">
      <c r="A641" s="55">
        <v>32201</v>
      </c>
      <c r="B641" s="55" t="s">
        <v>37</v>
      </c>
      <c r="H641" s="55">
        <v>32901</v>
      </c>
      <c r="I641" s="55" t="s">
        <v>47</v>
      </c>
    </row>
    <row r="642" spans="1:9" x14ac:dyDescent="0.25">
      <c r="A642" s="55">
        <v>32202</v>
      </c>
      <c r="B642" s="55" t="s">
        <v>37</v>
      </c>
      <c r="H642" s="55">
        <v>32902</v>
      </c>
      <c r="I642" s="55" t="s">
        <v>47</v>
      </c>
    </row>
    <row r="643" spans="1:9" x14ac:dyDescent="0.25">
      <c r="A643" s="55">
        <v>32203</v>
      </c>
      <c r="B643" s="55" t="s">
        <v>37</v>
      </c>
      <c r="H643" s="55">
        <v>32903</v>
      </c>
      <c r="I643" s="55" t="s">
        <v>47</v>
      </c>
    </row>
    <row r="644" spans="1:9" x14ac:dyDescent="0.25">
      <c r="A644" s="55">
        <v>32204</v>
      </c>
      <c r="B644" s="55" t="s">
        <v>37</v>
      </c>
      <c r="H644" s="55">
        <v>32904</v>
      </c>
      <c r="I644" s="55" t="s">
        <v>47</v>
      </c>
    </row>
    <row r="645" spans="1:9" x14ac:dyDescent="0.25">
      <c r="A645" s="55">
        <v>32205</v>
      </c>
      <c r="B645" s="55" t="s">
        <v>37</v>
      </c>
      <c r="H645" s="55">
        <v>32909</v>
      </c>
      <c r="I645" s="55" t="s">
        <v>47</v>
      </c>
    </row>
    <row r="646" spans="1:9" x14ac:dyDescent="0.25">
      <c r="A646" s="55">
        <v>32208</v>
      </c>
      <c r="B646" s="55" t="s">
        <v>37</v>
      </c>
      <c r="H646" s="55">
        <v>41001</v>
      </c>
      <c r="I646" s="55" t="s">
        <v>43</v>
      </c>
    </row>
    <row r="647" spans="1:9" x14ac:dyDescent="0.25">
      <c r="A647" s="55">
        <v>32209</v>
      </c>
      <c r="B647" s="55" t="s">
        <v>37</v>
      </c>
      <c r="H647" s="55">
        <v>41002</v>
      </c>
      <c r="I647" s="55" t="s">
        <v>43</v>
      </c>
    </row>
    <row r="648" spans="1:9" x14ac:dyDescent="0.25">
      <c r="A648" s="55">
        <v>32301</v>
      </c>
      <c r="B648" s="55" t="s">
        <v>37</v>
      </c>
      <c r="H648" s="55">
        <v>41003</v>
      </c>
      <c r="I648" s="55" t="s">
        <v>43</v>
      </c>
    </row>
    <row r="649" spans="1:9" x14ac:dyDescent="0.25">
      <c r="A649" s="55">
        <v>32302</v>
      </c>
      <c r="B649" s="55" t="s">
        <v>37</v>
      </c>
      <c r="H649" s="55">
        <v>42101</v>
      </c>
      <c r="I649" s="55" t="s">
        <v>43</v>
      </c>
    </row>
    <row r="650" spans="1:9" x14ac:dyDescent="0.25">
      <c r="A650" s="55">
        <v>32303</v>
      </c>
      <c r="B650" s="55" t="s">
        <v>37</v>
      </c>
      <c r="H650" s="55">
        <v>42102</v>
      </c>
      <c r="I650" s="55" t="s">
        <v>43</v>
      </c>
    </row>
    <row r="651" spans="1:9" x14ac:dyDescent="0.25">
      <c r="A651" s="55">
        <v>32304</v>
      </c>
      <c r="B651" s="55" t="s">
        <v>37</v>
      </c>
      <c r="H651" s="55">
        <v>42103</v>
      </c>
      <c r="I651" s="55" t="s">
        <v>43</v>
      </c>
    </row>
    <row r="652" spans="1:9" x14ac:dyDescent="0.25">
      <c r="A652" s="55">
        <v>32305</v>
      </c>
      <c r="B652" s="55" t="s">
        <v>37</v>
      </c>
      <c r="H652" s="55">
        <v>42201</v>
      </c>
      <c r="I652" s="55" t="s">
        <v>43</v>
      </c>
    </row>
    <row r="653" spans="1:9" x14ac:dyDescent="0.25">
      <c r="A653" s="55">
        <v>32308</v>
      </c>
      <c r="B653" s="55" t="s">
        <v>37</v>
      </c>
      <c r="H653" s="55">
        <v>42202</v>
      </c>
      <c r="I653" s="55" t="s">
        <v>43</v>
      </c>
    </row>
    <row r="654" spans="1:9" x14ac:dyDescent="0.25">
      <c r="A654" s="55">
        <v>32309</v>
      </c>
      <c r="B654" s="55" t="s">
        <v>37</v>
      </c>
      <c r="H654" s="55">
        <v>42203</v>
      </c>
      <c r="I654" s="55" t="s">
        <v>43</v>
      </c>
    </row>
    <row r="655" spans="1:9" x14ac:dyDescent="0.25">
      <c r="A655" s="55">
        <v>33111</v>
      </c>
      <c r="B655" s="55" t="s">
        <v>47</v>
      </c>
      <c r="H655" s="55">
        <v>42204</v>
      </c>
      <c r="I655" s="55" t="s">
        <v>43</v>
      </c>
    </row>
    <row r="656" spans="1:9" x14ac:dyDescent="0.25">
      <c r="A656" s="55">
        <v>33112</v>
      </c>
      <c r="B656" s="55" t="s">
        <v>47</v>
      </c>
      <c r="H656" s="55">
        <v>42205</v>
      </c>
      <c r="I656" s="55" t="s">
        <v>43</v>
      </c>
    </row>
    <row r="657" spans="1:9" x14ac:dyDescent="0.25">
      <c r="A657" s="55">
        <v>33113</v>
      </c>
      <c r="B657" s="55" t="s">
        <v>47</v>
      </c>
      <c r="H657" s="55">
        <v>42206</v>
      </c>
      <c r="I657" s="55" t="s">
        <v>43</v>
      </c>
    </row>
    <row r="658" spans="1:9" x14ac:dyDescent="0.25">
      <c r="A658" s="55">
        <v>33114</v>
      </c>
      <c r="B658" s="55" t="s">
        <v>47</v>
      </c>
      <c r="H658" s="55">
        <v>42209</v>
      </c>
      <c r="I658" s="55" t="s">
        <v>43</v>
      </c>
    </row>
    <row r="659" spans="1:9" x14ac:dyDescent="0.25">
      <c r="A659" s="55">
        <v>33115</v>
      </c>
      <c r="B659" s="55" t="s">
        <v>47</v>
      </c>
      <c r="H659" s="55">
        <v>42901</v>
      </c>
      <c r="I659" s="55" t="s">
        <v>43</v>
      </c>
    </row>
    <row r="660" spans="1:9" x14ac:dyDescent="0.25">
      <c r="A660" s="55">
        <v>33116</v>
      </c>
      <c r="B660" s="55" t="s">
        <v>47</v>
      </c>
      <c r="H660" s="55">
        <v>42902</v>
      </c>
      <c r="I660" s="55" t="s">
        <v>43</v>
      </c>
    </row>
    <row r="661" spans="1:9" x14ac:dyDescent="0.25">
      <c r="A661" s="55">
        <v>33119</v>
      </c>
      <c r="B661" s="55" t="s">
        <v>47</v>
      </c>
      <c r="H661" s="55">
        <v>42903</v>
      </c>
      <c r="I661" s="55" t="s">
        <v>43</v>
      </c>
    </row>
    <row r="662" spans="1:9" x14ac:dyDescent="0.25">
      <c r="A662" s="55">
        <v>33121</v>
      </c>
      <c r="B662" s="55" t="s">
        <v>47</v>
      </c>
      <c r="H662" s="55">
        <v>42904</v>
      </c>
      <c r="I662" s="55" t="s">
        <v>43</v>
      </c>
    </row>
    <row r="663" spans="1:9" x14ac:dyDescent="0.25">
      <c r="A663" s="55">
        <v>33122</v>
      </c>
      <c r="B663" s="55" t="s">
        <v>47</v>
      </c>
      <c r="H663" s="55">
        <v>42909</v>
      </c>
      <c r="I663" s="55" t="s">
        <v>43</v>
      </c>
    </row>
    <row r="664" spans="1:9" x14ac:dyDescent="0.25">
      <c r="A664" s="55">
        <v>33123</v>
      </c>
      <c r="B664" s="55" t="s">
        <v>47</v>
      </c>
      <c r="H664" s="55">
        <v>43110</v>
      </c>
      <c r="I664" s="55" t="s">
        <v>43</v>
      </c>
    </row>
    <row r="665" spans="1:9" x14ac:dyDescent="0.25">
      <c r="A665" s="55">
        <v>33124</v>
      </c>
      <c r="B665" s="55" t="s">
        <v>47</v>
      </c>
      <c r="H665" s="55">
        <v>43121</v>
      </c>
      <c r="I665" s="55" t="s">
        <v>43</v>
      </c>
    </row>
    <row r="666" spans="1:9" x14ac:dyDescent="0.25">
      <c r="A666" s="55">
        <v>33125</v>
      </c>
      <c r="B666" s="55" t="s">
        <v>47</v>
      </c>
      <c r="H666" s="55">
        <v>43122</v>
      </c>
      <c r="I666" s="55" t="s">
        <v>43</v>
      </c>
    </row>
    <row r="667" spans="1:9" x14ac:dyDescent="0.25">
      <c r="A667" s="55">
        <v>33126</v>
      </c>
      <c r="B667" s="55" t="s">
        <v>47</v>
      </c>
      <c r="H667" s="55">
        <v>43123</v>
      </c>
      <c r="I667" s="55" t="s">
        <v>43</v>
      </c>
    </row>
    <row r="668" spans="1:9" x14ac:dyDescent="0.25">
      <c r="A668" s="55">
        <v>33127</v>
      </c>
      <c r="B668" s="55" t="s">
        <v>47</v>
      </c>
      <c r="H668" s="55">
        <v>43129</v>
      </c>
      <c r="I668" s="55" t="s">
        <v>43</v>
      </c>
    </row>
    <row r="669" spans="1:9" x14ac:dyDescent="0.25">
      <c r="A669" s="55">
        <v>33129</v>
      </c>
      <c r="B669" s="55" t="s">
        <v>47</v>
      </c>
      <c r="H669" s="55">
        <v>43211</v>
      </c>
      <c r="I669" s="55" t="s">
        <v>43</v>
      </c>
    </row>
    <row r="670" spans="1:9" x14ac:dyDescent="0.25">
      <c r="A670" s="55">
        <v>33130</v>
      </c>
      <c r="B670" s="55" t="s">
        <v>47</v>
      </c>
      <c r="H670" s="55">
        <v>43212</v>
      </c>
      <c r="I670" s="55" t="s">
        <v>43</v>
      </c>
    </row>
    <row r="671" spans="1:9" x14ac:dyDescent="0.25">
      <c r="A671" s="55">
        <v>33201</v>
      </c>
      <c r="B671" s="55" t="s">
        <v>47</v>
      </c>
      <c r="H671" s="55">
        <v>43213</v>
      </c>
      <c r="I671" s="55" t="s">
        <v>43</v>
      </c>
    </row>
    <row r="672" spans="1:9" x14ac:dyDescent="0.25">
      <c r="A672" s="55">
        <v>33202</v>
      </c>
      <c r="B672" s="55" t="s">
        <v>47</v>
      </c>
      <c r="H672" s="55">
        <v>43214</v>
      </c>
      <c r="I672" s="55" t="s">
        <v>43</v>
      </c>
    </row>
    <row r="673" spans="1:9" x14ac:dyDescent="0.25">
      <c r="A673" s="55">
        <v>33203</v>
      </c>
      <c r="B673" s="55" t="s">
        <v>47</v>
      </c>
      <c r="H673" s="55">
        <v>43219</v>
      </c>
      <c r="I673" s="55" t="s">
        <v>43</v>
      </c>
    </row>
    <row r="674" spans="1:9" x14ac:dyDescent="0.25">
      <c r="A674" s="55">
        <v>33204</v>
      </c>
      <c r="B674" s="55" t="s">
        <v>47</v>
      </c>
      <c r="H674" s="55">
        <v>43221</v>
      </c>
      <c r="I674" s="55" t="s">
        <v>43</v>
      </c>
    </row>
    <row r="675" spans="1:9" x14ac:dyDescent="0.25">
      <c r="A675" s="55">
        <v>33205</v>
      </c>
      <c r="B675" s="55" t="s">
        <v>47</v>
      </c>
      <c r="H675" s="55">
        <v>43222</v>
      </c>
      <c r="I675" s="55" t="s">
        <v>43</v>
      </c>
    </row>
    <row r="676" spans="1:9" x14ac:dyDescent="0.25">
      <c r="A676" s="55">
        <v>33208</v>
      </c>
      <c r="B676" s="55" t="s">
        <v>47</v>
      </c>
      <c r="H676" s="55">
        <v>43229</v>
      </c>
      <c r="I676" s="55" t="s">
        <v>43</v>
      </c>
    </row>
    <row r="677" spans="1:9" x14ac:dyDescent="0.25">
      <c r="A677" s="55">
        <v>33209</v>
      </c>
      <c r="B677" s="55" t="s">
        <v>47</v>
      </c>
      <c r="H677" s="55">
        <v>43291</v>
      </c>
      <c r="I677" s="55" t="s">
        <v>43</v>
      </c>
    </row>
    <row r="678" spans="1:9" x14ac:dyDescent="0.25">
      <c r="A678" s="55">
        <v>33301</v>
      </c>
      <c r="B678" s="55" t="s">
        <v>47</v>
      </c>
      <c r="H678" s="55">
        <v>43292</v>
      </c>
      <c r="I678" s="55" t="s">
        <v>43</v>
      </c>
    </row>
    <row r="679" spans="1:9" x14ac:dyDescent="0.25">
      <c r="A679" s="55">
        <v>33302</v>
      </c>
      <c r="B679" s="55" t="s">
        <v>47</v>
      </c>
      <c r="H679" s="55">
        <v>43299</v>
      </c>
      <c r="I679" s="55" t="s">
        <v>43</v>
      </c>
    </row>
    <row r="680" spans="1:9" x14ac:dyDescent="0.25">
      <c r="A680" s="55">
        <v>33309</v>
      </c>
      <c r="B680" s="55" t="s">
        <v>47</v>
      </c>
      <c r="H680" s="55">
        <v>43301</v>
      </c>
      <c r="I680" s="55" t="s">
        <v>43</v>
      </c>
    </row>
    <row r="681" spans="1:9" x14ac:dyDescent="0.25">
      <c r="A681" s="55">
        <v>34101</v>
      </c>
      <c r="B681" s="55" t="s">
        <v>35</v>
      </c>
      <c r="H681" s="55">
        <v>43302</v>
      </c>
      <c r="I681" s="55" t="s">
        <v>43</v>
      </c>
    </row>
    <row r="682" spans="1:9" x14ac:dyDescent="0.25">
      <c r="A682" s="55">
        <v>34102</v>
      </c>
      <c r="B682" s="55" t="s">
        <v>35</v>
      </c>
      <c r="H682" s="55">
        <v>43303</v>
      </c>
      <c r="I682" s="55" t="s">
        <v>43</v>
      </c>
    </row>
    <row r="683" spans="1:9" x14ac:dyDescent="0.25">
      <c r="A683" s="55">
        <v>34103</v>
      </c>
      <c r="B683" s="55" t="s">
        <v>35</v>
      </c>
      <c r="H683" s="55">
        <v>43309</v>
      </c>
      <c r="I683" s="55" t="s">
        <v>43</v>
      </c>
    </row>
    <row r="684" spans="1:9" x14ac:dyDescent="0.25">
      <c r="A684" s="55">
        <v>34104</v>
      </c>
      <c r="B684" s="55" t="s">
        <v>35</v>
      </c>
      <c r="H684" s="55">
        <v>43900</v>
      </c>
      <c r="I684" s="55" t="s">
        <v>43</v>
      </c>
    </row>
    <row r="685" spans="1:9" x14ac:dyDescent="0.25">
      <c r="A685" s="55">
        <v>34105</v>
      </c>
      <c r="B685" s="55" t="s">
        <v>35</v>
      </c>
    </row>
    <row r="686" spans="1:9" x14ac:dyDescent="0.25">
      <c r="A686" s="55">
        <v>34106</v>
      </c>
      <c r="B686" s="55" t="s">
        <v>35</v>
      </c>
    </row>
    <row r="687" spans="1:9" x14ac:dyDescent="0.25">
      <c r="A687" s="55">
        <v>34107</v>
      </c>
      <c r="B687" s="55" t="s">
        <v>35</v>
      </c>
    </row>
    <row r="688" spans="1:9" x14ac:dyDescent="0.25">
      <c r="A688" s="55">
        <v>34109</v>
      </c>
      <c r="B688" s="55" t="s">
        <v>35</v>
      </c>
    </row>
    <row r="689" spans="1:2" x14ac:dyDescent="0.25">
      <c r="A689" s="55">
        <v>34201</v>
      </c>
      <c r="B689" s="55" t="s">
        <v>35</v>
      </c>
    </row>
    <row r="690" spans="1:2" x14ac:dyDescent="0.25">
      <c r="A690" s="55">
        <v>34202</v>
      </c>
      <c r="B690" s="55" t="s">
        <v>35</v>
      </c>
    </row>
    <row r="691" spans="1:2" x14ac:dyDescent="0.25">
      <c r="A691" s="55">
        <v>34203</v>
      </c>
      <c r="B691" s="55" t="s">
        <v>35</v>
      </c>
    </row>
    <row r="692" spans="1:2" x14ac:dyDescent="0.25">
      <c r="A692" s="55">
        <v>34209</v>
      </c>
      <c r="B692" s="55" t="s">
        <v>35</v>
      </c>
    </row>
    <row r="693" spans="1:2" x14ac:dyDescent="0.25">
      <c r="A693" s="55">
        <v>34300</v>
      </c>
      <c r="B693" s="55" t="s">
        <v>35</v>
      </c>
    </row>
    <row r="694" spans="1:2" x14ac:dyDescent="0.25">
      <c r="A694" s="55">
        <v>35111</v>
      </c>
      <c r="B694" s="55" t="s">
        <v>35</v>
      </c>
    </row>
    <row r="695" spans="1:2" x14ac:dyDescent="0.25">
      <c r="A695" s="55">
        <v>35112</v>
      </c>
      <c r="B695" s="55" t="s">
        <v>35</v>
      </c>
    </row>
    <row r="696" spans="1:2" x14ac:dyDescent="0.25">
      <c r="A696" s="55">
        <v>35113</v>
      </c>
      <c r="B696" s="55" t="s">
        <v>35</v>
      </c>
    </row>
    <row r="697" spans="1:2" x14ac:dyDescent="0.25">
      <c r="A697" s="55">
        <v>35114</v>
      </c>
      <c r="B697" s="55" t="s">
        <v>35</v>
      </c>
    </row>
    <row r="698" spans="1:2" x14ac:dyDescent="0.25">
      <c r="A698" s="55">
        <v>35115</v>
      </c>
      <c r="B698" s="55" t="s">
        <v>35</v>
      </c>
    </row>
    <row r="699" spans="1:2" x14ac:dyDescent="0.25">
      <c r="A699" s="55">
        <v>35116</v>
      </c>
      <c r="B699" s="55" t="s">
        <v>35</v>
      </c>
    </row>
    <row r="700" spans="1:2" x14ac:dyDescent="0.25">
      <c r="A700" s="55">
        <v>35117</v>
      </c>
      <c r="B700" s="55" t="s">
        <v>35</v>
      </c>
    </row>
    <row r="701" spans="1:2" x14ac:dyDescent="0.25">
      <c r="A701" s="55">
        <v>35119</v>
      </c>
      <c r="B701" s="55" t="s">
        <v>35</v>
      </c>
    </row>
    <row r="702" spans="1:2" x14ac:dyDescent="0.25">
      <c r="A702" s="55">
        <v>35121</v>
      </c>
      <c r="B702" s="55" t="s">
        <v>35</v>
      </c>
    </row>
    <row r="703" spans="1:2" x14ac:dyDescent="0.25">
      <c r="A703" s="55">
        <v>35122</v>
      </c>
      <c r="B703" s="55" t="s">
        <v>35</v>
      </c>
    </row>
    <row r="704" spans="1:2" x14ac:dyDescent="0.25">
      <c r="A704" s="55">
        <v>35123</v>
      </c>
      <c r="B704" s="55" t="s">
        <v>35</v>
      </c>
    </row>
    <row r="705" spans="1:2" x14ac:dyDescent="0.25">
      <c r="A705" s="55">
        <v>35129</v>
      </c>
      <c r="B705" s="55" t="s">
        <v>35</v>
      </c>
    </row>
    <row r="706" spans="1:2" x14ac:dyDescent="0.25">
      <c r="A706" s="55">
        <v>35201</v>
      </c>
      <c r="B706" s="55" t="s">
        <v>35</v>
      </c>
    </row>
    <row r="707" spans="1:2" x14ac:dyDescent="0.25">
      <c r="A707" s="55">
        <v>35202</v>
      </c>
      <c r="B707" s="55" t="s">
        <v>35</v>
      </c>
    </row>
    <row r="708" spans="1:2" x14ac:dyDescent="0.25">
      <c r="A708" s="55">
        <v>35203</v>
      </c>
      <c r="B708" s="55" t="s">
        <v>35</v>
      </c>
    </row>
    <row r="709" spans="1:2" x14ac:dyDescent="0.25">
      <c r="A709" s="55">
        <v>35204</v>
      </c>
      <c r="B709" s="55" t="s">
        <v>35</v>
      </c>
    </row>
    <row r="710" spans="1:2" x14ac:dyDescent="0.25">
      <c r="A710" s="55">
        <v>35208</v>
      </c>
      <c r="B710" s="55" t="s">
        <v>35</v>
      </c>
    </row>
    <row r="711" spans="1:2" x14ac:dyDescent="0.25">
      <c r="A711" s="55">
        <v>35209</v>
      </c>
      <c r="B711" s="55" t="s">
        <v>35</v>
      </c>
    </row>
    <row r="712" spans="1:2" x14ac:dyDescent="0.25">
      <c r="A712" s="55">
        <v>35301</v>
      </c>
      <c r="B712" s="55" t="s">
        <v>35</v>
      </c>
    </row>
    <row r="713" spans="1:2" x14ac:dyDescent="0.25">
      <c r="A713" s="55">
        <v>35302</v>
      </c>
      <c r="B713" s="55" t="s">
        <v>35</v>
      </c>
    </row>
    <row r="714" spans="1:2" x14ac:dyDescent="0.25">
      <c r="A714" s="55">
        <v>35303</v>
      </c>
      <c r="B714" s="55" t="s">
        <v>35</v>
      </c>
    </row>
    <row r="715" spans="1:2" x14ac:dyDescent="0.25">
      <c r="A715" s="55">
        <v>35308</v>
      </c>
      <c r="B715" s="55" t="s">
        <v>35</v>
      </c>
    </row>
    <row r="716" spans="1:2" x14ac:dyDescent="0.25">
      <c r="A716" s="55">
        <v>35309</v>
      </c>
      <c r="B716" s="55" t="s">
        <v>35</v>
      </c>
    </row>
    <row r="717" spans="1:2" x14ac:dyDescent="0.25">
      <c r="A717" s="55">
        <v>35911</v>
      </c>
      <c r="B717" s="55" t="s">
        <v>35</v>
      </c>
    </row>
    <row r="718" spans="1:2" x14ac:dyDescent="0.25">
      <c r="A718" s="55">
        <v>35912</v>
      </c>
      <c r="B718" s="55" t="s">
        <v>35</v>
      </c>
    </row>
    <row r="719" spans="1:2" x14ac:dyDescent="0.25">
      <c r="A719" s="55">
        <v>35913</v>
      </c>
      <c r="B719" s="55" t="s">
        <v>35</v>
      </c>
    </row>
    <row r="720" spans="1:2" x14ac:dyDescent="0.25">
      <c r="A720" s="55">
        <v>35914</v>
      </c>
      <c r="B720" s="55" t="s">
        <v>35</v>
      </c>
    </row>
    <row r="721" spans="1:2" x14ac:dyDescent="0.25">
      <c r="A721" s="55">
        <v>35919</v>
      </c>
      <c r="B721" s="55" t="s">
        <v>35</v>
      </c>
    </row>
    <row r="722" spans="1:2" x14ac:dyDescent="0.25">
      <c r="A722" s="55">
        <v>35921</v>
      </c>
      <c r="B722" s="55" t="s">
        <v>35</v>
      </c>
    </row>
    <row r="723" spans="1:2" x14ac:dyDescent="0.25">
      <c r="A723" s="55">
        <v>35922</v>
      </c>
      <c r="B723" s="55" t="s">
        <v>35</v>
      </c>
    </row>
    <row r="724" spans="1:2" x14ac:dyDescent="0.25">
      <c r="A724" s="55">
        <v>35923</v>
      </c>
      <c r="B724" s="55" t="s">
        <v>35</v>
      </c>
    </row>
    <row r="725" spans="1:2" x14ac:dyDescent="0.25">
      <c r="A725" s="55">
        <v>35929</v>
      </c>
      <c r="B725" s="55" t="s">
        <v>35</v>
      </c>
    </row>
    <row r="726" spans="1:2" x14ac:dyDescent="0.25">
      <c r="A726" s="55">
        <v>35991</v>
      </c>
      <c r="B726" s="55" t="s">
        <v>35</v>
      </c>
    </row>
    <row r="727" spans="1:2" x14ac:dyDescent="0.25">
      <c r="A727" s="55">
        <v>35998</v>
      </c>
      <c r="B727" s="55" t="s">
        <v>35</v>
      </c>
    </row>
    <row r="728" spans="1:2" x14ac:dyDescent="0.25">
      <c r="A728" s="55">
        <v>35999</v>
      </c>
      <c r="B728" s="55" t="s">
        <v>35</v>
      </c>
    </row>
    <row r="729" spans="1:2" x14ac:dyDescent="0.25">
      <c r="A729" s="55">
        <v>36101</v>
      </c>
      <c r="B729" s="55" t="s">
        <v>47</v>
      </c>
    </row>
    <row r="730" spans="1:2" x14ac:dyDescent="0.25">
      <c r="A730" s="55">
        <v>36102</v>
      </c>
      <c r="B730" s="55" t="s">
        <v>47</v>
      </c>
    </row>
    <row r="731" spans="1:2" x14ac:dyDescent="0.25">
      <c r="A731" s="55">
        <v>36103</v>
      </c>
      <c r="B731" s="55" t="s">
        <v>47</v>
      </c>
    </row>
    <row r="732" spans="1:2" x14ac:dyDescent="0.25">
      <c r="A732" s="55">
        <v>36104</v>
      </c>
      <c r="B732" s="55" t="s">
        <v>47</v>
      </c>
    </row>
    <row r="733" spans="1:2" x14ac:dyDescent="0.25">
      <c r="A733" s="55">
        <v>36109</v>
      </c>
      <c r="B733" s="55" t="s">
        <v>47</v>
      </c>
    </row>
    <row r="734" spans="1:2" x14ac:dyDescent="0.25">
      <c r="A734" s="55">
        <v>36911</v>
      </c>
      <c r="B734" s="55" t="s">
        <v>47</v>
      </c>
    </row>
    <row r="735" spans="1:2" x14ac:dyDescent="0.25">
      <c r="A735" s="55">
        <v>36912</v>
      </c>
      <c r="B735" s="55" t="s">
        <v>47</v>
      </c>
    </row>
    <row r="736" spans="1:2" x14ac:dyDescent="0.25">
      <c r="A736" s="55">
        <v>36913</v>
      </c>
      <c r="B736" s="55" t="s">
        <v>47</v>
      </c>
    </row>
    <row r="737" spans="1:2" x14ac:dyDescent="0.25">
      <c r="A737" s="55">
        <v>36919</v>
      </c>
      <c r="B737" s="55" t="s">
        <v>47</v>
      </c>
    </row>
    <row r="738" spans="1:2" x14ac:dyDescent="0.25">
      <c r="A738" s="55">
        <v>36920</v>
      </c>
      <c r="B738" s="55" t="s">
        <v>47</v>
      </c>
    </row>
    <row r="739" spans="1:2" x14ac:dyDescent="0.25">
      <c r="A739" s="55">
        <v>36931</v>
      </c>
      <c r="B739" s="55" t="s">
        <v>47</v>
      </c>
    </row>
    <row r="740" spans="1:2" x14ac:dyDescent="0.25">
      <c r="A740" s="55">
        <v>36932</v>
      </c>
      <c r="B740" s="55" t="s">
        <v>47</v>
      </c>
    </row>
    <row r="741" spans="1:2" x14ac:dyDescent="0.25">
      <c r="A741" s="55">
        <v>36933</v>
      </c>
      <c r="B741" s="55" t="s">
        <v>47</v>
      </c>
    </row>
    <row r="742" spans="1:2" x14ac:dyDescent="0.25">
      <c r="A742" s="55">
        <v>36934</v>
      </c>
      <c r="B742" s="55" t="s">
        <v>47</v>
      </c>
    </row>
    <row r="743" spans="1:2" x14ac:dyDescent="0.25">
      <c r="A743" s="55">
        <v>36935</v>
      </c>
      <c r="B743" s="55" t="s">
        <v>47</v>
      </c>
    </row>
    <row r="744" spans="1:2" x14ac:dyDescent="0.25">
      <c r="A744" s="55">
        <v>36939</v>
      </c>
      <c r="B744" s="55" t="s">
        <v>47</v>
      </c>
    </row>
    <row r="745" spans="1:2" x14ac:dyDescent="0.25">
      <c r="A745" s="55">
        <v>36941</v>
      </c>
      <c r="B745" s="55" t="s">
        <v>47</v>
      </c>
    </row>
    <row r="746" spans="1:2" x14ac:dyDescent="0.25">
      <c r="A746" s="55">
        <v>36942</v>
      </c>
      <c r="B746" s="55" t="s">
        <v>47</v>
      </c>
    </row>
    <row r="747" spans="1:2" x14ac:dyDescent="0.25">
      <c r="A747" s="55">
        <v>36949</v>
      </c>
      <c r="B747" s="55" t="s">
        <v>47</v>
      </c>
    </row>
    <row r="748" spans="1:2" x14ac:dyDescent="0.25">
      <c r="A748" s="55">
        <v>36991</v>
      </c>
      <c r="B748" s="55" t="s">
        <v>47</v>
      </c>
    </row>
    <row r="749" spans="1:2" x14ac:dyDescent="0.25">
      <c r="A749" s="55">
        <v>36992</v>
      </c>
      <c r="B749" s="55" t="s">
        <v>47</v>
      </c>
    </row>
    <row r="750" spans="1:2" x14ac:dyDescent="0.25">
      <c r="A750" s="55">
        <v>36993</v>
      </c>
      <c r="B750" s="55" t="s">
        <v>47</v>
      </c>
    </row>
    <row r="751" spans="1:2" x14ac:dyDescent="0.25">
      <c r="A751" s="55">
        <v>36994</v>
      </c>
      <c r="B751" s="55" t="s">
        <v>47</v>
      </c>
    </row>
    <row r="752" spans="1:2" x14ac:dyDescent="0.25">
      <c r="A752" s="55">
        <v>36995</v>
      </c>
      <c r="B752" s="55" t="s">
        <v>47</v>
      </c>
    </row>
    <row r="753" spans="1:2" x14ac:dyDescent="0.25">
      <c r="A753" s="55">
        <v>36996</v>
      </c>
      <c r="B753" s="55" t="s">
        <v>47</v>
      </c>
    </row>
    <row r="754" spans="1:2" x14ac:dyDescent="0.25">
      <c r="A754" s="55">
        <v>36997</v>
      </c>
      <c r="B754" s="55" t="s">
        <v>47</v>
      </c>
    </row>
    <row r="755" spans="1:2" x14ac:dyDescent="0.25">
      <c r="A755" s="55">
        <v>36998</v>
      </c>
      <c r="B755" s="55" t="s">
        <v>47</v>
      </c>
    </row>
    <row r="756" spans="1:2" x14ac:dyDescent="0.25">
      <c r="A756" s="55">
        <v>36999</v>
      </c>
      <c r="B756" s="55" t="s">
        <v>47</v>
      </c>
    </row>
    <row r="757" spans="1:2" x14ac:dyDescent="0.25">
      <c r="A757" s="55">
        <v>45101</v>
      </c>
      <c r="B757" s="55" t="s">
        <v>43</v>
      </c>
    </row>
    <row r="758" spans="1:2" x14ac:dyDescent="0.25">
      <c r="A758" s="55">
        <v>45102</v>
      </c>
      <c r="B758" s="55" t="s">
        <v>43</v>
      </c>
    </row>
    <row r="759" spans="1:2" x14ac:dyDescent="0.25">
      <c r="A759" s="55">
        <v>45201</v>
      </c>
      <c r="B759" s="55" t="s">
        <v>43</v>
      </c>
    </row>
    <row r="760" spans="1:2" x14ac:dyDescent="0.25">
      <c r="A760" s="55">
        <v>45202</v>
      </c>
      <c r="B760" s="55" t="s">
        <v>43</v>
      </c>
    </row>
    <row r="761" spans="1:2" x14ac:dyDescent="0.25">
      <c r="A761" s="55">
        <v>45203</v>
      </c>
      <c r="B761" s="55" t="s">
        <v>43</v>
      </c>
    </row>
    <row r="762" spans="1:2" x14ac:dyDescent="0.25">
      <c r="A762" s="55">
        <v>45204</v>
      </c>
      <c r="B762" s="55" t="s">
        <v>43</v>
      </c>
    </row>
    <row r="763" spans="1:2" x14ac:dyDescent="0.25">
      <c r="A763" s="55">
        <v>45205</v>
      </c>
      <c r="B763" s="55" t="s">
        <v>43</v>
      </c>
    </row>
    <row r="764" spans="1:2" x14ac:dyDescent="0.25">
      <c r="A764" s="55">
        <v>45206</v>
      </c>
      <c r="B764" s="55" t="s">
        <v>43</v>
      </c>
    </row>
    <row r="765" spans="1:2" x14ac:dyDescent="0.25">
      <c r="A765" s="55">
        <v>45207</v>
      </c>
      <c r="B765" s="55" t="s">
        <v>43</v>
      </c>
    </row>
    <row r="766" spans="1:2" x14ac:dyDescent="0.25">
      <c r="A766" s="55">
        <v>45208</v>
      </c>
      <c r="B766" s="55" t="s">
        <v>43</v>
      </c>
    </row>
    <row r="767" spans="1:2" x14ac:dyDescent="0.25">
      <c r="A767" s="55">
        <v>45209</v>
      </c>
      <c r="B767" s="55" t="s">
        <v>43</v>
      </c>
    </row>
    <row r="768" spans="1:2" x14ac:dyDescent="0.25">
      <c r="A768" s="55">
        <v>45301</v>
      </c>
      <c r="B768" s="55" t="s">
        <v>43</v>
      </c>
    </row>
    <row r="769" spans="1:2" x14ac:dyDescent="0.25">
      <c r="A769" s="55">
        <v>45302</v>
      </c>
      <c r="B769" s="55" t="s">
        <v>43</v>
      </c>
    </row>
    <row r="770" spans="1:2" x14ac:dyDescent="0.25">
      <c r="A770" s="55">
        <v>45303</v>
      </c>
      <c r="B770" s="55" t="s">
        <v>43</v>
      </c>
    </row>
    <row r="771" spans="1:2" x14ac:dyDescent="0.25">
      <c r="A771" s="55">
        <v>45309</v>
      </c>
      <c r="B771" s="55" t="s">
        <v>43</v>
      </c>
    </row>
    <row r="772" spans="1:2" x14ac:dyDescent="0.25">
      <c r="A772" s="55">
        <v>45401</v>
      </c>
      <c r="B772" s="55" t="s">
        <v>43</v>
      </c>
    </row>
    <row r="773" spans="1:2" x14ac:dyDescent="0.25">
      <c r="A773" s="55">
        <v>45402</v>
      </c>
      <c r="B773" s="55" t="s">
        <v>43</v>
      </c>
    </row>
    <row r="774" spans="1:2" x14ac:dyDescent="0.25">
      <c r="A774" s="55">
        <v>45403</v>
      </c>
      <c r="B774" s="55" t="s">
        <v>43</v>
      </c>
    </row>
    <row r="775" spans="1:2" x14ac:dyDescent="0.25">
      <c r="A775" s="55">
        <v>45500</v>
      </c>
      <c r="B775" s="55" t="s">
        <v>43</v>
      </c>
    </row>
  </sheetData>
  <autoFilter ref="H4:I684" xr:uid="{00000000-0009-0000-0000-000003000000}"/>
  <mergeCells count="3">
    <mergeCell ref="A1:E1"/>
    <mergeCell ref="A3:B3"/>
    <mergeCell ref="H3:I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75"/>
  <sheetViews>
    <sheetView zoomScale="47" zoomScaleNormal="47" zoomScalePageLayoutView="47" workbookViewId="0">
      <pane xSplit="1" ySplit="3" topLeftCell="H4" activePane="bottomRight" state="frozen"/>
      <selection pane="topRight" activeCell="D1" sqref="D1"/>
      <selection pane="bottomLeft" activeCell="A3" sqref="A3"/>
      <selection pane="bottomRight" activeCell="L16" sqref="L16"/>
    </sheetView>
  </sheetViews>
  <sheetFormatPr defaultColWidth="8.85546875" defaultRowHeight="15" x14ac:dyDescent="0.25"/>
  <cols>
    <col min="1" max="1" width="28.85546875" style="64" bestFit="1" customWidth="1"/>
    <col min="2" max="2" width="14.7109375" style="65" customWidth="1"/>
    <col min="3" max="3" width="17.28515625" style="65" customWidth="1"/>
    <col min="4" max="4" width="14.85546875" style="65" customWidth="1"/>
    <col min="5" max="5" width="28.7109375" style="65" customWidth="1"/>
    <col min="6" max="6" width="125.42578125" style="65" bestFit="1" customWidth="1"/>
    <col min="7" max="7" width="21.42578125" style="65" customWidth="1"/>
    <col min="8" max="8" width="21.85546875" style="65" customWidth="1"/>
    <col min="9" max="9" width="11.28515625" style="65" customWidth="1"/>
    <col min="10" max="10" width="12.42578125" style="66" customWidth="1"/>
    <col min="11" max="11" width="10.85546875" style="66" customWidth="1"/>
    <col min="12" max="12" width="48.85546875" style="65" customWidth="1"/>
    <col min="13" max="14" width="47.140625" style="65" customWidth="1"/>
    <col min="15" max="16384" width="8.85546875" style="66"/>
  </cols>
  <sheetData>
    <row r="1" spans="1:14" s="53" customFormat="1" ht="15.75" x14ac:dyDescent="0.25">
      <c r="A1" s="199" t="s">
        <v>477</v>
      </c>
      <c r="B1" s="199"/>
      <c r="C1" s="199"/>
      <c r="D1" s="199"/>
      <c r="E1" s="199"/>
      <c r="F1" s="199"/>
      <c r="G1" s="56"/>
      <c r="H1" s="56"/>
      <c r="I1" s="56"/>
      <c r="L1" s="56"/>
      <c r="M1" s="56"/>
      <c r="N1" s="56"/>
    </row>
    <row r="2" spans="1:14" s="53" customFormat="1" ht="15.75" x14ac:dyDescent="0.25">
      <c r="A2" s="57" t="s">
        <v>489</v>
      </c>
      <c r="B2" s="203" t="s">
        <v>360</v>
      </c>
      <c r="C2" s="203"/>
      <c r="D2" s="203"/>
      <c r="E2" s="203"/>
      <c r="F2" s="56"/>
      <c r="G2" s="56"/>
      <c r="H2" s="56"/>
      <c r="I2" s="202" t="s">
        <v>353</v>
      </c>
      <c r="J2" s="202"/>
      <c r="K2" s="202"/>
      <c r="L2" s="56"/>
      <c r="M2" s="201" t="s">
        <v>352</v>
      </c>
      <c r="N2" s="201"/>
    </row>
    <row r="3" spans="1:14" s="53" customFormat="1" ht="31.5" x14ac:dyDescent="0.25">
      <c r="A3" s="67" t="s">
        <v>357</v>
      </c>
      <c r="B3" s="68" t="s">
        <v>358</v>
      </c>
      <c r="C3" s="68" t="s">
        <v>218</v>
      </c>
      <c r="D3" s="67" t="s">
        <v>219</v>
      </c>
      <c r="E3" s="68" t="s">
        <v>359</v>
      </c>
      <c r="F3" s="68" t="s">
        <v>361</v>
      </c>
      <c r="G3" s="68" t="s">
        <v>350</v>
      </c>
      <c r="H3" s="68" t="s">
        <v>221</v>
      </c>
      <c r="I3" s="68" t="s">
        <v>354</v>
      </c>
      <c r="J3" s="69" t="s">
        <v>355</v>
      </c>
      <c r="K3" s="69" t="s">
        <v>356</v>
      </c>
      <c r="L3" s="68" t="s">
        <v>453</v>
      </c>
      <c r="M3" s="68" t="s">
        <v>222</v>
      </c>
      <c r="N3" s="68" t="s">
        <v>223</v>
      </c>
    </row>
    <row r="4" spans="1:14" s="53" customFormat="1" ht="15.75" x14ac:dyDescent="0.25">
      <c r="A4" s="58" t="s">
        <v>224</v>
      </c>
      <c r="B4" s="59">
        <v>1101001</v>
      </c>
      <c r="C4" s="59">
        <v>23101</v>
      </c>
      <c r="D4" s="59"/>
      <c r="E4" s="59">
        <f>IFERROR(IF(D4="",C4,D4),"")</f>
        <v>23101</v>
      </c>
      <c r="F4" s="59" t="s">
        <v>225</v>
      </c>
      <c r="G4" s="59" t="s">
        <v>226</v>
      </c>
      <c r="H4" s="59">
        <v>19.63</v>
      </c>
      <c r="I4" s="59">
        <v>95.81</v>
      </c>
      <c r="J4" s="55">
        <v>1E-3</v>
      </c>
      <c r="K4" s="55">
        <v>1.5E-3</v>
      </c>
      <c r="L4" s="59" t="s">
        <v>452</v>
      </c>
      <c r="M4" s="59" t="s">
        <v>227</v>
      </c>
      <c r="N4" s="59" t="s">
        <v>228</v>
      </c>
    </row>
    <row r="5" spans="1:14" s="53" customFormat="1" ht="15.75" x14ac:dyDescent="0.25">
      <c r="A5" s="58" t="s">
        <v>224</v>
      </c>
      <c r="B5" s="59">
        <v>1101002</v>
      </c>
      <c r="C5" s="59">
        <v>23107</v>
      </c>
      <c r="D5" s="59"/>
      <c r="E5" s="59">
        <f t="shared" ref="E5:E48" si="0">IFERROR(IF(D5="",C5,D5),"")</f>
        <v>23107</v>
      </c>
      <c r="F5" s="59" t="s">
        <v>224</v>
      </c>
      <c r="G5" s="59" t="s">
        <v>226</v>
      </c>
      <c r="H5" s="59">
        <v>19.63</v>
      </c>
      <c r="I5" s="59">
        <v>95.81</v>
      </c>
      <c r="J5" s="55">
        <v>1E-3</v>
      </c>
      <c r="K5" s="55">
        <v>1.5E-3</v>
      </c>
      <c r="L5" s="59" t="s">
        <v>452</v>
      </c>
      <c r="M5" s="59" t="s">
        <v>227</v>
      </c>
      <c r="N5" s="59" t="s">
        <v>228</v>
      </c>
    </row>
    <row r="6" spans="1:14" s="53" customFormat="1" ht="15.75" x14ac:dyDescent="0.25">
      <c r="A6" s="58" t="s">
        <v>224</v>
      </c>
      <c r="B6" s="59">
        <v>1101003</v>
      </c>
      <c r="C6" s="59">
        <v>23125</v>
      </c>
      <c r="D6" s="59"/>
      <c r="E6" s="59">
        <f t="shared" si="0"/>
        <v>23125</v>
      </c>
      <c r="F6" s="59" t="s">
        <v>229</v>
      </c>
      <c r="G6" s="59" t="s">
        <v>226</v>
      </c>
      <c r="H6" s="59">
        <v>19.63</v>
      </c>
      <c r="I6" s="59">
        <v>95.81</v>
      </c>
      <c r="J6" s="55">
        <v>1E-3</v>
      </c>
      <c r="K6" s="55">
        <v>1.5E-3</v>
      </c>
      <c r="L6" s="59" t="s">
        <v>452</v>
      </c>
      <c r="M6" s="59" t="s">
        <v>227</v>
      </c>
      <c r="N6" s="59" t="s">
        <v>228</v>
      </c>
    </row>
    <row r="7" spans="1:14" s="53" customFormat="1" ht="31.5" x14ac:dyDescent="0.25">
      <c r="A7" s="58" t="s">
        <v>224</v>
      </c>
      <c r="B7" s="59">
        <v>1101004</v>
      </c>
      <c r="C7" s="59">
        <v>23108</v>
      </c>
      <c r="D7" s="59"/>
      <c r="E7" s="59">
        <f t="shared" si="0"/>
        <v>23108</v>
      </c>
      <c r="F7" s="59" t="s">
        <v>230</v>
      </c>
      <c r="G7" s="59" t="s">
        <v>226</v>
      </c>
      <c r="H7" s="59">
        <v>9.69</v>
      </c>
      <c r="I7" s="59">
        <v>106.51</v>
      </c>
      <c r="J7" s="55">
        <v>1E-3</v>
      </c>
      <c r="K7" s="55">
        <v>1.5E-3</v>
      </c>
      <c r="L7" s="59" t="s">
        <v>455</v>
      </c>
      <c r="M7" s="59" t="s">
        <v>231</v>
      </c>
      <c r="N7" s="60" t="s">
        <v>232</v>
      </c>
    </row>
    <row r="8" spans="1:14" s="53" customFormat="1" ht="15.75" x14ac:dyDescent="0.25">
      <c r="A8" s="58" t="s">
        <v>224</v>
      </c>
      <c r="B8" s="59">
        <v>1101005</v>
      </c>
      <c r="C8" s="59">
        <v>23111</v>
      </c>
      <c r="D8" s="59"/>
      <c r="E8" s="59">
        <f t="shared" si="0"/>
        <v>23111</v>
      </c>
      <c r="F8" s="59" t="s">
        <v>233</v>
      </c>
      <c r="G8" s="59" t="s">
        <v>226</v>
      </c>
      <c r="H8" s="59">
        <v>19.63</v>
      </c>
      <c r="I8" s="59">
        <v>95.81</v>
      </c>
      <c r="J8" s="55">
        <v>1E-3</v>
      </c>
      <c r="K8" s="55">
        <v>1.5E-3</v>
      </c>
      <c r="L8" s="59" t="s">
        <v>452</v>
      </c>
      <c r="M8" s="59" t="s">
        <v>227</v>
      </c>
      <c r="N8" s="59" t="s">
        <v>228</v>
      </c>
    </row>
    <row r="9" spans="1:14" s="53" customFormat="1" ht="15.75" x14ac:dyDescent="0.25">
      <c r="A9" s="58" t="s">
        <v>224</v>
      </c>
      <c r="B9" s="59">
        <v>1101006</v>
      </c>
      <c r="C9" s="59">
        <v>23112</v>
      </c>
      <c r="D9" s="59"/>
      <c r="E9" s="59">
        <f t="shared" si="0"/>
        <v>23112</v>
      </c>
      <c r="F9" s="59" t="s">
        <v>234</v>
      </c>
      <c r="G9" s="59" t="s">
        <v>226</v>
      </c>
      <c r="H9" s="59">
        <v>24.06</v>
      </c>
      <c r="I9" s="59">
        <v>93.61</v>
      </c>
      <c r="J9" s="55">
        <v>1E-3</v>
      </c>
      <c r="K9" s="55">
        <v>1.5E-3</v>
      </c>
      <c r="L9" s="59" t="s">
        <v>452</v>
      </c>
      <c r="M9" s="59" t="s">
        <v>235</v>
      </c>
      <c r="N9" s="59" t="s">
        <v>236</v>
      </c>
    </row>
    <row r="10" spans="1:14" s="53" customFormat="1" ht="31.5" x14ac:dyDescent="0.25">
      <c r="A10" s="58" t="s">
        <v>224</v>
      </c>
      <c r="B10" s="59">
        <v>1101007</v>
      </c>
      <c r="C10" s="59">
        <v>23124</v>
      </c>
      <c r="D10" s="59"/>
      <c r="E10" s="59">
        <f t="shared" si="0"/>
        <v>23124</v>
      </c>
      <c r="F10" s="59" t="s">
        <v>237</v>
      </c>
      <c r="G10" s="59" t="s">
        <v>226</v>
      </c>
      <c r="H10" s="59">
        <v>9.69</v>
      </c>
      <c r="I10" s="59">
        <v>106.51</v>
      </c>
      <c r="J10" s="55">
        <v>1E-3</v>
      </c>
      <c r="K10" s="55">
        <v>1.5E-3</v>
      </c>
      <c r="L10" s="59" t="s">
        <v>454</v>
      </c>
      <c r="M10" s="59" t="s">
        <v>227</v>
      </c>
      <c r="N10" s="59" t="s">
        <v>228</v>
      </c>
    </row>
    <row r="11" spans="1:14" s="53" customFormat="1" ht="31.5" x14ac:dyDescent="0.25">
      <c r="A11" s="58" t="s">
        <v>224</v>
      </c>
      <c r="B11" s="59">
        <v>1101099</v>
      </c>
      <c r="C11" s="59">
        <v>23121</v>
      </c>
      <c r="D11" s="59"/>
      <c r="E11" s="59">
        <f t="shared" si="0"/>
        <v>23121</v>
      </c>
      <c r="F11" s="59" t="s">
        <v>238</v>
      </c>
      <c r="G11" s="59" t="s">
        <v>226</v>
      </c>
      <c r="H11" s="59">
        <v>19.63</v>
      </c>
      <c r="I11" s="59">
        <v>95.81</v>
      </c>
      <c r="J11" s="55">
        <v>1E-3</v>
      </c>
      <c r="K11" s="55">
        <v>1.5E-3</v>
      </c>
      <c r="L11" s="59" t="s">
        <v>456</v>
      </c>
      <c r="M11" s="59" t="s">
        <v>227</v>
      </c>
      <c r="N11" s="59" t="s">
        <v>228</v>
      </c>
    </row>
    <row r="12" spans="1:14" s="53" customFormat="1" ht="47.25" x14ac:dyDescent="0.25">
      <c r="A12" s="58" t="s">
        <v>224</v>
      </c>
      <c r="B12" s="59">
        <v>1102001</v>
      </c>
      <c r="C12" s="59">
        <v>23104</v>
      </c>
      <c r="D12" s="59"/>
      <c r="E12" s="59">
        <f t="shared" si="0"/>
        <v>23104</v>
      </c>
      <c r="F12" s="59" t="s">
        <v>239</v>
      </c>
      <c r="G12" s="59" t="s">
        <v>226</v>
      </c>
      <c r="H12" s="59">
        <v>9.69</v>
      </c>
      <c r="I12" s="59">
        <v>106.51</v>
      </c>
      <c r="J12" s="55">
        <v>1E-3</v>
      </c>
      <c r="K12" s="55">
        <v>1.5E-3</v>
      </c>
      <c r="L12" s="59" t="s">
        <v>463</v>
      </c>
      <c r="M12" s="59" t="s">
        <v>227</v>
      </c>
      <c r="N12" s="59" t="s">
        <v>228</v>
      </c>
    </row>
    <row r="13" spans="1:14" s="53" customFormat="1" ht="31.5" x14ac:dyDescent="0.25">
      <c r="A13" s="58" t="s">
        <v>224</v>
      </c>
      <c r="B13" s="59">
        <v>1102099</v>
      </c>
      <c r="C13" s="59">
        <v>23189</v>
      </c>
      <c r="D13" s="59"/>
      <c r="E13" s="59">
        <f t="shared" si="0"/>
        <v>23189</v>
      </c>
      <c r="F13" s="59" t="s">
        <v>240</v>
      </c>
      <c r="G13" s="59" t="s">
        <v>226</v>
      </c>
      <c r="H13" s="59">
        <v>19.63</v>
      </c>
      <c r="I13" s="59">
        <v>95.81</v>
      </c>
      <c r="J13" s="55">
        <v>1E-3</v>
      </c>
      <c r="K13" s="55">
        <v>1.5E-3</v>
      </c>
      <c r="L13" s="59" t="s">
        <v>456</v>
      </c>
      <c r="M13" s="59" t="s">
        <v>227</v>
      </c>
      <c r="N13" s="59" t="s">
        <v>228</v>
      </c>
    </row>
    <row r="14" spans="1:14" s="53" customFormat="1" ht="15.75" x14ac:dyDescent="0.25">
      <c r="A14" s="58" t="s">
        <v>224</v>
      </c>
      <c r="B14" s="59">
        <v>1105001</v>
      </c>
      <c r="C14" s="59"/>
      <c r="D14" s="59"/>
      <c r="E14" s="59">
        <f t="shared" si="0"/>
        <v>0</v>
      </c>
      <c r="F14" s="59" t="s">
        <v>241</v>
      </c>
      <c r="G14" s="59" t="s">
        <v>226</v>
      </c>
      <c r="H14" s="59">
        <v>9.76</v>
      </c>
      <c r="I14" s="59">
        <v>106</v>
      </c>
      <c r="J14" s="55">
        <v>1E-3</v>
      </c>
      <c r="K14" s="55">
        <v>1.5E-3</v>
      </c>
      <c r="L14" s="59" t="s">
        <v>467</v>
      </c>
      <c r="M14" s="59" t="s">
        <v>227</v>
      </c>
      <c r="N14" s="59" t="s">
        <v>228</v>
      </c>
    </row>
    <row r="15" spans="1:14" s="53" customFormat="1" ht="15.75" x14ac:dyDescent="0.25">
      <c r="A15" s="58" t="s">
        <v>224</v>
      </c>
      <c r="B15" s="59">
        <v>1105002</v>
      </c>
      <c r="C15" s="59"/>
      <c r="D15" s="59"/>
      <c r="E15" s="59">
        <f t="shared" si="0"/>
        <v>0</v>
      </c>
      <c r="F15" s="59" t="s">
        <v>242</v>
      </c>
      <c r="G15" s="59" t="s">
        <v>226</v>
      </c>
      <c r="H15" s="59">
        <v>9.76</v>
      </c>
      <c r="I15" s="59">
        <v>106</v>
      </c>
      <c r="J15" s="55">
        <v>1E-3</v>
      </c>
      <c r="K15" s="55">
        <v>1.5E-3</v>
      </c>
      <c r="L15" s="59" t="s">
        <v>467</v>
      </c>
      <c r="M15" s="59" t="s">
        <v>227</v>
      </c>
      <c r="N15" s="59" t="s">
        <v>228</v>
      </c>
    </row>
    <row r="16" spans="1:14" s="53" customFormat="1" ht="15.75" x14ac:dyDescent="0.25">
      <c r="A16" s="58" t="s">
        <v>224</v>
      </c>
      <c r="B16" s="59">
        <v>1105099</v>
      </c>
      <c r="C16" s="59"/>
      <c r="D16" s="59"/>
      <c r="E16" s="59">
        <f t="shared" si="0"/>
        <v>0</v>
      </c>
      <c r="F16" s="59" t="s">
        <v>243</v>
      </c>
      <c r="G16" s="59" t="s">
        <v>226</v>
      </c>
      <c r="H16" s="59">
        <v>9.76</v>
      </c>
      <c r="I16" s="59">
        <v>106</v>
      </c>
      <c r="J16" s="55">
        <v>1E-3</v>
      </c>
      <c r="K16" s="55">
        <v>1.5E-3</v>
      </c>
      <c r="L16" s="59" t="s">
        <v>467</v>
      </c>
      <c r="M16" s="59" t="s">
        <v>227</v>
      </c>
      <c r="N16" s="59" t="s">
        <v>228</v>
      </c>
    </row>
    <row r="17" spans="1:14" s="53" customFormat="1" ht="15.75" x14ac:dyDescent="0.25">
      <c r="A17" s="58" t="s">
        <v>244</v>
      </c>
      <c r="B17" s="59">
        <v>1103000</v>
      </c>
      <c r="C17" s="59">
        <v>23142</v>
      </c>
      <c r="D17" s="59"/>
      <c r="E17" s="59">
        <f t="shared" si="0"/>
        <v>23142</v>
      </c>
      <c r="F17" s="59" t="s">
        <v>245</v>
      </c>
      <c r="G17" s="59" t="s">
        <v>226</v>
      </c>
      <c r="H17" s="59">
        <v>9.69</v>
      </c>
      <c r="I17" s="59">
        <v>106.51</v>
      </c>
      <c r="J17" s="55">
        <v>1E-3</v>
      </c>
      <c r="K17" s="55">
        <v>1.5E-3</v>
      </c>
      <c r="L17" s="59" t="s">
        <v>464</v>
      </c>
      <c r="M17" s="59" t="s">
        <v>227</v>
      </c>
      <c r="N17" s="59" t="s">
        <v>228</v>
      </c>
    </row>
    <row r="18" spans="1:14" s="53" customFormat="1" ht="15.75" x14ac:dyDescent="0.25">
      <c r="A18" s="58" t="s">
        <v>244</v>
      </c>
      <c r="B18" s="59">
        <v>1104000</v>
      </c>
      <c r="C18" s="59"/>
      <c r="D18" s="59"/>
      <c r="E18" s="59">
        <f t="shared" si="0"/>
        <v>0</v>
      </c>
      <c r="F18" s="59" t="s">
        <v>246</v>
      </c>
      <c r="G18" s="59" t="s">
        <v>226</v>
      </c>
      <c r="H18" s="59">
        <v>9.69</v>
      </c>
      <c r="I18" s="59">
        <v>106.51</v>
      </c>
      <c r="J18" s="55">
        <v>1E-3</v>
      </c>
      <c r="K18" s="55">
        <v>1.5E-3</v>
      </c>
      <c r="L18" s="59" t="s">
        <v>464</v>
      </c>
      <c r="M18" s="59" t="s">
        <v>227</v>
      </c>
      <c r="N18" s="59" t="s">
        <v>228</v>
      </c>
    </row>
    <row r="19" spans="1:14" s="53" customFormat="1" ht="15.75" x14ac:dyDescent="0.25">
      <c r="A19" s="61" t="s">
        <v>247</v>
      </c>
      <c r="B19" s="59">
        <v>1201000</v>
      </c>
      <c r="C19" s="59">
        <v>23203</v>
      </c>
      <c r="D19" s="59"/>
      <c r="E19" s="59">
        <f t="shared" si="0"/>
        <v>23203</v>
      </c>
      <c r="F19" s="59" t="s">
        <v>248</v>
      </c>
      <c r="G19" s="59" t="s">
        <v>226</v>
      </c>
      <c r="H19" s="59">
        <v>42.3</v>
      </c>
      <c r="I19" s="59">
        <v>73.3</v>
      </c>
      <c r="J19" s="55">
        <v>3.0000000000000001E-3</v>
      </c>
      <c r="K19" s="55">
        <v>5.9999999999999995E-4</v>
      </c>
      <c r="L19" s="59" t="s">
        <v>464</v>
      </c>
      <c r="M19" s="59"/>
      <c r="N19" s="59"/>
    </row>
    <row r="20" spans="1:14" s="53" customFormat="1" ht="15.75" x14ac:dyDescent="0.25">
      <c r="A20" s="58" t="s">
        <v>249</v>
      </c>
      <c r="B20" s="59">
        <v>1202002</v>
      </c>
      <c r="C20" s="59"/>
      <c r="D20" s="59">
        <v>24102</v>
      </c>
      <c r="E20" s="59">
        <f t="shared" si="0"/>
        <v>24102</v>
      </c>
      <c r="F20" s="59" t="s">
        <v>250</v>
      </c>
      <c r="G20" s="59" t="s">
        <v>226</v>
      </c>
      <c r="H20" s="59">
        <v>48</v>
      </c>
      <c r="I20" s="59">
        <v>56.1</v>
      </c>
      <c r="J20" s="55">
        <v>1E-3</v>
      </c>
      <c r="K20" s="55">
        <v>1E-4</v>
      </c>
      <c r="L20" s="59" t="s">
        <v>464</v>
      </c>
      <c r="M20" s="59" t="s">
        <v>251</v>
      </c>
      <c r="N20" s="59" t="s">
        <v>252</v>
      </c>
    </row>
    <row r="21" spans="1:14" s="53" customFormat="1" ht="15.75" x14ac:dyDescent="0.25">
      <c r="A21" s="58" t="s">
        <v>253</v>
      </c>
      <c r="B21" s="59">
        <v>1202003</v>
      </c>
      <c r="C21" s="59">
        <v>24102</v>
      </c>
      <c r="D21" s="59">
        <v>24103</v>
      </c>
      <c r="E21" s="59">
        <f t="shared" si="0"/>
        <v>24103</v>
      </c>
      <c r="F21" s="59" t="s">
        <v>254</v>
      </c>
      <c r="G21" s="59" t="s">
        <v>226</v>
      </c>
      <c r="H21" s="59">
        <v>47.3</v>
      </c>
      <c r="I21" s="59">
        <v>63.1</v>
      </c>
      <c r="J21" s="55">
        <v>1E-3</v>
      </c>
      <c r="K21" s="55">
        <v>1E-4</v>
      </c>
      <c r="L21" s="59" t="s">
        <v>467</v>
      </c>
      <c r="M21" s="59" t="s">
        <v>255</v>
      </c>
      <c r="N21" s="59" t="s">
        <v>256</v>
      </c>
    </row>
    <row r="22" spans="1:14" s="53" customFormat="1" ht="15.75" x14ac:dyDescent="0.25">
      <c r="A22" s="58" t="s">
        <v>249</v>
      </c>
      <c r="B22" s="59">
        <v>1202004</v>
      </c>
      <c r="C22" s="59">
        <v>24101</v>
      </c>
      <c r="D22" s="59">
        <v>24101</v>
      </c>
      <c r="E22" s="59">
        <f t="shared" si="0"/>
        <v>24101</v>
      </c>
      <c r="F22" s="59" t="s">
        <v>257</v>
      </c>
      <c r="G22" s="59" t="s">
        <v>226</v>
      </c>
      <c r="H22" s="59">
        <v>48</v>
      </c>
      <c r="I22" s="59">
        <v>56.1</v>
      </c>
      <c r="J22" s="55">
        <v>1E-3</v>
      </c>
      <c r="K22" s="55">
        <v>1E-4</v>
      </c>
      <c r="L22" s="59" t="s">
        <v>464</v>
      </c>
      <c r="M22" s="59" t="s">
        <v>251</v>
      </c>
      <c r="N22" s="59" t="s">
        <v>252</v>
      </c>
    </row>
    <row r="23" spans="1:14" s="53" customFormat="1" ht="15.75" x14ac:dyDescent="0.25">
      <c r="A23" s="58" t="s">
        <v>253</v>
      </c>
      <c r="B23" s="59">
        <v>1202099</v>
      </c>
      <c r="C23" s="59">
        <v>24109</v>
      </c>
      <c r="D23" s="59"/>
      <c r="E23" s="59">
        <f t="shared" si="0"/>
        <v>24109</v>
      </c>
      <c r="F23" s="59" t="s">
        <v>258</v>
      </c>
      <c r="G23" s="59" t="s">
        <v>226</v>
      </c>
      <c r="H23" s="59">
        <v>48</v>
      </c>
      <c r="I23" s="59">
        <v>56.1</v>
      </c>
      <c r="J23" s="55">
        <v>1E-3</v>
      </c>
      <c r="K23" s="55">
        <v>1E-4</v>
      </c>
      <c r="L23" s="59" t="s">
        <v>469</v>
      </c>
      <c r="M23" s="59" t="s">
        <v>251</v>
      </c>
      <c r="N23" s="59" t="s">
        <v>252</v>
      </c>
    </row>
    <row r="24" spans="1:14" s="53" customFormat="1" ht="15.75" x14ac:dyDescent="0.25">
      <c r="A24" s="58" t="s">
        <v>260</v>
      </c>
      <c r="B24" s="59">
        <v>1203003</v>
      </c>
      <c r="C24" s="59"/>
      <c r="D24" s="59"/>
      <c r="E24" s="59">
        <f t="shared" si="0"/>
        <v>0</v>
      </c>
      <c r="F24" s="59" t="s">
        <v>261</v>
      </c>
      <c r="G24" s="59" t="s">
        <v>226</v>
      </c>
      <c r="H24" s="59">
        <v>38.1</v>
      </c>
      <c r="I24" s="59">
        <v>73.3</v>
      </c>
      <c r="J24" s="55">
        <v>3.0000000000000001E-3</v>
      </c>
      <c r="K24" s="55">
        <v>5.9999999999999995E-4</v>
      </c>
      <c r="L24" s="59" t="s">
        <v>464</v>
      </c>
      <c r="M24" s="59" t="s">
        <v>262</v>
      </c>
      <c r="N24" s="59" t="s">
        <v>263</v>
      </c>
    </row>
    <row r="25" spans="1:14" s="53" customFormat="1" ht="15.75" x14ac:dyDescent="0.25">
      <c r="A25" s="61" t="s">
        <v>247</v>
      </c>
      <c r="B25" s="59">
        <v>1203099</v>
      </c>
      <c r="C25" s="59">
        <v>21416</v>
      </c>
      <c r="D25" s="59"/>
      <c r="E25" s="59">
        <f t="shared" si="0"/>
        <v>21416</v>
      </c>
      <c r="F25" s="59" t="s">
        <v>264</v>
      </c>
      <c r="G25" s="59" t="s">
        <v>226</v>
      </c>
      <c r="H25" s="59">
        <v>8.9</v>
      </c>
      <c r="I25" s="59">
        <v>107</v>
      </c>
      <c r="J25" s="55">
        <v>1E-3</v>
      </c>
      <c r="K25" s="55">
        <v>1.5E-3</v>
      </c>
      <c r="L25" s="59" t="s">
        <v>464</v>
      </c>
      <c r="M25" s="59"/>
      <c r="N25" s="59"/>
    </row>
    <row r="26" spans="1:14" s="53" customFormat="1" ht="15.75" x14ac:dyDescent="0.25">
      <c r="A26" s="61" t="s">
        <v>247</v>
      </c>
      <c r="B26" s="59">
        <v>1639001</v>
      </c>
      <c r="C26" s="59">
        <v>21989</v>
      </c>
      <c r="D26" s="59"/>
      <c r="E26" s="59">
        <f t="shared" si="0"/>
        <v>21989</v>
      </c>
      <c r="F26" s="59" t="s">
        <v>265</v>
      </c>
      <c r="G26" s="59" t="s">
        <v>226</v>
      </c>
      <c r="H26" s="60">
        <v>42.3</v>
      </c>
      <c r="I26" s="60">
        <v>73.3</v>
      </c>
      <c r="J26" s="60">
        <v>3.0000000000000001E-3</v>
      </c>
      <c r="K26" s="60">
        <v>5.9999999999999995E-4</v>
      </c>
      <c r="L26" s="59" t="s">
        <v>462</v>
      </c>
      <c r="M26" s="59"/>
      <c r="N26" s="59"/>
    </row>
    <row r="27" spans="1:14" s="53" customFormat="1" ht="15.75" x14ac:dyDescent="0.25">
      <c r="A27" s="58" t="s">
        <v>266</v>
      </c>
      <c r="B27" s="59">
        <v>1639002</v>
      </c>
      <c r="C27" s="59">
        <v>23106</v>
      </c>
      <c r="D27" s="59"/>
      <c r="E27" s="59">
        <f t="shared" si="0"/>
        <v>23106</v>
      </c>
      <c r="F27" s="59" t="s">
        <v>267</v>
      </c>
      <c r="G27" s="59" t="s">
        <v>226</v>
      </c>
      <c r="H27" s="60">
        <v>9.69</v>
      </c>
      <c r="I27" s="60">
        <v>106.51</v>
      </c>
      <c r="J27" s="60">
        <v>1E-3</v>
      </c>
      <c r="K27" s="60">
        <v>1.5E-3</v>
      </c>
      <c r="L27" s="59" t="s">
        <v>464</v>
      </c>
      <c r="M27" s="59" t="s">
        <v>227</v>
      </c>
      <c r="N27" s="59" t="s">
        <v>228</v>
      </c>
    </row>
    <row r="28" spans="1:14" s="53" customFormat="1" ht="15.75" x14ac:dyDescent="0.25">
      <c r="A28" s="58" t="s">
        <v>266</v>
      </c>
      <c r="B28" s="59">
        <v>1720002</v>
      </c>
      <c r="C28" s="59"/>
      <c r="D28" s="59"/>
      <c r="E28" s="59">
        <f t="shared" si="0"/>
        <v>0</v>
      </c>
      <c r="F28" s="59" t="s">
        <v>268</v>
      </c>
      <c r="G28" s="59" t="s">
        <v>226</v>
      </c>
      <c r="H28" s="60">
        <v>38.700000000000003</v>
      </c>
      <c r="I28" s="60">
        <v>44.7</v>
      </c>
      <c r="J28" s="62">
        <v>1E-3</v>
      </c>
      <c r="K28" s="62">
        <v>1E-4</v>
      </c>
      <c r="L28" s="59" t="s">
        <v>464</v>
      </c>
      <c r="M28" s="59" t="s">
        <v>227</v>
      </c>
      <c r="N28" s="59" t="s">
        <v>228</v>
      </c>
    </row>
    <row r="29" spans="1:14" s="53" customFormat="1" ht="15.75" x14ac:dyDescent="0.25">
      <c r="A29" s="58" t="s">
        <v>253</v>
      </c>
      <c r="B29" s="59">
        <v>1720004</v>
      </c>
      <c r="C29" s="59"/>
      <c r="D29" s="59"/>
      <c r="E29" s="59">
        <f t="shared" si="0"/>
        <v>0</v>
      </c>
      <c r="F29" s="59" t="s">
        <v>269</v>
      </c>
      <c r="G29" s="59" t="s">
        <v>226</v>
      </c>
      <c r="H29" s="60">
        <v>38.700000000000003</v>
      </c>
      <c r="I29" s="60">
        <v>44.7</v>
      </c>
      <c r="J29" s="62">
        <v>1E-3</v>
      </c>
      <c r="K29" s="62">
        <v>1E-4</v>
      </c>
      <c r="L29" s="59" t="s">
        <v>468</v>
      </c>
      <c r="M29" s="59" t="s">
        <v>270</v>
      </c>
      <c r="N29" s="59" t="s">
        <v>256</v>
      </c>
    </row>
    <row r="30" spans="1:14" s="53" customFormat="1" ht="15.75" x14ac:dyDescent="0.25">
      <c r="A30" s="58" t="s">
        <v>253</v>
      </c>
      <c r="B30" s="59">
        <v>1720005</v>
      </c>
      <c r="C30" s="59"/>
      <c r="D30" s="59"/>
      <c r="E30" s="59">
        <f t="shared" si="0"/>
        <v>0</v>
      </c>
      <c r="F30" s="59" t="s">
        <v>271</v>
      </c>
      <c r="G30" s="59" t="s">
        <v>226</v>
      </c>
      <c r="H30" s="60">
        <v>38.700000000000003</v>
      </c>
      <c r="I30" s="60">
        <v>44.7</v>
      </c>
      <c r="J30" s="62">
        <v>1E-3</v>
      </c>
      <c r="K30" s="62">
        <v>1E-4</v>
      </c>
      <c r="L30" s="59" t="s">
        <v>468</v>
      </c>
      <c r="M30" s="59"/>
      <c r="N30" s="59"/>
    </row>
    <row r="31" spans="1:14" s="53" customFormat="1" ht="15.75" x14ac:dyDescent="0.25">
      <c r="A31" s="58" t="s">
        <v>253</v>
      </c>
      <c r="B31" s="59">
        <v>1720006</v>
      </c>
      <c r="C31" s="59"/>
      <c r="D31" s="59"/>
      <c r="E31" s="59">
        <f t="shared" si="0"/>
        <v>0</v>
      </c>
      <c r="F31" s="59" t="s">
        <v>272</v>
      </c>
      <c r="G31" s="59" t="s">
        <v>226</v>
      </c>
      <c r="H31" s="60">
        <v>38.700000000000003</v>
      </c>
      <c r="I31" s="60">
        <v>44.7</v>
      </c>
      <c r="J31" s="62">
        <v>1E-3</v>
      </c>
      <c r="K31" s="62">
        <v>1E-4</v>
      </c>
      <c r="L31" s="59" t="s">
        <v>458</v>
      </c>
      <c r="M31" s="59"/>
      <c r="N31" s="59"/>
    </row>
    <row r="32" spans="1:14" s="53" customFormat="1" ht="15.75" x14ac:dyDescent="0.25">
      <c r="A32" s="58" t="s">
        <v>253</v>
      </c>
      <c r="B32" s="59">
        <v>1720099</v>
      </c>
      <c r="C32" s="59">
        <v>24103</v>
      </c>
      <c r="D32" s="59">
        <v>24104</v>
      </c>
      <c r="E32" s="59">
        <f t="shared" si="0"/>
        <v>24104</v>
      </c>
      <c r="F32" s="59" t="s">
        <v>273</v>
      </c>
      <c r="G32" s="59" t="s">
        <v>226</v>
      </c>
      <c r="H32" s="60">
        <v>38.700000000000003</v>
      </c>
      <c r="I32" s="60">
        <v>44.7</v>
      </c>
      <c r="J32" s="62">
        <v>1E-3</v>
      </c>
      <c r="K32" s="62">
        <v>1E-4</v>
      </c>
      <c r="L32" s="59" t="s">
        <v>458</v>
      </c>
      <c r="M32" s="59"/>
      <c r="N32" s="59"/>
    </row>
    <row r="33" spans="1:14" s="53" customFormat="1" ht="15.75" x14ac:dyDescent="0.25">
      <c r="A33" s="58" t="s">
        <v>266</v>
      </c>
      <c r="B33" s="59">
        <v>3310001</v>
      </c>
      <c r="C33" s="59">
        <v>23105</v>
      </c>
      <c r="D33" s="59"/>
      <c r="E33" s="59">
        <f t="shared" si="0"/>
        <v>23105</v>
      </c>
      <c r="F33" s="59" t="s">
        <v>274</v>
      </c>
      <c r="G33" s="59" t="s">
        <v>226</v>
      </c>
      <c r="H33" s="59">
        <v>28.2</v>
      </c>
      <c r="I33" s="59">
        <v>107.06</v>
      </c>
      <c r="J33" s="55">
        <v>1E-3</v>
      </c>
      <c r="K33" s="55">
        <v>1.5E-3</v>
      </c>
      <c r="L33" s="59" t="s">
        <v>464</v>
      </c>
      <c r="M33" s="59" t="s">
        <v>227</v>
      </c>
      <c r="N33" s="59" t="s">
        <v>228</v>
      </c>
    </row>
    <row r="34" spans="1:14" s="53" customFormat="1" ht="15.75" x14ac:dyDescent="0.25">
      <c r="A34" s="58" t="s">
        <v>266</v>
      </c>
      <c r="B34" s="59">
        <v>3310002</v>
      </c>
      <c r="C34" s="59">
        <v>23113</v>
      </c>
      <c r="D34" s="59"/>
      <c r="E34" s="59">
        <f t="shared" si="0"/>
        <v>23113</v>
      </c>
      <c r="F34" s="59" t="s">
        <v>275</v>
      </c>
      <c r="G34" s="59" t="s">
        <v>226</v>
      </c>
      <c r="H34" s="59">
        <v>9.69</v>
      </c>
      <c r="I34" s="59">
        <v>106.51</v>
      </c>
      <c r="J34" s="55">
        <v>1E-3</v>
      </c>
      <c r="K34" s="55">
        <v>1.5E-3</v>
      </c>
      <c r="L34" s="59" t="s">
        <v>465</v>
      </c>
      <c r="M34" s="59" t="s">
        <v>227</v>
      </c>
      <c r="N34" s="59" t="s">
        <v>228</v>
      </c>
    </row>
    <row r="35" spans="1:14" s="53" customFormat="1" ht="15.75" x14ac:dyDescent="0.25">
      <c r="A35" s="58" t="s">
        <v>266</v>
      </c>
      <c r="B35" s="59">
        <v>3310003</v>
      </c>
      <c r="C35" s="59">
        <v>23126</v>
      </c>
      <c r="D35" s="59"/>
      <c r="E35" s="59">
        <f t="shared" si="0"/>
        <v>23126</v>
      </c>
      <c r="F35" s="59" t="s">
        <v>276</v>
      </c>
      <c r="G35" s="59" t="s">
        <v>226</v>
      </c>
      <c r="H35" s="59">
        <v>19.63</v>
      </c>
      <c r="I35" s="59">
        <v>95.81</v>
      </c>
      <c r="J35" s="55">
        <v>1E-3</v>
      </c>
      <c r="K35" s="55">
        <v>1.5E-3</v>
      </c>
      <c r="L35" s="59" t="s">
        <v>464</v>
      </c>
      <c r="M35" s="59" t="s">
        <v>227</v>
      </c>
      <c r="N35" s="59" t="s">
        <v>228</v>
      </c>
    </row>
    <row r="36" spans="1:14" s="53" customFormat="1" ht="15.75" x14ac:dyDescent="0.25">
      <c r="A36" s="58" t="s">
        <v>266</v>
      </c>
      <c r="B36" s="59">
        <v>3310004</v>
      </c>
      <c r="C36" s="59">
        <v>23127</v>
      </c>
      <c r="D36" s="59"/>
      <c r="E36" s="59">
        <f t="shared" si="0"/>
        <v>23127</v>
      </c>
      <c r="F36" s="59" t="s">
        <v>277</v>
      </c>
      <c r="G36" s="59" t="s">
        <v>226</v>
      </c>
      <c r="H36" s="59">
        <v>38.700000000000003</v>
      </c>
      <c r="I36" s="59">
        <v>44.7</v>
      </c>
      <c r="J36" s="55">
        <v>1E-3</v>
      </c>
      <c r="K36" s="55">
        <v>1E-4</v>
      </c>
      <c r="L36" s="59" t="s">
        <v>464</v>
      </c>
      <c r="M36" s="59" t="s">
        <v>227</v>
      </c>
      <c r="N36" s="59" t="s">
        <v>228</v>
      </c>
    </row>
    <row r="37" spans="1:14" s="53" customFormat="1" ht="15.75" x14ac:dyDescent="0.25">
      <c r="A37" s="58" t="s">
        <v>266</v>
      </c>
      <c r="B37" s="59">
        <v>3310005</v>
      </c>
      <c r="C37" s="59">
        <v>23133</v>
      </c>
      <c r="D37" s="59"/>
      <c r="E37" s="59">
        <f t="shared" si="0"/>
        <v>23133</v>
      </c>
      <c r="F37" s="59" t="s">
        <v>278</v>
      </c>
      <c r="G37" s="59" t="s">
        <v>226</v>
      </c>
      <c r="H37" s="59">
        <v>28.2</v>
      </c>
      <c r="I37" s="59">
        <v>107.06</v>
      </c>
      <c r="J37" s="55">
        <v>1E-3</v>
      </c>
      <c r="K37" s="55">
        <v>1.5E-3</v>
      </c>
      <c r="L37" s="59" t="s">
        <v>464</v>
      </c>
      <c r="M37" s="59" t="s">
        <v>227</v>
      </c>
      <c r="N37" s="59" t="s">
        <v>228</v>
      </c>
    </row>
    <row r="38" spans="1:14" s="53" customFormat="1" ht="47.25" x14ac:dyDescent="0.25">
      <c r="A38" s="58" t="s">
        <v>266</v>
      </c>
      <c r="B38" s="59">
        <v>3310006</v>
      </c>
      <c r="C38" s="59">
        <v>23131</v>
      </c>
      <c r="D38" s="59"/>
      <c r="E38" s="59">
        <f t="shared" si="0"/>
        <v>23131</v>
      </c>
      <c r="F38" s="59" t="s">
        <v>279</v>
      </c>
      <c r="G38" s="59" t="s">
        <v>226</v>
      </c>
      <c r="H38" s="59">
        <v>9.69</v>
      </c>
      <c r="I38" s="59">
        <v>106.51</v>
      </c>
      <c r="J38" s="55">
        <v>1E-3</v>
      </c>
      <c r="K38" s="55">
        <v>1.5E-3</v>
      </c>
      <c r="L38" s="59" t="s">
        <v>466</v>
      </c>
      <c r="M38" s="59" t="s">
        <v>227</v>
      </c>
      <c r="N38" s="59" t="s">
        <v>228</v>
      </c>
    </row>
    <row r="39" spans="1:14" s="53" customFormat="1" ht="15.75" x14ac:dyDescent="0.25">
      <c r="A39" s="58" t="s">
        <v>266</v>
      </c>
      <c r="B39" s="59">
        <v>3310007</v>
      </c>
      <c r="C39" s="59">
        <v>23134</v>
      </c>
      <c r="D39" s="59"/>
      <c r="E39" s="59">
        <f t="shared" si="0"/>
        <v>23134</v>
      </c>
      <c r="F39" s="59" t="s">
        <v>280</v>
      </c>
      <c r="G39" s="59" t="s">
        <v>226</v>
      </c>
      <c r="H39" s="59">
        <v>28.2</v>
      </c>
      <c r="I39" s="59">
        <v>106.51</v>
      </c>
      <c r="J39" s="55">
        <v>1E-3</v>
      </c>
      <c r="K39" s="55">
        <v>1.5E-3</v>
      </c>
      <c r="L39" s="59" t="s">
        <v>464</v>
      </c>
      <c r="M39" s="59" t="s">
        <v>227</v>
      </c>
      <c r="N39" s="59" t="s">
        <v>228</v>
      </c>
    </row>
    <row r="40" spans="1:14" s="53" customFormat="1" ht="15.75" x14ac:dyDescent="0.25">
      <c r="A40" s="58" t="s">
        <v>266</v>
      </c>
      <c r="B40" s="59">
        <v>3310008</v>
      </c>
      <c r="C40" s="59">
        <v>23135</v>
      </c>
      <c r="D40" s="59"/>
      <c r="E40" s="59">
        <f t="shared" si="0"/>
        <v>23135</v>
      </c>
      <c r="F40" s="59" t="s">
        <v>281</v>
      </c>
      <c r="G40" s="59" t="s">
        <v>226</v>
      </c>
      <c r="H40" s="59">
        <v>28.2</v>
      </c>
      <c r="I40" s="59">
        <v>106.51</v>
      </c>
      <c r="J40" s="55">
        <v>1E-3</v>
      </c>
      <c r="K40" s="55">
        <v>1.5E-3</v>
      </c>
      <c r="L40" s="59" t="s">
        <v>464</v>
      </c>
      <c r="M40" s="59" t="s">
        <v>227</v>
      </c>
      <c r="N40" s="59" t="s">
        <v>228</v>
      </c>
    </row>
    <row r="41" spans="1:14" s="53" customFormat="1" ht="15.75" x14ac:dyDescent="0.25">
      <c r="A41" s="58" t="s">
        <v>266</v>
      </c>
      <c r="B41" s="59">
        <v>3310009</v>
      </c>
      <c r="C41" s="59">
        <v>23139</v>
      </c>
      <c r="D41" s="59"/>
      <c r="E41" s="59">
        <f t="shared" si="0"/>
        <v>23139</v>
      </c>
      <c r="F41" s="59" t="s">
        <v>282</v>
      </c>
      <c r="G41" s="59" t="s">
        <v>226</v>
      </c>
      <c r="H41" s="59">
        <v>9.69</v>
      </c>
      <c r="I41" s="59">
        <v>106.51</v>
      </c>
      <c r="J41" s="55">
        <v>1E-3</v>
      </c>
      <c r="K41" s="55">
        <v>1.5E-3</v>
      </c>
      <c r="L41" s="59" t="s">
        <v>464</v>
      </c>
      <c r="M41" s="59" t="s">
        <v>227</v>
      </c>
      <c r="N41" s="59" t="s">
        <v>228</v>
      </c>
    </row>
    <row r="42" spans="1:14" s="53" customFormat="1" ht="15.75" x14ac:dyDescent="0.25">
      <c r="A42" s="58" t="s">
        <v>266</v>
      </c>
      <c r="B42" s="59">
        <v>3310010</v>
      </c>
      <c r="C42" s="59">
        <v>23137</v>
      </c>
      <c r="D42" s="59"/>
      <c r="E42" s="59">
        <f t="shared" si="0"/>
        <v>23137</v>
      </c>
      <c r="F42" s="59" t="s">
        <v>283</v>
      </c>
      <c r="G42" s="59" t="s">
        <v>226</v>
      </c>
      <c r="H42" s="59">
        <v>9.69</v>
      </c>
      <c r="I42" s="59">
        <v>106.51</v>
      </c>
      <c r="J42" s="55">
        <v>1E-3</v>
      </c>
      <c r="K42" s="55">
        <v>1.5E-3</v>
      </c>
      <c r="L42" s="59" t="s">
        <v>465</v>
      </c>
      <c r="M42" s="59" t="s">
        <v>227</v>
      </c>
      <c r="N42" s="59" t="s">
        <v>228</v>
      </c>
    </row>
    <row r="43" spans="1:14" s="53" customFormat="1" ht="15.75" x14ac:dyDescent="0.25">
      <c r="A43" s="58" t="s">
        <v>266</v>
      </c>
      <c r="B43" s="59">
        <v>3310011</v>
      </c>
      <c r="C43" s="59">
        <v>23138</v>
      </c>
      <c r="D43" s="59"/>
      <c r="E43" s="59">
        <f t="shared" si="0"/>
        <v>23138</v>
      </c>
      <c r="F43" s="59" t="s">
        <v>284</v>
      </c>
      <c r="G43" s="59" t="s">
        <v>226</v>
      </c>
      <c r="H43" s="59">
        <v>28.2</v>
      </c>
      <c r="I43" s="59">
        <v>106.51</v>
      </c>
      <c r="J43" s="55">
        <v>1E-3</v>
      </c>
      <c r="K43" s="55">
        <v>1.5E-3</v>
      </c>
      <c r="L43" s="59" t="s">
        <v>464</v>
      </c>
      <c r="M43" s="59" t="s">
        <v>227</v>
      </c>
      <c r="N43" s="59" t="s">
        <v>228</v>
      </c>
    </row>
    <row r="44" spans="1:14" s="53" customFormat="1" ht="15.75" x14ac:dyDescent="0.25">
      <c r="A44" s="58" t="s">
        <v>266</v>
      </c>
      <c r="B44" s="59">
        <v>3310012</v>
      </c>
      <c r="C44" s="59"/>
      <c r="D44" s="59"/>
      <c r="E44" s="59">
        <f t="shared" si="0"/>
        <v>0</v>
      </c>
      <c r="F44" s="59" t="s">
        <v>267</v>
      </c>
      <c r="G44" s="59" t="s">
        <v>226</v>
      </c>
      <c r="H44" s="59">
        <v>9.69</v>
      </c>
      <c r="I44" s="59">
        <v>106.51</v>
      </c>
      <c r="J44" s="55">
        <v>1E-3</v>
      </c>
      <c r="K44" s="55">
        <v>1.5E-3</v>
      </c>
      <c r="L44" s="59" t="s">
        <v>465</v>
      </c>
      <c r="M44" s="59" t="s">
        <v>227</v>
      </c>
      <c r="N44" s="59" t="s">
        <v>228</v>
      </c>
    </row>
    <row r="45" spans="1:14" s="53" customFormat="1" ht="15.75" x14ac:dyDescent="0.25">
      <c r="A45" s="58" t="s">
        <v>266</v>
      </c>
      <c r="B45" s="59">
        <v>3310099</v>
      </c>
      <c r="C45" s="59">
        <v>23136</v>
      </c>
      <c r="D45" s="59"/>
      <c r="E45" s="59">
        <f t="shared" si="0"/>
        <v>23136</v>
      </c>
      <c r="F45" s="59" t="s">
        <v>285</v>
      </c>
      <c r="G45" s="59" t="s">
        <v>226</v>
      </c>
      <c r="H45" s="59">
        <v>28.2</v>
      </c>
      <c r="I45" s="59">
        <v>106.51</v>
      </c>
      <c r="J45" s="55">
        <v>1E-3</v>
      </c>
      <c r="K45" s="55">
        <v>1.5E-3</v>
      </c>
      <c r="L45" s="59" t="s">
        <v>464</v>
      </c>
      <c r="M45" s="59" t="s">
        <v>235</v>
      </c>
      <c r="N45" s="59" t="s">
        <v>236</v>
      </c>
    </row>
    <row r="46" spans="1:14" s="53" customFormat="1" ht="15.75" x14ac:dyDescent="0.25">
      <c r="A46" s="58" t="s">
        <v>266</v>
      </c>
      <c r="B46" s="59">
        <v>3320001</v>
      </c>
      <c r="C46" s="59">
        <v>32506</v>
      </c>
      <c r="D46" s="59"/>
      <c r="E46" s="59">
        <f t="shared" si="0"/>
        <v>32506</v>
      </c>
      <c r="F46" s="59" t="s">
        <v>286</v>
      </c>
      <c r="G46" s="59" t="s">
        <v>226</v>
      </c>
      <c r="H46" s="59">
        <v>28</v>
      </c>
      <c r="I46" s="59">
        <v>80.7</v>
      </c>
      <c r="J46" s="55">
        <v>1E-3</v>
      </c>
      <c r="K46" s="55">
        <v>1.5E-3</v>
      </c>
      <c r="L46" s="59" t="s">
        <v>464</v>
      </c>
      <c r="M46" s="59" t="s">
        <v>287</v>
      </c>
      <c r="N46" s="59" t="s">
        <v>288</v>
      </c>
    </row>
    <row r="47" spans="1:14" s="53" customFormat="1" ht="15.75" x14ac:dyDescent="0.25">
      <c r="A47" s="58" t="s">
        <v>266</v>
      </c>
      <c r="B47" s="59">
        <v>3320002</v>
      </c>
      <c r="C47" s="59"/>
      <c r="D47" s="59"/>
      <c r="E47" s="59">
        <f t="shared" si="0"/>
        <v>0</v>
      </c>
      <c r="F47" s="59" t="s">
        <v>289</v>
      </c>
      <c r="G47" s="59" t="s">
        <v>226</v>
      </c>
      <c r="H47" s="59">
        <v>28</v>
      </c>
      <c r="I47" s="59">
        <v>80.7</v>
      </c>
      <c r="J47" s="55">
        <v>1E-3</v>
      </c>
      <c r="K47" s="55">
        <v>1.5E-3</v>
      </c>
      <c r="L47" s="59" t="s">
        <v>464</v>
      </c>
      <c r="M47" s="59" t="s">
        <v>227</v>
      </c>
      <c r="N47" s="59" t="s">
        <v>228</v>
      </c>
    </row>
    <row r="48" spans="1:14" s="53" customFormat="1" ht="15.75" x14ac:dyDescent="0.25">
      <c r="A48" s="58" t="s">
        <v>266</v>
      </c>
      <c r="B48" s="59">
        <v>3320003</v>
      </c>
      <c r="C48" s="59">
        <v>23161</v>
      </c>
      <c r="D48" s="59"/>
      <c r="E48" s="59">
        <f t="shared" si="0"/>
        <v>23161</v>
      </c>
      <c r="F48" s="59" t="s">
        <v>290</v>
      </c>
      <c r="G48" s="59" t="s">
        <v>226</v>
      </c>
      <c r="H48" s="59">
        <v>28</v>
      </c>
      <c r="I48" s="59">
        <v>80.7</v>
      </c>
      <c r="J48" s="55">
        <v>1E-3</v>
      </c>
      <c r="K48" s="55">
        <v>1.5E-3</v>
      </c>
      <c r="L48" s="59" t="s">
        <v>464</v>
      </c>
      <c r="M48" s="59" t="s">
        <v>227</v>
      </c>
      <c r="N48" s="59" t="s">
        <v>228</v>
      </c>
    </row>
    <row r="49" spans="1:14" s="53" customFormat="1" ht="15.75" x14ac:dyDescent="0.25">
      <c r="A49" s="58" t="s">
        <v>266</v>
      </c>
      <c r="B49" s="59">
        <v>3320004</v>
      </c>
      <c r="C49" s="59">
        <v>23164</v>
      </c>
      <c r="D49" s="59"/>
      <c r="E49" s="59">
        <f t="shared" ref="E49:E82" si="1">IFERROR(IF(D49="",C49,D49),"")</f>
        <v>23164</v>
      </c>
      <c r="F49" s="59" t="s">
        <v>291</v>
      </c>
      <c r="G49" s="59" t="s">
        <v>226</v>
      </c>
      <c r="H49" s="59">
        <v>28</v>
      </c>
      <c r="I49" s="59">
        <v>80.7</v>
      </c>
      <c r="J49" s="55">
        <v>1E-3</v>
      </c>
      <c r="K49" s="55">
        <v>1.5E-3</v>
      </c>
      <c r="L49" s="59" t="s">
        <v>464</v>
      </c>
      <c r="M49" s="59" t="s">
        <v>227</v>
      </c>
      <c r="N49" s="59" t="s">
        <v>228</v>
      </c>
    </row>
    <row r="50" spans="1:14" s="53" customFormat="1" ht="15.75" x14ac:dyDescent="0.25">
      <c r="A50" s="58" t="s">
        <v>266</v>
      </c>
      <c r="B50" s="59">
        <v>3320005</v>
      </c>
      <c r="C50" s="59"/>
      <c r="D50" s="59"/>
      <c r="E50" s="59">
        <f t="shared" si="1"/>
        <v>0</v>
      </c>
      <c r="F50" s="59" t="s">
        <v>292</v>
      </c>
      <c r="G50" s="59" t="s">
        <v>226</v>
      </c>
      <c r="H50" s="59">
        <v>28</v>
      </c>
      <c r="I50" s="59">
        <v>80.7</v>
      </c>
      <c r="J50" s="55">
        <v>1E-3</v>
      </c>
      <c r="K50" s="55">
        <v>1.5E-3</v>
      </c>
      <c r="L50" s="59" t="s">
        <v>464</v>
      </c>
      <c r="M50" s="59" t="s">
        <v>293</v>
      </c>
      <c r="N50" s="59" t="s">
        <v>294</v>
      </c>
    </row>
    <row r="51" spans="1:14" s="53" customFormat="1" ht="15.75" x14ac:dyDescent="0.25">
      <c r="A51" s="58" t="s">
        <v>266</v>
      </c>
      <c r="B51" s="59">
        <v>3320006</v>
      </c>
      <c r="C51" s="59">
        <v>23163</v>
      </c>
      <c r="D51" s="59"/>
      <c r="E51" s="59">
        <f t="shared" si="1"/>
        <v>23163</v>
      </c>
      <c r="F51" s="59" t="s">
        <v>295</v>
      </c>
      <c r="G51" s="59" t="s">
        <v>226</v>
      </c>
      <c r="H51" s="59">
        <v>28</v>
      </c>
      <c r="I51" s="59">
        <v>80.7</v>
      </c>
      <c r="J51" s="55">
        <v>1E-3</v>
      </c>
      <c r="K51" s="55">
        <v>1.5E-3</v>
      </c>
      <c r="L51" s="59" t="s">
        <v>464</v>
      </c>
      <c r="M51" s="59" t="s">
        <v>227</v>
      </c>
      <c r="N51" s="59" t="s">
        <v>228</v>
      </c>
    </row>
    <row r="52" spans="1:14" s="53" customFormat="1" ht="15.75" x14ac:dyDescent="0.25">
      <c r="A52" s="58" t="s">
        <v>266</v>
      </c>
      <c r="B52" s="59">
        <v>3320007</v>
      </c>
      <c r="C52" s="59">
        <v>23169</v>
      </c>
      <c r="D52" s="59"/>
      <c r="E52" s="59">
        <f t="shared" si="1"/>
        <v>23169</v>
      </c>
      <c r="F52" s="59" t="s">
        <v>296</v>
      </c>
      <c r="G52" s="59" t="s">
        <v>226</v>
      </c>
      <c r="H52" s="59">
        <v>28</v>
      </c>
      <c r="I52" s="59">
        <v>80.7</v>
      </c>
      <c r="J52" s="55">
        <v>1E-3</v>
      </c>
      <c r="K52" s="55">
        <v>1.5E-3</v>
      </c>
      <c r="L52" s="59" t="s">
        <v>464</v>
      </c>
      <c r="M52" s="59" t="s">
        <v>227</v>
      </c>
      <c r="N52" s="59" t="s">
        <v>228</v>
      </c>
    </row>
    <row r="53" spans="1:14" s="53" customFormat="1" ht="15.75" x14ac:dyDescent="0.25">
      <c r="A53" s="58" t="s">
        <v>266</v>
      </c>
      <c r="B53" s="59">
        <v>3320099</v>
      </c>
      <c r="C53" s="59"/>
      <c r="D53" s="59"/>
      <c r="E53" s="59">
        <f t="shared" si="1"/>
        <v>0</v>
      </c>
      <c r="F53" s="59" t="s">
        <v>297</v>
      </c>
      <c r="G53" s="59" t="s">
        <v>226</v>
      </c>
      <c r="H53" s="59">
        <v>28</v>
      </c>
      <c r="I53" s="59">
        <v>80.7</v>
      </c>
      <c r="J53" s="55">
        <v>1E-3</v>
      </c>
      <c r="K53" s="55">
        <v>1.5E-3</v>
      </c>
      <c r="L53" s="59" t="s">
        <v>464</v>
      </c>
      <c r="M53" s="59" t="s">
        <v>227</v>
      </c>
      <c r="N53" s="59" t="s">
        <v>228</v>
      </c>
    </row>
    <row r="54" spans="1:14" s="53" customFormat="1" ht="15.75" x14ac:dyDescent="0.25">
      <c r="A54" s="58" t="s">
        <v>298</v>
      </c>
      <c r="B54" s="59">
        <v>3331001</v>
      </c>
      <c r="C54" s="59">
        <v>23204</v>
      </c>
      <c r="D54" s="59"/>
      <c r="E54" s="59">
        <f t="shared" si="1"/>
        <v>23204</v>
      </c>
      <c r="F54" s="59" t="s">
        <v>299</v>
      </c>
      <c r="G54" s="59" t="s">
        <v>226</v>
      </c>
      <c r="H54" s="59">
        <v>44.3</v>
      </c>
      <c r="I54" s="59">
        <v>69.3</v>
      </c>
      <c r="J54" s="55">
        <v>3.0000000000000001E-3</v>
      </c>
      <c r="K54" s="55">
        <v>5.9999999999999995E-4</v>
      </c>
      <c r="L54" s="59" t="s">
        <v>464</v>
      </c>
      <c r="M54" s="59" t="s">
        <v>300</v>
      </c>
      <c r="N54" s="59" t="s">
        <v>301</v>
      </c>
    </row>
    <row r="55" spans="1:14" s="53" customFormat="1" ht="15.75" x14ac:dyDescent="0.25">
      <c r="A55" s="58" t="s">
        <v>298</v>
      </c>
      <c r="B55" s="59">
        <v>3331002</v>
      </c>
      <c r="C55" s="59">
        <v>23207</v>
      </c>
      <c r="D55" s="59"/>
      <c r="E55" s="59">
        <f t="shared" si="1"/>
        <v>23207</v>
      </c>
      <c r="F55" s="59" t="s">
        <v>302</v>
      </c>
      <c r="G55" s="59" t="s">
        <v>226</v>
      </c>
      <c r="H55" s="59">
        <v>44.3</v>
      </c>
      <c r="I55" s="59">
        <v>69.3</v>
      </c>
      <c r="J55" s="55">
        <v>3.0000000000000001E-3</v>
      </c>
      <c r="K55" s="55">
        <v>5.9999999999999995E-4</v>
      </c>
      <c r="L55" s="59" t="s">
        <v>464</v>
      </c>
      <c r="M55" s="59"/>
      <c r="N55" s="59"/>
    </row>
    <row r="56" spans="1:14" s="53" customFormat="1" ht="15.75" x14ac:dyDescent="0.25">
      <c r="A56" s="58" t="s">
        <v>298</v>
      </c>
      <c r="B56" s="59">
        <v>3331099</v>
      </c>
      <c r="C56" s="59"/>
      <c r="D56" s="59">
        <v>23215</v>
      </c>
      <c r="E56" s="59">
        <f t="shared" si="1"/>
        <v>23215</v>
      </c>
      <c r="F56" s="59" t="s">
        <v>303</v>
      </c>
      <c r="G56" s="59" t="s">
        <v>226</v>
      </c>
      <c r="H56" s="59">
        <v>44.3</v>
      </c>
      <c r="I56" s="59">
        <v>69.3</v>
      </c>
      <c r="J56" s="55">
        <v>3.0000000000000001E-3</v>
      </c>
      <c r="K56" s="55">
        <v>5.9999999999999995E-4</v>
      </c>
      <c r="L56" s="59" t="s">
        <v>464</v>
      </c>
      <c r="M56" s="59"/>
      <c r="N56" s="59"/>
    </row>
    <row r="57" spans="1:14" s="53" customFormat="1" ht="15.75" x14ac:dyDescent="0.25">
      <c r="A57" s="58" t="s">
        <v>298</v>
      </c>
      <c r="B57" s="59">
        <v>3332000</v>
      </c>
      <c r="C57" s="59"/>
      <c r="D57" s="59"/>
      <c r="E57" s="59">
        <f t="shared" si="1"/>
        <v>0</v>
      </c>
      <c r="F57" s="59" t="s">
        <v>304</v>
      </c>
      <c r="G57" s="59" t="s">
        <v>226</v>
      </c>
      <c r="H57" s="59">
        <v>44.3</v>
      </c>
      <c r="I57" s="59">
        <v>69.3</v>
      </c>
      <c r="J57" s="55">
        <v>3.0000000000000001E-3</v>
      </c>
      <c r="K57" s="55">
        <v>5.9999999999999995E-4</v>
      </c>
      <c r="L57" s="59" t="s">
        <v>464</v>
      </c>
      <c r="M57" s="59"/>
      <c r="N57" s="59"/>
    </row>
    <row r="58" spans="1:14" s="53" customFormat="1" ht="15.75" x14ac:dyDescent="0.25">
      <c r="A58" s="58" t="s">
        <v>298</v>
      </c>
      <c r="B58" s="59">
        <v>3333001</v>
      </c>
      <c r="C58" s="59"/>
      <c r="D58" s="59"/>
      <c r="E58" s="59">
        <f t="shared" si="1"/>
        <v>0</v>
      </c>
      <c r="F58" s="59" t="s">
        <v>305</v>
      </c>
      <c r="G58" s="59" t="s">
        <v>226</v>
      </c>
      <c r="H58" s="59">
        <v>42.3</v>
      </c>
      <c r="I58" s="59">
        <v>73.3</v>
      </c>
      <c r="J58" s="55">
        <v>3.0000000000000001E-3</v>
      </c>
      <c r="K58" s="55">
        <v>5.9999999999999995E-4</v>
      </c>
      <c r="L58" s="59" t="s">
        <v>464</v>
      </c>
      <c r="M58" s="59" t="s">
        <v>306</v>
      </c>
      <c r="N58" s="59" t="s">
        <v>307</v>
      </c>
    </row>
    <row r="59" spans="1:14" s="53" customFormat="1" ht="15.75" x14ac:dyDescent="0.25">
      <c r="A59" s="58" t="s">
        <v>298</v>
      </c>
      <c r="B59" s="59">
        <v>3333099</v>
      </c>
      <c r="C59" s="59">
        <v>23208</v>
      </c>
      <c r="D59" s="59"/>
      <c r="E59" s="59">
        <f t="shared" si="1"/>
        <v>23208</v>
      </c>
      <c r="F59" s="59" t="s">
        <v>308</v>
      </c>
      <c r="G59" s="59" t="s">
        <v>226</v>
      </c>
      <c r="H59" s="59">
        <v>42.3</v>
      </c>
      <c r="I59" s="59">
        <v>73.3</v>
      </c>
      <c r="J59" s="55">
        <v>3.0000000000000001E-3</v>
      </c>
      <c r="K59" s="55">
        <v>5.9999999999999995E-4</v>
      </c>
      <c r="L59" s="59" t="s">
        <v>464</v>
      </c>
      <c r="M59" s="59" t="s">
        <v>306</v>
      </c>
      <c r="N59" s="59" t="s">
        <v>307</v>
      </c>
    </row>
    <row r="60" spans="1:14" s="53" customFormat="1" ht="15.75" x14ac:dyDescent="0.25">
      <c r="A60" s="58" t="s">
        <v>298</v>
      </c>
      <c r="B60" s="59">
        <v>3334101</v>
      </c>
      <c r="C60" s="59">
        <v>23211</v>
      </c>
      <c r="D60" s="59"/>
      <c r="E60" s="59">
        <f t="shared" si="1"/>
        <v>23211</v>
      </c>
      <c r="F60" s="59" t="s">
        <v>309</v>
      </c>
      <c r="G60" s="59" t="s">
        <v>226</v>
      </c>
      <c r="H60" s="59">
        <v>43.8</v>
      </c>
      <c r="I60" s="59">
        <v>71.900000000000006</v>
      </c>
      <c r="J60" s="55">
        <v>3.0000000000000001E-3</v>
      </c>
      <c r="K60" s="55">
        <v>5.9999999999999995E-4</v>
      </c>
      <c r="L60" s="59" t="s">
        <v>464</v>
      </c>
      <c r="M60" s="59" t="s">
        <v>300</v>
      </c>
      <c r="N60" s="59" t="s">
        <v>301</v>
      </c>
    </row>
    <row r="61" spans="1:14" s="53" customFormat="1" ht="15.75" x14ac:dyDescent="0.25">
      <c r="A61" s="58" t="s">
        <v>298</v>
      </c>
      <c r="B61" s="59">
        <v>3334102</v>
      </c>
      <c r="C61" s="59"/>
      <c r="D61" s="59">
        <v>23214</v>
      </c>
      <c r="E61" s="59">
        <f t="shared" si="1"/>
        <v>23214</v>
      </c>
      <c r="F61" s="59" t="s">
        <v>310</v>
      </c>
      <c r="G61" s="59" t="s">
        <v>226</v>
      </c>
      <c r="H61" s="59">
        <v>44.1</v>
      </c>
      <c r="I61" s="59">
        <v>71.599999999999994</v>
      </c>
      <c r="J61" s="55">
        <v>3.0000000000000001E-3</v>
      </c>
      <c r="K61" s="55">
        <v>5.9999999999999995E-4</v>
      </c>
      <c r="L61" s="59" t="s">
        <v>464</v>
      </c>
      <c r="M61" s="59" t="s">
        <v>300</v>
      </c>
      <c r="N61" s="59" t="s">
        <v>301</v>
      </c>
    </row>
    <row r="62" spans="1:14" s="53" customFormat="1" ht="15.75" x14ac:dyDescent="0.25">
      <c r="A62" s="58" t="s">
        <v>298</v>
      </c>
      <c r="B62" s="59">
        <v>3334199</v>
      </c>
      <c r="C62" s="59"/>
      <c r="D62" s="59"/>
      <c r="E62" s="59">
        <f t="shared" si="1"/>
        <v>0</v>
      </c>
      <c r="F62" s="59" t="s">
        <v>311</v>
      </c>
      <c r="G62" s="59" t="s">
        <v>226</v>
      </c>
      <c r="H62" s="59">
        <v>43.8</v>
      </c>
      <c r="I62" s="59">
        <v>71.900000000000006</v>
      </c>
      <c r="J62" s="55">
        <v>3.0000000000000001E-3</v>
      </c>
      <c r="K62" s="55">
        <v>5.9999999999999995E-4</v>
      </c>
      <c r="L62" s="59" t="s">
        <v>464</v>
      </c>
      <c r="M62" s="59" t="s">
        <v>300</v>
      </c>
      <c r="N62" s="59" t="s">
        <v>301</v>
      </c>
    </row>
    <row r="63" spans="1:14" s="53" customFormat="1" ht="15.75" x14ac:dyDescent="0.25">
      <c r="A63" s="58" t="s">
        <v>298</v>
      </c>
      <c r="B63" s="59">
        <v>3334200</v>
      </c>
      <c r="C63" s="59"/>
      <c r="D63" s="59"/>
      <c r="E63" s="59">
        <f t="shared" si="1"/>
        <v>0</v>
      </c>
      <c r="F63" s="59" t="s">
        <v>312</v>
      </c>
      <c r="G63" s="59" t="s">
        <v>226</v>
      </c>
      <c r="H63" s="59">
        <v>44.1</v>
      </c>
      <c r="I63" s="59">
        <v>71.599999999999994</v>
      </c>
      <c r="J63" s="55">
        <v>3.0000000000000001E-3</v>
      </c>
      <c r="K63" s="55">
        <v>5.9999999999999995E-4</v>
      </c>
      <c r="L63" s="59" t="s">
        <v>464</v>
      </c>
      <c r="M63" s="59" t="s">
        <v>300</v>
      </c>
      <c r="N63" s="59" t="s">
        <v>301</v>
      </c>
    </row>
    <row r="64" spans="1:14" s="53" customFormat="1" ht="15.75" x14ac:dyDescent="0.25">
      <c r="A64" s="58" t="s">
        <v>298</v>
      </c>
      <c r="B64" s="59">
        <v>3335001</v>
      </c>
      <c r="C64" s="59">
        <v>23302</v>
      </c>
      <c r="D64" s="59"/>
      <c r="E64" s="59">
        <f t="shared" si="1"/>
        <v>23302</v>
      </c>
      <c r="F64" s="59" t="s">
        <v>313</v>
      </c>
      <c r="G64" s="59" t="s">
        <v>226</v>
      </c>
      <c r="H64" s="59">
        <v>43</v>
      </c>
      <c r="I64" s="59">
        <v>74.099999999999994</v>
      </c>
      <c r="J64" s="55">
        <v>3.0000000000000001E-3</v>
      </c>
      <c r="K64" s="55">
        <v>5.9999999999999995E-4</v>
      </c>
      <c r="L64" s="59" t="s">
        <v>464</v>
      </c>
      <c r="M64" s="59"/>
      <c r="N64" s="59"/>
    </row>
    <row r="65" spans="1:14" s="53" customFormat="1" ht="15.75" x14ac:dyDescent="0.25">
      <c r="A65" s="58" t="s">
        <v>298</v>
      </c>
      <c r="B65" s="59">
        <v>3335002</v>
      </c>
      <c r="C65" s="59">
        <v>23301</v>
      </c>
      <c r="D65" s="59"/>
      <c r="E65" s="59">
        <f t="shared" si="1"/>
        <v>23301</v>
      </c>
      <c r="F65" s="59" t="s">
        <v>314</v>
      </c>
      <c r="G65" s="59" t="s">
        <v>226</v>
      </c>
      <c r="H65" s="59">
        <v>43</v>
      </c>
      <c r="I65" s="59">
        <v>74.099999999999994</v>
      </c>
      <c r="J65" s="55">
        <v>3.0000000000000001E-3</v>
      </c>
      <c r="K65" s="55">
        <v>5.9999999999999995E-4</v>
      </c>
      <c r="L65" s="59" t="s">
        <v>464</v>
      </c>
      <c r="M65" s="59"/>
      <c r="N65" s="59"/>
    </row>
    <row r="66" spans="1:14" s="53" customFormat="1" ht="15.75" x14ac:dyDescent="0.25">
      <c r="A66" s="58" t="s">
        <v>298</v>
      </c>
      <c r="B66" s="59">
        <v>3335099</v>
      </c>
      <c r="C66" s="59">
        <v>23239</v>
      </c>
      <c r="D66" s="59">
        <v>23219</v>
      </c>
      <c r="E66" s="59">
        <f t="shared" si="1"/>
        <v>23219</v>
      </c>
      <c r="F66" s="59" t="s">
        <v>315</v>
      </c>
      <c r="G66" s="59" t="s">
        <v>226</v>
      </c>
      <c r="H66" s="59">
        <v>42.3</v>
      </c>
      <c r="I66" s="59">
        <v>73.3</v>
      </c>
      <c r="J66" s="55">
        <v>3.0000000000000001E-3</v>
      </c>
      <c r="K66" s="55">
        <v>5.9999999999999995E-4</v>
      </c>
      <c r="L66" s="59" t="s">
        <v>464</v>
      </c>
      <c r="M66" s="59" t="s">
        <v>306</v>
      </c>
      <c r="N66" s="59" t="s">
        <v>307</v>
      </c>
    </row>
    <row r="67" spans="1:14" s="53" customFormat="1" ht="15.75" x14ac:dyDescent="0.25">
      <c r="A67" s="58" t="s">
        <v>298</v>
      </c>
      <c r="B67" s="59">
        <v>3336000</v>
      </c>
      <c r="C67" s="59"/>
      <c r="D67" s="59"/>
      <c r="E67" s="59">
        <f t="shared" si="1"/>
        <v>0</v>
      </c>
      <c r="F67" s="59" t="s">
        <v>316</v>
      </c>
      <c r="G67" s="59" t="s">
        <v>226</v>
      </c>
      <c r="H67" s="59">
        <v>43</v>
      </c>
      <c r="I67" s="59">
        <v>74.099999999999994</v>
      </c>
      <c r="J67" s="55">
        <v>3.0000000000000001E-3</v>
      </c>
      <c r="K67" s="55">
        <v>5.9999999999999995E-4</v>
      </c>
      <c r="L67" s="59" t="s">
        <v>464</v>
      </c>
      <c r="M67" s="59" t="s">
        <v>306</v>
      </c>
      <c r="N67" s="59" t="s">
        <v>307</v>
      </c>
    </row>
    <row r="68" spans="1:14" s="53" customFormat="1" ht="15.75" x14ac:dyDescent="0.25">
      <c r="A68" s="58" t="s">
        <v>298</v>
      </c>
      <c r="B68" s="59">
        <v>3337000</v>
      </c>
      <c r="C68" s="59"/>
      <c r="D68" s="59"/>
      <c r="E68" s="59">
        <f t="shared" si="1"/>
        <v>0</v>
      </c>
      <c r="F68" s="59" t="s">
        <v>317</v>
      </c>
      <c r="G68" s="59" t="s">
        <v>226</v>
      </c>
      <c r="H68" s="59">
        <v>40.4</v>
      </c>
      <c r="I68" s="59">
        <v>77.400000000000006</v>
      </c>
      <c r="J68" s="55">
        <v>3.0000000000000001E-3</v>
      </c>
      <c r="K68" s="55">
        <v>5.9999999999999995E-4</v>
      </c>
      <c r="L68" s="59" t="s">
        <v>464</v>
      </c>
      <c r="M68" s="59" t="s">
        <v>306</v>
      </c>
      <c r="N68" s="59" t="s">
        <v>307</v>
      </c>
    </row>
    <row r="69" spans="1:14" s="53" customFormat="1" ht="15.75" x14ac:dyDescent="0.25">
      <c r="A69" s="58" t="s">
        <v>298</v>
      </c>
      <c r="B69" s="59">
        <v>3338001</v>
      </c>
      <c r="C69" s="59">
        <v>23926</v>
      </c>
      <c r="D69" s="59">
        <v>23916</v>
      </c>
      <c r="E69" s="59">
        <f t="shared" si="1"/>
        <v>23916</v>
      </c>
      <c r="F69" s="59" t="s">
        <v>318</v>
      </c>
      <c r="G69" s="59" t="s">
        <v>226</v>
      </c>
      <c r="H69" s="59">
        <v>40.4</v>
      </c>
      <c r="I69" s="59">
        <v>77.400000000000006</v>
      </c>
      <c r="J69" s="55">
        <v>3.0000000000000001E-3</v>
      </c>
      <c r="K69" s="55">
        <v>5.9999999999999995E-4</v>
      </c>
      <c r="L69" s="59" t="s">
        <v>464</v>
      </c>
      <c r="M69" s="59" t="s">
        <v>306</v>
      </c>
      <c r="N69" s="59" t="s">
        <v>307</v>
      </c>
    </row>
    <row r="70" spans="1:14" s="53" customFormat="1" ht="15.75" x14ac:dyDescent="0.25">
      <c r="A70" s="58" t="s">
        <v>249</v>
      </c>
      <c r="B70" s="59">
        <v>3341001</v>
      </c>
      <c r="C70" s="59"/>
      <c r="D70" s="59"/>
      <c r="E70" s="59">
        <f t="shared" si="1"/>
        <v>0</v>
      </c>
      <c r="F70" s="59" t="s">
        <v>319</v>
      </c>
      <c r="G70" s="59" t="s">
        <v>226</v>
      </c>
      <c r="H70" s="59">
        <v>48</v>
      </c>
      <c r="I70" s="59">
        <v>56.1</v>
      </c>
      <c r="J70" s="55">
        <v>1E-3</v>
      </c>
      <c r="K70" s="55">
        <v>1E-4</v>
      </c>
      <c r="L70" s="59" t="s">
        <v>464</v>
      </c>
      <c r="M70" s="59" t="s">
        <v>251</v>
      </c>
      <c r="N70" s="59" t="s">
        <v>252</v>
      </c>
    </row>
    <row r="71" spans="1:14" s="53" customFormat="1" ht="15.75" x14ac:dyDescent="0.25">
      <c r="A71" s="58" t="s">
        <v>249</v>
      </c>
      <c r="B71" s="59">
        <v>3341002</v>
      </c>
      <c r="C71" s="59"/>
      <c r="D71" s="59"/>
      <c r="E71" s="59">
        <f t="shared" si="1"/>
        <v>0</v>
      </c>
      <c r="F71" s="59" t="s">
        <v>320</v>
      </c>
      <c r="G71" s="59" t="s">
        <v>226</v>
      </c>
      <c r="H71" s="59">
        <v>48</v>
      </c>
      <c r="I71" s="59">
        <v>56.1</v>
      </c>
      <c r="J71" s="55">
        <v>1E-3</v>
      </c>
      <c r="K71" s="55">
        <v>1E-4</v>
      </c>
      <c r="L71" s="59" t="s">
        <v>464</v>
      </c>
      <c r="M71" s="59" t="s">
        <v>251</v>
      </c>
      <c r="N71" s="59" t="s">
        <v>252</v>
      </c>
    </row>
    <row r="72" spans="1:14" s="53" customFormat="1" ht="15.75" x14ac:dyDescent="0.25">
      <c r="A72" s="58" t="s">
        <v>253</v>
      </c>
      <c r="B72" s="59">
        <v>3341003</v>
      </c>
      <c r="C72" s="59">
        <v>37401</v>
      </c>
      <c r="D72" s="59"/>
      <c r="E72" s="59">
        <f t="shared" si="1"/>
        <v>37401</v>
      </c>
      <c r="F72" s="59" t="s">
        <v>321</v>
      </c>
      <c r="G72" s="59" t="s">
        <v>226</v>
      </c>
      <c r="H72" s="59">
        <v>40.4</v>
      </c>
      <c r="I72" s="59">
        <v>73.3</v>
      </c>
      <c r="J72" s="55">
        <v>3.0000000000000001E-3</v>
      </c>
      <c r="K72" s="55">
        <v>5.9999999999999995E-4</v>
      </c>
      <c r="L72" s="59" t="s">
        <v>467</v>
      </c>
      <c r="M72" s="59" t="s">
        <v>255</v>
      </c>
      <c r="N72" s="59" t="s">
        <v>256</v>
      </c>
    </row>
    <row r="73" spans="1:14" s="53" customFormat="1" ht="15.75" x14ac:dyDescent="0.25">
      <c r="A73" s="58" t="s">
        <v>260</v>
      </c>
      <c r="B73" s="59">
        <v>3341004</v>
      </c>
      <c r="C73" s="59"/>
      <c r="D73" s="59"/>
      <c r="E73" s="59">
        <f t="shared" si="1"/>
        <v>0</v>
      </c>
      <c r="F73" s="59" t="s">
        <v>322</v>
      </c>
      <c r="G73" s="59" t="s">
        <v>226</v>
      </c>
      <c r="H73" s="59">
        <v>47.3</v>
      </c>
      <c r="I73" s="59">
        <v>63.1</v>
      </c>
      <c r="J73" s="55">
        <v>1E-3</v>
      </c>
      <c r="K73" s="55">
        <v>1E-4</v>
      </c>
      <c r="L73" s="59" t="s">
        <v>464</v>
      </c>
      <c r="M73" s="63" t="s">
        <v>270</v>
      </c>
      <c r="N73" s="59" t="s">
        <v>256</v>
      </c>
    </row>
    <row r="74" spans="1:14" s="53" customFormat="1" ht="15.75" x14ac:dyDescent="0.25">
      <c r="A74" s="58" t="s">
        <v>253</v>
      </c>
      <c r="B74" s="59">
        <v>3341099</v>
      </c>
      <c r="C74" s="59">
        <v>32437</v>
      </c>
      <c r="D74" s="59">
        <v>32455</v>
      </c>
      <c r="E74" s="59">
        <f t="shared" si="1"/>
        <v>32455</v>
      </c>
      <c r="F74" s="59" t="s">
        <v>323</v>
      </c>
      <c r="G74" s="59" t="s">
        <v>226</v>
      </c>
      <c r="H74" s="59">
        <v>47.3</v>
      </c>
      <c r="I74" s="59">
        <v>63.1</v>
      </c>
      <c r="J74" s="55">
        <v>1E-3</v>
      </c>
      <c r="K74" s="55">
        <v>1E-4</v>
      </c>
      <c r="L74" s="59" t="s">
        <v>467</v>
      </c>
      <c r="M74" s="63" t="s">
        <v>270</v>
      </c>
      <c r="N74" s="59" t="s">
        <v>256</v>
      </c>
    </row>
    <row r="75" spans="1:14" s="53" customFormat="1" ht="15.75" x14ac:dyDescent="0.25">
      <c r="A75" s="61" t="s">
        <v>247</v>
      </c>
      <c r="B75" s="59">
        <v>3350001</v>
      </c>
      <c r="C75" s="59"/>
      <c r="D75" s="59"/>
      <c r="E75" s="59">
        <f t="shared" si="1"/>
        <v>0</v>
      </c>
      <c r="F75" s="59" t="s">
        <v>324</v>
      </c>
      <c r="G75" s="59" t="s">
        <v>226</v>
      </c>
      <c r="H75" s="59">
        <v>8.9</v>
      </c>
      <c r="I75" s="59">
        <v>107</v>
      </c>
      <c r="J75" s="55">
        <v>1E-3</v>
      </c>
      <c r="K75" s="55">
        <v>1.5E-3</v>
      </c>
      <c r="L75" s="59" t="s">
        <v>464</v>
      </c>
      <c r="M75" s="59"/>
      <c r="N75" s="59"/>
    </row>
    <row r="76" spans="1:14" s="53" customFormat="1" ht="31.5" x14ac:dyDescent="0.25">
      <c r="A76" s="58" t="s">
        <v>298</v>
      </c>
      <c r="B76" s="59">
        <v>3350003</v>
      </c>
      <c r="C76" s="59">
        <v>23201</v>
      </c>
      <c r="D76" s="59"/>
      <c r="E76" s="59">
        <f t="shared" si="1"/>
        <v>23201</v>
      </c>
      <c r="F76" s="59" t="s">
        <v>326</v>
      </c>
      <c r="G76" s="59" t="s">
        <v>226</v>
      </c>
      <c r="H76" s="59">
        <v>32.5</v>
      </c>
      <c r="I76" s="59">
        <v>97.5</v>
      </c>
      <c r="J76" s="55">
        <v>3.0000000000000001E-3</v>
      </c>
      <c r="K76" s="55">
        <v>5.9999999999999995E-4</v>
      </c>
      <c r="L76" s="59" t="s">
        <v>464</v>
      </c>
      <c r="M76" s="59" t="s">
        <v>327</v>
      </c>
      <c r="N76" s="59" t="s">
        <v>328</v>
      </c>
    </row>
    <row r="77" spans="1:14" s="53" customFormat="1" ht="31.5" x14ac:dyDescent="0.25">
      <c r="A77" s="58" t="s">
        <v>298</v>
      </c>
      <c r="B77" s="59">
        <v>3350004</v>
      </c>
      <c r="C77" s="59">
        <v>23202</v>
      </c>
      <c r="D77" s="59"/>
      <c r="E77" s="59">
        <f t="shared" si="1"/>
        <v>23202</v>
      </c>
      <c r="F77" s="59" t="s">
        <v>329</v>
      </c>
      <c r="G77" s="59" t="s">
        <v>226</v>
      </c>
      <c r="H77" s="59">
        <v>32.5</v>
      </c>
      <c r="I77" s="59">
        <v>97.5</v>
      </c>
      <c r="J77" s="55">
        <v>3.0000000000000001E-3</v>
      </c>
      <c r="K77" s="55">
        <v>5.9999999999999995E-4</v>
      </c>
      <c r="L77" s="59" t="s">
        <v>464</v>
      </c>
      <c r="M77" s="59" t="s">
        <v>327</v>
      </c>
      <c r="N77" s="59" t="s">
        <v>328</v>
      </c>
    </row>
    <row r="78" spans="1:14" s="53" customFormat="1" ht="15.75" x14ac:dyDescent="0.25">
      <c r="A78" s="58" t="s">
        <v>298</v>
      </c>
      <c r="B78" s="59">
        <v>3350099</v>
      </c>
      <c r="C78" s="59"/>
      <c r="D78" s="59"/>
      <c r="E78" s="59">
        <f t="shared" si="1"/>
        <v>0</v>
      </c>
      <c r="F78" s="59" t="s">
        <v>333</v>
      </c>
      <c r="G78" s="59" t="s">
        <v>226</v>
      </c>
      <c r="H78" s="59">
        <v>8.9</v>
      </c>
      <c r="I78" s="59">
        <v>107</v>
      </c>
      <c r="J78" s="55">
        <v>3.0000000000000001E-3</v>
      </c>
      <c r="K78" s="55">
        <v>5.9999999999999995E-4</v>
      </c>
      <c r="L78" s="59" t="s">
        <v>464</v>
      </c>
      <c r="M78" s="59" t="s">
        <v>334</v>
      </c>
      <c r="N78" s="59" t="s">
        <v>335</v>
      </c>
    </row>
    <row r="79" spans="1:14" s="53" customFormat="1" ht="15.75" x14ac:dyDescent="0.25">
      <c r="A79" s="58" t="s">
        <v>266</v>
      </c>
      <c r="B79" s="59">
        <v>3454001</v>
      </c>
      <c r="C79" s="59"/>
      <c r="D79" s="59"/>
      <c r="E79" s="59">
        <f t="shared" si="1"/>
        <v>0</v>
      </c>
      <c r="F79" s="59" t="s">
        <v>295</v>
      </c>
      <c r="G79" s="59" t="s">
        <v>226</v>
      </c>
      <c r="H79" s="59">
        <v>28</v>
      </c>
      <c r="I79" s="59">
        <v>80.7</v>
      </c>
      <c r="J79" s="55">
        <v>1E-3</v>
      </c>
      <c r="K79" s="55">
        <v>1.5E-3</v>
      </c>
      <c r="L79" s="59" t="s">
        <v>464</v>
      </c>
      <c r="M79" s="59" t="s">
        <v>227</v>
      </c>
      <c r="N79" s="59" t="s">
        <v>228</v>
      </c>
    </row>
    <row r="80" spans="1:14" s="53" customFormat="1" ht="15.75" x14ac:dyDescent="0.25">
      <c r="A80" s="58" t="s">
        <v>266</v>
      </c>
      <c r="B80" s="59">
        <v>3454002</v>
      </c>
      <c r="C80" s="59"/>
      <c r="D80" s="59"/>
      <c r="E80" s="59">
        <f t="shared" si="1"/>
        <v>0</v>
      </c>
      <c r="F80" s="59" t="s">
        <v>336</v>
      </c>
      <c r="G80" s="59" t="s">
        <v>226</v>
      </c>
      <c r="H80" s="59">
        <v>28</v>
      </c>
      <c r="I80" s="59">
        <v>80.7</v>
      </c>
      <c r="J80" s="55">
        <v>1E-3</v>
      </c>
      <c r="K80" s="55">
        <v>1.5E-3</v>
      </c>
      <c r="L80" s="59" t="s">
        <v>464</v>
      </c>
      <c r="M80" s="59" t="s">
        <v>227</v>
      </c>
      <c r="N80" s="59" t="s">
        <v>228</v>
      </c>
    </row>
    <row r="81" spans="1:14" s="53" customFormat="1" ht="15.75" x14ac:dyDescent="0.25">
      <c r="A81" s="58" t="s">
        <v>266</v>
      </c>
      <c r="B81" s="59">
        <v>3454003</v>
      </c>
      <c r="C81" s="59">
        <v>23162</v>
      </c>
      <c r="D81" s="59"/>
      <c r="E81" s="59">
        <f t="shared" si="1"/>
        <v>23162</v>
      </c>
      <c r="F81" s="59" t="s">
        <v>337</v>
      </c>
      <c r="G81" s="59" t="s">
        <v>226</v>
      </c>
      <c r="H81" s="59">
        <v>28</v>
      </c>
      <c r="I81" s="59">
        <v>80.7</v>
      </c>
      <c r="J81" s="55">
        <v>1E-3</v>
      </c>
      <c r="K81" s="55">
        <v>1.5E-3</v>
      </c>
      <c r="L81" s="59" t="s">
        <v>464</v>
      </c>
      <c r="M81" s="59" t="s">
        <v>227</v>
      </c>
      <c r="N81" s="59" t="s">
        <v>228</v>
      </c>
    </row>
    <row r="82" spans="1:14" s="53" customFormat="1" ht="15.75" x14ac:dyDescent="0.25">
      <c r="A82" s="58" t="s">
        <v>266</v>
      </c>
      <c r="B82" s="59">
        <v>3454004</v>
      </c>
      <c r="C82" s="59">
        <v>23164</v>
      </c>
      <c r="D82" s="59"/>
      <c r="E82" s="59">
        <f t="shared" si="1"/>
        <v>23164</v>
      </c>
      <c r="F82" s="59" t="s">
        <v>338</v>
      </c>
      <c r="G82" s="59" t="s">
        <v>226</v>
      </c>
      <c r="H82" s="59">
        <v>28</v>
      </c>
      <c r="I82" s="59">
        <v>80.7</v>
      </c>
      <c r="J82" s="55">
        <v>1E-3</v>
      </c>
      <c r="K82" s="55">
        <v>1.5E-3</v>
      </c>
      <c r="L82" s="59" t="s">
        <v>464</v>
      </c>
      <c r="M82" s="59" t="s">
        <v>227</v>
      </c>
      <c r="N82" s="59" t="s">
        <v>228</v>
      </c>
    </row>
    <row r="83" spans="1:14" s="53" customFormat="1" ht="15.75" x14ac:dyDescent="0.25">
      <c r="A83" s="58" t="s">
        <v>266</v>
      </c>
      <c r="B83" s="59">
        <v>3454005</v>
      </c>
      <c r="C83" s="59">
        <v>23146</v>
      </c>
      <c r="D83" s="59"/>
      <c r="E83" s="59">
        <f t="shared" ref="E83:E113" si="2">IFERROR(IF(D83="",C83,D83),"")</f>
        <v>23146</v>
      </c>
      <c r="F83" s="59" t="s">
        <v>339</v>
      </c>
      <c r="G83" s="59" t="s">
        <v>226</v>
      </c>
      <c r="H83" s="59">
        <v>28</v>
      </c>
      <c r="I83" s="59">
        <v>80.7</v>
      </c>
      <c r="J83" s="55">
        <v>1E-3</v>
      </c>
      <c r="K83" s="55">
        <v>1.5E-3</v>
      </c>
      <c r="L83" s="59" t="s">
        <v>464</v>
      </c>
      <c r="M83" s="59" t="s">
        <v>227</v>
      </c>
      <c r="N83" s="59" t="s">
        <v>228</v>
      </c>
    </row>
    <row r="84" spans="1:14" s="53" customFormat="1" ht="15.75" x14ac:dyDescent="0.25">
      <c r="A84" s="58" t="s">
        <v>266</v>
      </c>
      <c r="B84" s="59">
        <v>3454006</v>
      </c>
      <c r="C84" s="59">
        <v>23144</v>
      </c>
      <c r="D84" s="59"/>
      <c r="E84" s="59">
        <f t="shared" si="2"/>
        <v>23144</v>
      </c>
      <c r="F84" s="59" t="s">
        <v>340</v>
      </c>
      <c r="G84" s="59" t="s">
        <v>226</v>
      </c>
      <c r="H84" s="59">
        <v>28</v>
      </c>
      <c r="I84" s="59">
        <v>80.7</v>
      </c>
      <c r="J84" s="55">
        <v>1E-3</v>
      </c>
      <c r="K84" s="55">
        <v>1.5E-3</v>
      </c>
      <c r="L84" s="59" t="s">
        <v>464</v>
      </c>
      <c r="M84" s="59" t="s">
        <v>227</v>
      </c>
      <c r="N84" s="59" t="s">
        <v>228</v>
      </c>
    </row>
    <row r="85" spans="1:14" s="53" customFormat="1" ht="15.75" x14ac:dyDescent="0.25">
      <c r="A85" s="58" t="s">
        <v>266</v>
      </c>
      <c r="B85" s="59">
        <v>3454099</v>
      </c>
      <c r="C85" s="59"/>
      <c r="D85" s="59"/>
      <c r="E85" s="59">
        <f t="shared" si="2"/>
        <v>0</v>
      </c>
      <c r="F85" s="59" t="s">
        <v>341</v>
      </c>
      <c r="G85" s="59" t="s">
        <v>226</v>
      </c>
      <c r="H85" s="60">
        <v>28</v>
      </c>
      <c r="I85" s="60">
        <v>80.7</v>
      </c>
      <c r="J85" s="62">
        <v>1E-3</v>
      </c>
      <c r="K85" s="62">
        <v>1.5E-3</v>
      </c>
      <c r="L85" s="59" t="s">
        <v>464</v>
      </c>
      <c r="M85" s="59" t="s">
        <v>227</v>
      </c>
      <c r="N85" s="59" t="s">
        <v>228</v>
      </c>
    </row>
    <row r="86" spans="1:14" s="53" customFormat="1" ht="15.75" x14ac:dyDescent="0.25">
      <c r="A86" s="58" t="s">
        <v>342</v>
      </c>
      <c r="B86" s="59">
        <v>9990700</v>
      </c>
      <c r="C86" s="59">
        <v>99907</v>
      </c>
      <c r="D86" s="59"/>
      <c r="E86" s="59">
        <f t="shared" si="2"/>
        <v>99907</v>
      </c>
      <c r="F86" s="59" t="s">
        <v>343</v>
      </c>
      <c r="G86" s="59" t="s">
        <v>226</v>
      </c>
      <c r="H86" s="59">
        <v>19.63</v>
      </c>
      <c r="I86" s="59">
        <v>95.81</v>
      </c>
      <c r="J86" s="55">
        <v>1E-3</v>
      </c>
      <c r="K86" s="55">
        <v>1.5E-3</v>
      </c>
      <c r="L86" s="59" t="s">
        <v>452</v>
      </c>
      <c r="M86" s="59"/>
      <c r="N86" s="59"/>
    </row>
    <row r="87" spans="1:14" s="53" customFormat="1" ht="63" x14ac:dyDescent="0.25">
      <c r="A87" s="58" t="s">
        <v>344</v>
      </c>
      <c r="B87" s="59">
        <v>9990600</v>
      </c>
      <c r="C87" s="59">
        <v>99906</v>
      </c>
      <c r="D87" s="59"/>
      <c r="E87" s="59">
        <f t="shared" si="2"/>
        <v>99906</v>
      </c>
      <c r="F87" s="59" t="s">
        <v>345</v>
      </c>
      <c r="G87" s="59" t="s">
        <v>226</v>
      </c>
      <c r="H87" s="60"/>
      <c r="I87" s="60"/>
      <c r="J87" s="55">
        <v>3.0000000000000001E-3</v>
      </c>
      <c r="K87" s="55">
        <v>5.9999999999999995E-4</v>
      </c>
      <c r="L87" s="59" t="s">
        <v>460</v>
      </c>
      <c r="M87" s="59"/>
      <c r="N87" s="59"/>
    </row>
    <row r="88" spans="1:14" s="53" customFormat="1" ht="47.25" x14ac:dyDescent="0.25">
      <c r="A88" s="58" t="s">
        <v>346</v>
      </c>
      <c r="B88" s="59">
        <v>9990900</v>
      </c>
      <c r="C88" s="59"/>
      <c r="D88" s="59"/>
      <c r="E88" s="59">
        <f t="shared" si="2"/>
        <v>0</v>
      </c>
      <c r="F88" s="59" t="s">
        <v>347</v>
      </c>
      <c r="G88" s="59" t="s">
        <v>226</v>
      </c>
      <c r="H88" s="59">
        <v>0</v>
      </c>
      <c r="I88" s="59">
        <v>0</v>
      </c>
      <c r="J88" s="55">
        <v>1E-3</v>
      </c>
      <c r="K88" s="55">
        <v>1E-4</v>
      </c>
      <c r="L88" s="59" t="s">
        <v>459</v>
      </c>
      <c r="M88" s="59" t="s">
        <v>251</v>
      </c>
      <c r="N88" s="59"/>
    </row>
    <row r="89" spans="1:14" s="53" customFormat="1" ht="31.5" x14ac:dyDescent="0.25">
      <c r="A89" s="58" t="s">
        <v>348</v>
      </c>
      <c r="B89" s="59">
        <v>9920400</v>
      </c>
      <c r="C89" s="59">
        <v>99204</v>
      </c>
      <c r="D89" s="59"/>
      <c r="E89" s="59">
        <f t="shared" si="2"/>
        <v>99204</v>
      </c>
      <c r="F89" s="59" t="s">
        <v>348</v>
      </c>
      <c r="G89" s="59" t="s">
        <v>226</v>
      </c>
      <c r="H89" s="59">
        <v>0</v>
      </c>
      <c r="I89" s="59">
        <v>0</v>
      </c>
      <c r="J89" s="55">
        <v>0</v>
      </c>
      <c r="K89" s="55">
        <v>0</v>
      </c>
      <c r="L89" s="59" t="s">
        <v>461</v>
      </c>
      <c r="M89" s="59"/>
      <c r="N89" s="59"/>
    </row>
    <row r="90" spans="1:14" s="53" customFormat="1" ht="15.75" x14ac:dyDescent="0.25">
      <c r="A90" s="58" t="str">
        <f t="shared" ref="A90:C103" si="3">A4</f>
        <v>Coal</v>
      </c>
      <c r="B90" s="58">
        <f t="shared" si="3"/>
        <v>1101001</v>
      </c>
      <c r="C90" s="58">
        <f t="shared" si="3"/>
        <v>23101</v>
      </c>
      <c r="D90" s="58"/>
      <c r="E90" s="59">
        <f t="shared" si="2"/>
        <v>23101</v>
      </c>
      <c r="F90" s="58" t="str">
        <f t="shared" ref="F90:F121" si="4">F4</f>
        <v>Anthracite (raw coal)</v>
      </c>
      <c r="G90" s="58" t="s">
        <v>349</v>
      </c>
      <c r="H90" s="59">
        <v>26.7</v>
      </c>
      <c r="I90" s="58">
        <v>98.3</v>
      </c>
      <c r="J90" s="58">
        <v>1E-3</v>
      </c>
      <c r="K90" s="58">
        <v>1.5E-3</v>
      </c>
      <c r="L90" s="59" t="s">
        <v>467</v>
      </c>
      <c r="M90" s="58" t="str">
        <f t="shared" ref="M90:N109" si="5">M4</f>
        <v>191, 35</v>
      </c>
      <c r="N90" s="58" t="str">
        <f t="shared" si="5"/>
        <v>231, 40</v>
      </c>
    </row>
    <row r="91" spans="1:14" s="53" customFormat="1" ht="15.75" x14ac:dyDescent="0.25">
      <c r="A91" s="58" t="str">
        <f t="shared" si="3"/>
        <v>Coal</v>
      </c>
      <c r="B91" s="58">
        <f t="shared" si="3"/>
        <v>1101002</v>
      </c>
      <c r="C91" s="58">
        <f t="shared" si="3"/>
        <v>23107</v>
      </c>
      <c r="D91" s="58"/>
      <c r="E91" s="59">
        <f t="shared" si="2"/>
        <v>23107</v>
      </c>
      <c r="F91" s="58" t="str">
        <f t="shared" si="4"/>
        <v>Coal</v>
      </c>
      <c r="G91" s="58" t="s">
        <v>349</v>
      </c>
      <c r="H91" s="59">
        <v>25.8</v>
      </c>
      <c r="I91" s="58">
        <v>94.6</v>
      </c>
      <c r="J91" s="58">
        <v>1E-3</v>
      </c>
      <c r="K91" s="58">
        <v>1.5E-3</v>
      </c>
      <c r="L91" s="59" t="s">
        <v>467</v>
      </c>
      <c r="M91" s="58" t="str">
        <f t="shared" si="5"/>
        <v>191, 35</v>
      </c>
      <c r="N91" s="58" t="str">
        <f t="shared" si="5"/>
        <v>231, 40</v>
      </c>
    </row>
    <row r="92" spans="1:14" s="53" customFormat="1" ht="15.75" x14ac:dyDescent="0.25">
      <c r="A92" s="58" t="str">
        <f t="shared" si="3"/>
        <v>Coal</v>
      </c>
      <c r="B92" s="58">
        <f t="shared" si="3"/>
        <v>1101003</v>
      </c>
      <c r="C92" s="58">
        <f t="shared" si="3"/>
        <v>23125</v>
      </c>
      <c r="D92" s="58"/>
      <c r="E92" s="59">
        <f t="shared" si="2"/>
        <v>23125</v>
      </c>
      <c r="F92" s="58" t="str">
        <f t="shared" si="4"/>
        <v>Coal (under sized)</v>
      </c>
      <c r="G92" s="58" t="s">
        <v>349</v>
      </c>
      <c r="H92" s="59">
        <v>19.63</v>
      </c>
      <c r="I92" s="58">
        <v>95.81</v>
      </c>
      <c r="J92" s="58">
        <v>1E-3</v>
      </c>
      <c r="K92" s="58">
        <v>1.5E-3</v>
      </c>
      <c r="L92" s="59" t="s">
        <v>467</v>
      </c>
      <c r="M92" s="58" t="str">
        <f t="shared" si="5"/>
        <v>191, 35</v>
      </c>
      <c r="N92" s="58" t="str">
        <f t="shared" si="5"/>
        <v>231, 40</v>
      </c>
    </row>
    <row r="93" spans="1:14" s="53" customFormat="1" ht="31.5" x14ac:dyDescent="0.25">
      <c r="A93" s="58" t="str">
        <f t="shared" si="3"/>
        <v>Coal</v>
      </c>
      <c r="B93" s="58">
        <f t="shared" si="3"/>
        <v>1101004</v>
      </c>
      <c r="C93" s="58">
        <f t="shared" si="3"/>
        <v>23108</v>
      </c>
      <c r="D93" s="58"/>
      <c r="E93" s="59">
        <f t="shared" si="2"/>
        <v>23108</v>
      </c>
      <c r="F93" s="58" t="str">
        <f t="shared" si="4"/>
        <v>Coal ash</v>
      </c>
      <c r="G93" s="58" t="s">
        <v>349</v>
      </c>
      <c r="H93" s="59">
        <v>9.69</v>
      </c>
      <c r="I93" s="58">
        <v>106.51</v>
      </c>
      <c r="J93" s="58">
        <v>1E-3</v>
      </c>
      <c r="K93" s="58">
        <v>1.5E-3</v>
      </c>
      <c r="L93" s="59" t="s">
        <v>455</v>
      </c>
      <c r="M93" s="58" t="str">
        <f t="shared" si="5"/>
        <v>191, 35,2394</v>
      </c>
      <c r="N93" s="58" t="str">
        <f t="shared" si="5"/>
        <v>231, 40, (new: 2694)</v>
      </c>
    </row>
    <row r="94" spans="1:14" s="53" customFormat="1" ht="15.75" x14ac:dyDescent="0.25">
      <c r="A94" s="58" t="str">
        <f t="shared" si="3"/>
        <v>Coal</v>
      </c>
      <c r="B94" s="58">
        <f t="shared" si="3"/>
        <v>1101005</v>
      </c>
      <c r="C94" s="58">
        <f t="shared" si="3"/>
        <v>23111</v>
      </c>
      <c r="D94" s="58"/>
      <c r="E94" s="59">
        <f t="shared" si="2"/>
        <v>23111</v>
      </c>
      <c r="F94" s="58" t="str">
        <f t="shared" si="4"/>
        <v>Coal compressed (middlings)</v>
      </c>
      <c r="G94" s="58" t="s">
        <v>349</v>
      </c>
      <c r="H94" s="59">
        <v>26.7</v>
      </c>
      <c r="I94" s="58">
        <v>98.3</v>
      </c>
      <c r="J94" s="58">
        <v>1E-3</v>
      </c>
      <c r="K94" s="58">
        <v>1.5E-3</v>
      </c>
      <c r="L94" s="59" t="s">
        <v>467</v>
      </c>
      <c r="M94" s="58" t="str">
        <f t="shared" si="5"/>
        <v>191, 35</v>
      </c>
      <c r="N94" s="58" t="str">
        <f t="shared" si="5"/>
        <v>231, 40</v>
      </c>
    </row>
    <row r="95" spans="1:14" s="53" customFormat="1" ht="15.75" x14ac:dyDescent="0.25">
      <c r="A95" s="58" t="str">
        <f t="shared" si="3"/>
        <v>Coal</v>
      </c>
      <c r="B95" s="58">
        <f t="shared" si="3"/>
        <v>1101006</v>
      </c>
      <c r="C95" s="58">
        <f t="shared" si="3"/>
        <v>23112</v>
      </c>
      <c r="D95" s="58"/>
      <c r="E95" s="59">
        <f t="shared" si="2"/>
        <v>23112</v>
      </c>
      <c r="F95" s="58" t="str">
        <f t="shared" si="4"/>
        <v>Coal for carbonisation</v>
      </c>
      <c r="G95" s="58" t="s">
        <v>349</v>
      </c>
      <c r="H95" s="59">
        <v>28.2</v>
      </c>
      <c r="I95" s="58">
        <v>94.6</v>
      </c>
      <c r="J95" s="58">
        <v>1E-3</v>
      </c>
      <c r="K95" s="58">
        <v>1.5E-3</v>
      </c>
      <c r="L95" s="59" t="s">
        <v>467</v>
      </c>
      <c r="M95" s="58" t="str">
        <f t="shared" si="5"/>
        <v>191, 35, 22</v>
      </c>
      <c r="N95" s="58" t="str">
        <f t="shared" si="5"/>
        <v>231, 40, 25</v>
      </c>
    </row>
    <row r="96" spans="1:14" s="53" customFormat="1" ht="31.5" x14ac:dyDescent="0.25">
      <c r="A96" s="58" t="str">
        <f t="shared" si="3"/>
        <v>Coal</v>
      </c>
      <c r="B96" s="58">
        <f t="shared" si="3"/>
        <v>1101007</v>
      </c>
      <c r="C96" s="58">
        <f t="shared" si="3"/>
        <v>23124</v>
      </c>
      <c r="D96" s="58"/>
      <c r="E96" s="59">
        <f t="shared" si="2"/>
        <v>23124</v>
      </c>
      <c r="F96" s="58" t="str">
        <f t="shared" si="4"/>
        <v>Coal slack</v>
      </c>
      <c r="G96" s="58" t="s">
        <v>349</v>
      </c>
      <c r="H96" s="59">
        <v>9.69</v>
      </c>
      <c r="I96" s="58">
        <v>106.51</v>
      </c>
      <c r="J96" s="58">
        <v>1E-3</v>
      </c>
      <c r="K96" s="58">
        <v>1.5E-3</v>
      </c>
      <c r="L96" s="59" t="s">
        <v>454</v>
      </c>
      <c r="M96" s="58" t="str">
        <f t="shared" si="5"/>
        <v>191, 35</v>
      </c>
      <c r="N96" s="58" t="str">
        <f t="shared" si="5"/>
        <v>231, 40</v>
      </c>
    </row>
    <row r="97" spans="1:14" s="53" customFormat="1" ht="15.75" x14ac:dyDescent="0.25">
      <c r="A97" s="58" t="str">
        <f t="shared" si="3"/>
        <v>Coal</v>
      </c>
      <c r="B97" s="58">
        <f t="shared" si="3"/>
        <v>1101099</v>
      </c>
      <c r="C97" s="58">
        <f t="shared" si="3"/>
        <v>23121</v>
      </c>
      <c r="D97" s="58"/>
      <c r="E97" s="59">
        <f t="shared" si="2"/>
        <v>23121</v>
      </c>
      <c r="F97" s="58" t="str">
        <f t="shared" si="4"/>
        <v>Coal, not agglomerated, n.e.c.</v>
      </c>
      <c r="G97" s="58" t="s">
        <v>349</v>
      </c>
      <c r="H97" s="59">
        <v>26.7</v>
      </c>
      <c r="I97" s="58">
        <v>98.3</v>
      </c>
      <c r="J97" s="58">
        <v>1E-3</v>
      </c>
      <c r="K97" s="58">
        <v>1.5E-3</v>
      </c>
      <c r="L97" s="59" t="s">
        <v>467</v>
      </c>
      <c r="M97" s="58" t="str">
        <f t="shared" si="5"/>
        <v>191, 35</v>
      </c>
      <c r="N97" s="58" t="str">
        <f t="shared" si="5"/>
        <v>231, 40</v>
      </c>
    </row>
    <row r="98" spans="1:14" s="53" customFormat="1" ht="47.25" x14ac:dyDescent="0.25">
      <c r="A98" s="58" t="str">
        <f t="shared" si="3"/>
        <v>Coal</v>
      </c>
      <c r="B98" s="58">
        <f t="shared" si="3"/>
        <v>1102001</v>
      </c>
      <c r="C98" s="58">
        <f t="shared" si="3"/>
        <v>23104</v>
      </c>
      <c r="D98" s="58"/>
      <c r="E98" s="59">
        <f t="shared" si="2"/>
        <v>23104</v>
      </c>
      <c r="F98" s="58" t="str">
        <f t="shared" si="4"/>
        <v>Briquettes, coal, coal dust</v>
      </c>
      <c r="G98" s="58" t="s">
        <v>349</v>
      </c>
      <c r="H98" s="59">
        <v>9.69</v>
      </c>
      <c r="I98" s="58">
        <v>106.51</v>
      </c>
      <c r="J98" s="58">
        <v>1E-3</v>
      </c>
      <c r="K98" s="58">
        <v>1.5E-3</v>
      </c>
      <c r="L98" s="59" t="s">
        <v>463</v>
      </c>
      <c r="M98" s="58" t="str">
        <f t="shared" si="5"/>
        <v>191, 35</v>
      </c>
      <c r="N98" s="58" t="str">
        <f t="shared" si="5"/>
        <v>231, 40</v>
      </c>
    </row>
    <row r="99" spans="1:14" s="53" customFormat="1" ht="15.75" x14ac:dyDescent="0.25">
      <c r="A99" s="58" t="str">
        <f t="shared" si="3"/>
        <v>Coal</v>
      </c>
      <c r="B99" s="58">
        <f t="shared" si="3"/>
        <v>1102099</v>
      </c>
      <c r="C99" s="58">
        <f t="shared" si="3"/>
        <v>23189</v>
      </c>
      <c r="D99" s="58"/>
      <c r="E99" s="59">
        <f t="shared" si="2"/>
        <v>23189</v>
      </c>
      <c r="F99" s="58" t="str">
        <f t="shared" si="4"/>
        <v>Briquettes and similar solid fuels manufactured from coal, n.e.c.</v>
      </c>
      <c r="G99" s="58" t="s">
        <v>349</v>
      </c>
      <c r="H99" s="59">
        <v>26.7</v>
      </c>
      <c r="I99" s="58">
        <v>98.3</v>
      </c>
      <c r="J99" s="58">
        <v>1E-3</v>
      </c>
      <c r="K99" s="58">
        <v>1.5E-3</v>
      </c>
      <c r="L99" s="59" t="s">
        <v>467</v>
      </c>
      <c r="M99" s="58" t="str">
        <f t="shared" si="5"/>
        <v>191, 35</v>
      </c>
      <c r="N99" s="58" t="str">
        <f t="shared" si="5"/>
        <v>231, 40</v>
      </c>
    </row>
    <row r="100" spans="1:14" s="53" customFormat="1" ht="15.75" x14ac:dyDescent="0.25">
      <c r="A100" s="58" t="str">
        <f t="shared" si="3"/>
        <v>Coal</v>
      </c>
      <c r="B100" s="58">
        <f t="shared" si="3"/>
        <v>1105001</v>
      </c>
      <c r="C100" s="58">
        <f t="shared" si="3"/>
        <v>0</v>
      </c>
      <c r="D100" s="58"/>
      <c r="E100" s="59">
        <f t="shared" si="2"/>
        <v>0</v>
      </c>
      <c r="F100" s="58" t="str">
        <f t="shared" si="4"/>
        <v>Peat, hard/medium</v>
      </c>
      <c r="G100" s="58" t="s">
        <v>349</v>
      </c>
      <c r="H100" s="59">
        <v>9.76</v>
      </c>
      <c r="I100" s="58">
        <v>106</v>
      </c>
      <c r="J100" s="58">
        <v>1E-3</v>
      </c>
      <c r="K100" s="58">
        <v>1.5E-3</v>
      </c>
      <c r="L100" s="59" t="s">
        <v>467</v>
      </c>
      <c r="M100" s="58" t="str">
        <f t="shared" si="5"/>
        <v>191, 35</v>
      </c>
      <c r="N100" s="58" t="str">
        <f t="shared" si="5"/>
        <v>231, 40</v>
      </c>
    </row>
    <row r="101" spans="1:14" s="53" customFormat="1" ht="15.75" x14ac:dyDescent="0.25">
      <c r="A101" s="58" t="str">
        <f t="shared" si="3"/>
        <v>Coal</v>
      </c>
      <c r="B101" s="58">
        <f t="shared" si="3"/>
        <v>1105002</v>
      </c>
      <c r="C101" s="58">
        <f t="shared" si="3"/>
        <v>0</v>
      </c>
      <c r="D101" s="58"/>
      <c r="E101" s="59">
        <f t="shared" si="2"/>
        <v>0</v>
      </c>
      <c r="F101" s="58" t="str">
        <f t="shared" si="4"/>
        <v>Peat, other than hard/medium</v>
      </c>
      <c r="G101" s="58" t="s">
        <v>349</v>
      </c>
      <c r="H101" s="59">
        <v>9.76</v>
      </c>
      <c r="I101" s="58">
        <v>106</v>
      </c>
      <c r="J101" s="58">
        <v>1E-3</v>
      </c>
      <c r="K101" s="58">
        <v>1.5E-3</v>
      </c>
      <c r="L101" s="59" t="s">
        <v>467</v>
      </c>
      <c r="M101" s="58" t="str">
        <f t="shared" si="5"/>
        <v>191, 35</v>
      </c>
      <c r="N101" s="58" t="str">
        <f t="shared" si="5"/>
        <v>231, 40</v>
      </c>
    </row>
    <row r="102" spans="1:14" s="53" customFormat="1" ht="15.75" x14ac:dyDescent="0.25">
      <c r="A102" s="58" t="str">
        <f t="shared" si="3"/>
        <v>Coal</v>
      </c>
      <c r="B102" s="58">
        <f t="shared" si="3"/>
        <v>1105099</v>
      </c>
      <c r="C102" s="58">
        <f t="shared" si="3"/>
        <v>0</v>
      </c>
      <c r="D102" s="58"/>
      <c r="E102" s="59">
        <f t="shared" si="2"/>
        <v>0</v>
      </c>
      <c r="F102" s="58" t="str">
        <f t="shared" si="4"/>
        <v>Peat, n.e.c.</v>
      </c>
      <c r="G102" s="58" t="s">
        <v>349</v>
      </c>
      <c r="H102" s="59">
        <v>9.76</v>
      </c>
      <c r="I102" s="58">
        <v>106</v>
      </c>
      <c r="J102" s="58">
        <v>1E-3</v>
      </c>
      <c r="K102" s="58">
        <v>1.5E-3</v>
      </c>
      <c r="L102" s="59" t="s">
        <v>467</v>
      </c>
      <c r="M102" s="58" t="str">
        <f t="shared" si="5"/>
        <v>191, 35</v>
      </c>
      <c r="N102" s="58" t="str">
        <f t="shared" si="5"/>
        <v>231, 40</v>
      </c>
    </row>
    <row r="103" spans="1:14" s="53" customFormat="1" ht="15.75" x14ac:dyDescent="0.25">
      <c r="A103" s="58" t="str">
        <f t="shared" si="3"/>
        <v>Lignite</v>
      </c>
      <c r="B103" s="58">
        <f t="shared" si="3"/>
        <v>1103000</v>
      </c>
      <c r="C103" s="58">
        <f t="shared" si="3"/>
        <v>23142</v>
      </c>
      <c r="D103" s="58"/>
      <c r="E103" s="59">
        <f t="shared" si="2"/>
        <v>23142</v>
      </c>
      <c r="F103" s="58" t="str">
        <f t="shared" si="4"/>
        <v>Lignite, not agglomerated</v>
      </c>
      <c r="G103" s="58" t="s">
        <v>349</v>
      </c>
      <c r="H103" s="59">
        <v>9.69</v>
      </c>
      <c r="I103" s="58">
        <v>106.51</v>
      </c>
      <c r="J103" s="58">
        <v>1E-3</v>
      </c>
      <c r="K103" s="58">
        <v>1.5E-3</v>
      </c>
      <c r="L103" s="59" t="s">
        <v>464</v>
      </c>
      <c r="M103" s="58" t="str">
        <f t="shared" si="5"/>
        <v>191, 35</v>
      </c>
      <c r="N103" s="58" t="str">
        <f t="shared" si="5"/>
        <v>231, 40</v>
      </c>
    </row>
    <row r="104" spans="1:14" s="53" customFormat="1" ht="15.75" x14ac:dyDescent="0.25">
      <c r="A104" s="58" t="str">
        <f t="shared" ref="A104:B123" si="6">A18</f>
        <v>Lignite</v>
      </c>
      <c r="B104" s="58">
        <f t="shared" si="6"/>
        <v>1104000</v>
      </c>
      <c r="C104" s="58"/>
      <c r="D104" s="58"/>
      <c r="E104" s="59">
        <f t="shared" si="2"/>
        <v>0</v>
      </c>
      <c r="F104" s="58" t="str">
        <f t="shared" si="4"/>
        <v>Lignite, agglomerated</v>
      </c>
      <c r="G104" s="58" t="s">
        <v>349</v>
      </c>
      <c r="H104" s="59">
        <v>9.69</v>
      </c>
      <c r="I104" s="58">
        <v>106.51</v>
      </c>
      <c r="J104" s="58">
        <v>1E-3</v>
      </c>
      <c r="K104" s="58">
        <v>1.5E-3</v>
      </c>
      <c r="L104" s="59" t="s">
        <v>464</v>
      </c>
      <c r="M104" s="58" t="str">
        <f t="shared" si="5"/>
        <v>191, 35</v>
      </c>
      <c r="N104" s="58" t="str">
        <f t="shared" si="5"/>
        <v>231, 40</v>
      </c>
    </row>
    <row r="105" spans="1:14" s="53" customFormat="1" ht="15.75" x14ac:dyDescent="0.25">
      <c r="A105" s="58" t="str">
        <f t="shared" si="6"/>
        <v>Petroleum fuel - crude</v>
      </c>
      <c r="B105" s="58">
        <f t="shared" si="6"/>
        <v>1201000</v>
      </c>
      <c r="C105" s="58">
        <f>C19</f>
        <v>23203</v>
      </c>
      <c r="D105" s="58"/>
      <c r="E105" s="59">
        <f t="shared" si="2"/>
        <v>23203</v>
      </c>
      <c r="F105" s="58" t="str">
        <f t="shared" si="4"/>
        <v>Petroleum oils and oils obtained from bituminous minerals, crude</v>
      </c>
      <c r="G105" s="58" t="s">
        <v>349</v>
      </c>
      <c r="H105" s="59">
        <v>42.3</v>
      </c>
      <c r="I105" s="58">
        <v>73.3</v>
      </c>
      <c r="J105" s="58">
        <v>3.0000000000000001E-3</v>
      </c>
      <c r="K105" s="58">
        <v>5.9999999999999995E-4</v>
      </c>
      <c r="L105" s="59" t="s">
        <v>464</v>
      </c>
      <c r="M105" s="58">
        <f t="shared" si="5"/>
        <v>0</v>
      </c>
      <c r="N105" s="58">
        <f t="shared" si="5"/>
        <v>0</v>
      </c>
    </row>
    <row r="106" spans="1:14" s="53" customFormat="1" ht="15.75" x14ac:dyDescent="0.25">
      <c r="A106" s="58" t="str">
        <f t="shared" si="6"/>
        <v>Natural gas</v>
      </c>
      <c r="B106" s="58">
        <f t="shared" si="6"/>
        <v>1202002</v>
      </c>
      <c r="C106" s="58">
        <f>C20</f>
        <v>0</v>
      </c>
      <c r="D106" s="58">
        <v>24102</v>
      </c>
      <c r="E106" s="59">
        <f t="shared" si="2"/>
        <v>24102</v>
      </c>
      <c r="F106" s="58" t="str">
        <f t="shared" si="4"/>
        <v>Gas compressed natural</v>
      </c>
      <c r="G106" s="58" t="s">
        <v>349</v>
      </c>
      <c r="H106" s="59">
        <v>48</v>
      </c>
      <c r="I106" s="58">
        <v>56.1</v>
      </c>
      <c r="J106" s="58">
        <v>1E-3</v>
      </c>
      <c r="K106" s="58">
        <v>1E-4</v>
      </c>
      <c r="L106" s="59" t="s">
        <v>464</v>
      </c>
      <c r="M106" s="58" t="str">
        <f t="shared" si="5"/>
        <v>19203, 35, 20121, 20122, 20123</v>
      </c>
      <c r="N106" s="58" t="str">
        <f t="shared" si="5"/>
        <v>23203, 40, 24123, 24124, 24122, 24121</v>
      </c>
    </row>
    <row r="107" spans="1:14" s="53" customFormat="1" ht="15.75" x14ac:dyDescent="0.25">
      <c r="A107" s="58" t="str">
        <f t="shared" si="6"/>
        <v>All gases</v>
      </c>
      <c r="B107" s="58">
        <f t="shared" si="6"/>
        <v>1202003</v>
      </c>
      <c r="C107" s="58">
        <f>C21</f>
        <v>24102</v>
      </c>
      <c r="D107" s="58">
        <v>24103</v>
      </c>
      <c r="E107" s="59">
        <f t="shared" si="2"/>
        <v>24103</v>
      </c>
      <c r="F107" s="58" t="str">
        <f t="shared" si="4"/>
        <v>liquified petroleum gas</v>
      </c>
      <c r="G107" s="58" t="s">
        <v>349</v>
      </c>
      <c r="H107" s="59">
        <v>47.3</v>
      </c>
      <c r="I107" s="58">
        <v>63.1</v>
      </c>
      <c r="J107" s="58">
        <v>1E-3</v>
      </c>
      <c r="K107" s="58">
        <v>1E-4</v>
      </c>
      <c r="L107" s="59" t="s">
        <v>467</v>
      </c>
      <c r="M107" s="58" t="str">
        <f t="shared" si="5"/>
        <v>19203,35</v>
      </c>
      <c r="N107" s="58" t="str">
        <f t="shared" si="5"/>
        <v>23203, 40</v>
      </c>
    </row>
    <row r="108" spans="1:14" s="53" customFormat="1" ht="15.75" x14ac:dyDescent="0.25">
      <c r="A108" s="58" t="str">
        <f t="shared" si="6"/>
        <v>Natural gas</v>
      </c>
      <c r="B108" s="58">
        <f t="shared" si="6"/>
        <v>1202004</v>
      </c>
      <c r="C108" s="58">
        <f>C22</f>
        <v>24101</v>
      </c>
      <c r="D108" s="58">
        <v>24101</v>
      </c>
      <c r="E108" s="59">
        <f t="shared" si="2"/>
        <v>24101</v>
      </c>
      <c r="F108" s="58" t="str">
        <f t="shared" si="4"/>
        <v>natural gas</v>
      </c>
      <c r="G108" s="58" t="s">
        <v>349</v>
      </c>
      <c r="H108" s="59">
        <v>48</v>
      </c>
      <c r="I108" s="58">
        <v>56.1</v>
      </c>
      <c r="J108" s="58">
        <v>1E-3</v>
      </c>
      <c r="K108" s="58">
        <v>1E-4</v>
      </c>
      <c r="L108" s="59" t="s">
        <v>464</v>
      </c>
      <c r="M108" s="58" t="str">
        <f t="shared" si="5"/>
        <v>19203, 35, 20121, 20122, 20123</v>
      </c>
      <c r="N108" s="58" t="str">
        <f t="shared" si="5"/>
        <v>23203, 40, 24123, 24124, 24122, 24121</v>
      </c>
    </row>
    <row r="109" spans="1:14" s="53" customFormat="1" ht="15.75" x14ac:dyDescent="0.25">
      <c r="A109" s="58" t="str">
        <f t="shared" si="6"/>
        <v>All gases</v>
      </c>
      <c r="B109" s="58">
        <f t="shared" si="6"/>
        <v>1202099</v>
      </c>
      <c r="C109" s="58">
        <f>C23</f>
        <v>24109</v>
      </c>
      <c r="D109" s="58"/>
      <c r="E109" s="59">
        <f t="shared" si="2"/>
        <v>24109</v>
      </c>
      <c r="F109" s="58" t="str">
        <f t="shared" si="4"/>
        <v>Gas, n.e.c</v>
      </c>
      <c r="G109" s="58" t="s">
        <v>349</v>
      </c>
      <c r="H109" s="59">
        <v>48</v>
      </c>
      <c r="I109" s="58">
        <v>56.1</v>
      </c>
      <c r="J109" s="58">
        <v>1E-3</v>
      </c>
      <c r="K109" s="58">
        <v>1E-4</v>
      </c>
      <c r="L109" s="59" t="s">
        <v>457</v>
      </c>
      <c r="M109" s="58" t="str">
        <f t="shared" si="5"/>
        <v>19203, 35, 20121, 20122, 20123</v>
      </c>
      <c r="N109" s="58" t="str">
        <f t="shared" si="5"/>
        <v>23203, 40, 24123, 24124, 24122, 24121</v>
      </c>
    </row>
    <row r="110" spans="1:14" s="53" customFormat="1" ht="15.75" x14ac:dyDescent="0.25">
      <c r="A110" s="58" t="str">
        <f t="shared" si="6"/>
        <v>Petroleum fuels</v>
      </c>
      <c r="B110" s="58">
        <f t="shared" si="6"/>
        <v>1203003</v>
      </c>
      <c r="C110" s="58"/>
      <c r="D110" s="58"/>
      <c r="E110" s="59">
        <f t="shared" si="2"/>
        <v>0</v>
      </c>
      <c r="F110" s="58" t="str">
        <f t="shared" si="4"/>
        <v>Shale Oil</v>
      </c>
      <c r="G110" s="58" t="s">
        <v>349</v>
      </c>
      <c r="H110" s="59">
        <v>38.1</v>
      </c>
      <c r="I110" s="58">
        <v>73.3</v>
      </c>
      <c r="J110" s="58">
        <v>3.0000000000000001E-3</v>
      </c>
      <c r="K110" s="58">
        <v>5.9999999999999995E-4</v>
      </c>
      <c r="L110" s="59" t="s">
        <v>464</v>
      </c>
      <c r="M110" s="58" t="str">
        <f t="shared" ref="M110:N129" si="7">M24</f>
        <v>19201, 19202, 19209, 35, 2022, 2023, 2211</v>
      </c>
      <c r="N110" s="58" t="str">
        <f t="shared" si="7"/>
        <v>23201, 23202, 23209, 40, 2422, 2424, 2511</v>
      </c>
    </row>
    <row r="111" spans="1:14" s="53" customFormat="1" ht="15.75" x14ac:dyDescent="0.25">
      <c r="A111" s="58" t="str">
        <f t="shared" si="6"/>
        <v>Petroleum fuel - crude</v>
      </c>
      <c r="B111" s="58">
        <f t="shared" si="6"/>
        <v>1203099</v>
      </c>
      <c r="C111" s="58">
        <f t="shared" ref="C111:C142" si="8">C25</f>
        <v>21416</v>
      </c>
      <c r="D111" s="58"/>
      <c r="E111" s="59">
        <f t="shared" si="2"/>
        <v>21416</v>
      </c>
      <c r="F111" s="58" t="str">
        <f t="shared" si="4"/>
        <v>Bituminous or oil shale and tar sands n.e.c</v>
      </c>
      <c r="G111" s="58" t="s">
        <v>349</v>
      </c>
      <c r="H111" s="59">
        <v>8.9</v>
      </c>
      <c r="I111" s="58">
        <v>107</v>
      </c>
      <c r="J111" s="58">
        <v>1E-3</v>
      </c>
      <c r="K111" s="58">
        <v>1.5E-3</v>
      </c>
      <c r="L111" s="59" t="s">
        <v>464</v>
      </c>
      <c r="M111" s="58">
        <f t="shared" si="7"/>
        <v>0</v>
      </c>
      <c r="N111" s="58">
        <f t="shared" si="7"/>
        <v>0</v>
      </c>
    </row>
    <row r="112" spans="1:14" s="53" customFormat="1" ht="15.75" x14ac:dyDescent="0.25">
      <c r="A112" s="58" t="str">
        <f t="shared" si="6"/>
        <v>Petroleum fuel - crude</v>
      </c>
      <c r="B112" s="58">
        <f t="shared" si="6"/>
        <v>1639001</v>
      </c>
      <c r="C112" s="58">
        <f t="shared" si="8"/>
        <v>21989</v>
      </c>
      <c r="D112" s="58"/>
      <c r="E112" s="59">
        <f t="shared" si="2"/>
        <v>21989</v>
      </c>
      <c r="F112" s="58" t="str">
        <f t="shared" si="4"/>
        <v>Crude mineral</v>
      </c>
      <c r="G112" s="58" t="s">
        <v>349</v>
      </c>
      <c r="H112" s="59" t="s">
        <v>351</v>
      </c>
      <c r="I112" s="58" t="s">
        <v>351</v>
      </c>
      <c r="J112" s="58">
        <v>3.0000000000000001E-3</v>
      </c>
      <c r="K112" s="58">
        <v>5.9999999999999995E-4</v>
      </c>
      <c r="L112" s="59" t="s">
        <v>462</v>
      </c>
      <c r="M112" s="58">
        <f t="shared" si="7"/>
        <v>0</v>
      </c>
      <c r="N112" s="58">
        <f t="shared" si="7"/>
        <v>0</v>
      </c>
    </row>
    <row r="113" spans="1:14" s="53" customFormat="1" ht="15.75" x14ac:dyDescent="0.25">
      <c r="A113" s="58" t="str">
        <f t="shared" si="6"/>
        <v>Coal &amp; Lignite Products</v>
      </c>
      <c r="B113" s="58">
        <f t="shared" si="6"/>
        <v>1639002</v>
      </c>
      <c r="C113" s="58">
        <f t="shared" si="8"/>
        <v>23106</v>
      </c>
      <c r="D113" s="58"/>
      <c r="E113" s="59">
        <f t="shared" si="2"/>
        <v>23106</v>
      </c>
      <c r="F113" s="58" t="str">
        <f t="shared" si="4"/>
        <v>Lignite briquettes</v>
      </c>
      <c r="G113" s="58" t="s">
        <v>349</v>
      </c>
      <c r="H113" s="59" t="s">
        <v>351</v>
      </c>
      <c r="I113" s="58" t="s">
        <v>351</v>
      </c>
      <c r="J113" s="58">
        <v>1E-3</v>
      </c>
      <c r="K113" s="58">
        <v>1.5E-3</v>
      </c>
      <c r="L113" s="59" t="str">
        <f>VLOOKUP(F113,F27:L85,7,FALSE)</f>
        <v>Default: IPCC 2006 guideline</v>
      </c>
      <c r="M113" s="58" t="str">
        <f t="shared" si="7"/>
        <v>191, 35</v>
      </c>
      <c r="N113" s="58" t="str">
        <f t="shared" si="7"/>
        <v>231, 40</v>
      </c>
    </row>
    <row r="114" spans="1:14" s="53" customFormat="1" ht="15.75" x14ac:dyDescent="0.25">
      <c r="A114" s="58" t="str">
        <f t="shared" si="6"/>
        <v>Coal &amp; Lignite Products</v>
      </c>
      <c r="B114" s="58">
        <f t="shared" si="6"/>
        <v>1720002</v>
      </c>
      <c r="C114" s="58">
        <f t="shared" si="8"/>
        <v>0</v>
      </c>
      <c r="D114" s="58"/>
      <c r="E114" s="59">
        <f t="shared" ref="E114:E160" si="9">IFERROR(IF(D114="",C114,D114),"")</f>
        <v>0</v>
      </c>
      <c r="F114" s="58" t="str">
        <f t="shared" si="4"/>
        <v>Coal gas</v>
      </c>
      <c r="G114" s="58" t="s">
        <v>349</v>
      </c>
      <c r="H114" s="59" t="s">
        <v>351</v>
      </c>
      <c r="I114" s="58" t="s">
        <v>351</v>
      </c>
      <c r="J114" s="58">
        <v>1E-3</v>
      </c>
      <c r="K114" s="58">
        <v>1E-4</v>
      </c>
      <c r="L114" s="59" t="str">
        <f>VLOOKUP(F114,F28:L85,7,FALSE)</f>
        <v>Default: IPCC 2006 guideline</v>
      </c>
      <c r="M114" s="58" t="str">
        <f t="shared" si="7"/>
        <v>191, 35</v>
      </c>
      <c r="N114" s="58" t="str">
        <f t="shared" si="7"/>
        <v>231, 40</v>
      </c>
    </row>
    <row r="115" spans="1:14" s="53" customFormat="1" ht="15.75" x14ac:dyDescent="0.25">
      <c r="A115" s="58" t="str">
        <f t="shared" si="6"/>
        <v>All gases</v>
      </c>
      <c r="B115" s="58">
        <f t="shared" si="6"/>
        <v>1720004</v>
      </c>
      <c r="C115" s="58">
        <f t="shared" si="8"/>
        <v>0</v>
      </c>
      <c r="D115" s="58"/>
      <c r="E115" s="59">
        <f t="shared" si="9"/>
        <v>0</v>
      </c>
      <c r="F115" s="58" t="str">
        <f t="shared" si="4"/>
        <v>Other gaseous hydrocarbons</v>
      </c>
      <c r="G115" s="58" t="s">
        <v>349</v>
      </c>
      <c r="H115" s="60">
        <v>38.700000000000003</v>
      </c>
      <c r="I115" s="60">
        <v>44.7</v>
      </c>
      <c r="J115" s="58">
        <v>1E-3</v>
      </c>
      <c r="K115" s="58">
        <v>1E-4</v>
      </c>
      <c r="L115" s="59" t="s">
        <v>458</v>
      </c>
      <c r="M115" s="58" t="str">
        <f t="shared" si="7"/>
        <v>19203, 35</v>
      </c>
      <c r="N115" s="58" t="str">
        <f t="shared" si="7"/>
        <v>23203, 40</v>
      </c>
    </row>
    <row r="116" spans="1:14" s="53" customFormat="1" ht="15.75" x14ac:dyDescent="0.25">
      <c r="A116" s="58" t="str">
        <f t="shared" si="6"/>
        <v>All gases</v>
      </c>
      <c r="B116" s="58">
        <f t="shared" si="6"/>
        <v>1720005</v>
      </c>
      <c r="C116" s="58">
        <f t="shared" si="8"/>
        <v>0</v>
      </c>
      <c r="D116" s="58"/>
      <c r="E116" s="59">
        <f t="shared" si="9"/>
        <v>0</v>
      </c>
      <c r="F116" s="58" t="str">
        <f t="shared" si="4"/>
        <v>Other than petroleum gas</v>
      </c>
      <c r="G116" s="58" t="s">
        <v>349</v>
      </c>
      <c r="H116" s="60">
        <v>38.700000000000003</v>
      </c>
      <c r="I116" s="60">
        <v>44.7</v>
      </c>
      <c r="J116" s="58">
        <v>1E-3</v>
      </c>
      <c r="K116" s="58">
        <v>1E-4</v>
      </c>
      <c r="L116" s="59" t="s">
        <v>458</v>
      </c>
      <c r="M116" s="58">
        <f t="shared" si="7"/>
        <v>0</v>
      </c>
      <c r="N116" s="58">
        <f t="shared" si="7"/>
        <v>0</v>
      </c>
    </row>
    <row r="117" spans="1:14" s="53" customFormat="1" ht="15.75" x14ac:dyDescent="0.25">
      <c r="A117" s="58" t="str">
        <f t="shared" si="6"/>
        <v>All gases</v>
      </c>
      <c r="B117" s="58">
        <f t="shared" si="6"/>
        <v>1720006</v>
      </c>
      <c r="C117" s="58">
        <f t="shared" si="8"/>
        <v>0</v>
      </c>
      <c r="D117" s="58"/>
      <c r="E117" s="59">
        <f t="shared" si="9"/>
        <v>0</v>
      </c>
      <c r="F117" s="58" t="str">
        <f t="shared" si="4"/>
        <v>Water gas</v>
      </c>
      <c r="G117" s="58" t="s">
        <v>349</v>
      </c>
      <c r="H117" s="60">
        <v>38.700000000000003</v>
      </c>
      <c r="I117" s="60">
        <v>44.7</v>
      </c>
      <c r="J117" s="58">
        <v>1E-3</v>
      </c>
      <c r="K117" s="58">
        <v>1E-4</v>
      </c>
      <c r="L117" s="59" t="s">
        <v>458</v>
      </c>
      <c r="M117" s="58">
        <f t="shared" si="7"/>
        <v>0</v>
      </c>
      <c r="N117" s="58">
        <f t="shared" si="7"/>
        <v>0</v>
      </c>
    </row>
    <row r="118" spans="1:14" s="53" customFormat="1" ht="15.75" x14ac:dyDescent="0.25">
      <c r="A118" s="58" t="str">
        <f t="shared" si="6"/>
        <v>All gases</v>
      </c>
      <c r="B118" s="58">
        <f t="shared" si="6"/>
        <v>1720099</v>
      </c>
      <c r="C118" s="58">
        <f t="shared" si="8"/>
        <v>24103</v>
      </c>
      <c r="D118" s="58">
        <v>24104</v>
      </c>
      <c r="E118" s="59">
        <f t="shared" si="9"/>
        <v>24104</v>
      </c>
      <c r="F118" s="58" t="str">
        <f t="shared" si="4"/>
        <v>Coal gas, water gas, producer gas and similar gases, other than petroleum gases and other gaseous hydrocarbons;n.e.c</v>
      </c>
      <c r="G118" s="58" t="s">
        <v>349</v>
      </c>
      <c r="H118" s="60">
        <v>38.700000000000003</v>
      </c>
      <c r="I118" s="60">
        <v>44.7</v>
      </c>
      <c r="J118" s="58">
        <v>1E-3</v>
      </c>
      <c r="K118" s="58">
        <v>1E-4</v>
      </c>
      <c r="L118" s="59" t="str">
        <f>L32</f>
        <v>default IPCC values: same as of coke breeze</v>
      </c>
      <c r="M118" s="58">
        <f t="shared" si="7"/>
        <v>0</v>
      </c>
      <c r="N118" s="58">
        <f t="shared" si="7"/>
        <v>0</v>
      </c>
    </row>
    <row r="119" spans="1:14" s="53" customFormat="1" ht="15.75" x14ac:dyDescent="0.25">
      <c r="A119" s="58" t="str">
        <f t="shared" si="6"/>
        <v>Coal &amp; Lignite Products</v>
      </c>
      <c r="B119" s="58">
        <f t="shared" si="6"/>
        <v>3310001</v>
      </c>
      <c r="C119" s="58">
        <f t="shared" si="8"/>
        <v>23105</v>
      </c>
      <c r="D119" s="58"/>
      <c r="E119" s="59">
        <f t="shared" si="9"/>
        <v>23105</v>
      </c>
      <c r="F119" s="58" t="str">
        <f t="shared" si="4"/>
        <v>Briquettes, coke</v>
      </c>
      <c r="G119" s="58" t="s">
        <v>349</v>
      </c>
      <c r="H119" s="59">
        <v>28.2</v>
      </c>
      <c r="I119" s="58">
        <v>107.06</v>
      </c>
      <c r="J119" s="58">
        <v>1E-3</v>
      </c>
      <c r="K119" s="58">
        <v>1.5E-3</v>
      </c>
      <c r="L119" s="59" t="str">
        <f t="shared" ref="L119:L136" si="10">VLOOKUP(F119,F33:L88,7,FALSE)</f>
        <v>Default: IPCC 2006 guideline</v>
      </c>
      <c r="M119" s="58" t="str">
        <f t="shared" si="7"/>
        <v>191, 35</v>
      </c>
      <c r="N119" s="58" t="str">
        <f t="shared" si="7"/>
        <v>231, 40</v>
      </c>
    </row>
    <row r="120" spans="1:14" s="53" customFormat="1" ht="15.75" x14ac:dyDescent="0.25">
      <c r="A120" s="58" t="str">
        <f t="shared" si="6"/>
        <v>Coal &amp; Lignite Products</v>
      </c>
      <c r="B120" s="58">
        <f t="shared" si="6"/>
        <v>3310002</v>
      </c>
      <c r="C120" s="58">
        <f t="shared" si="8"/>
        <v>23113</v>
      </c>
      <c r="D120" s="58"/>
      <c r="E120" s="59">
        <f t="shared" si="9"/>
        <v>23113</v>
      </c>
      <c r="F120" s="58" t="str">
        <f t="shared" si="4"/>
        <v>Coal rejects</v>
      </c>
      <c r="G120" s="58" t="s">
        <v>349</v>
      </c>
      <c r="H120" s="59">
        <v>9.69</v>
      </c>
      <c r="I120" s="58">
        <v>106.51</v>
      </c>
      <c r="J120" s="58">
        <v>1E-3</v>
      </c>
      <c r="K120" s="58">
        <v>1.5E-3</v>
      </c>
      <c r="L120" s="59" t="str">
        <f t="shared" si="10"/>
        <v>Default: IPCC 2006 guideline factor of lignite is used</v>
      </c>
      <c r="M120" s="58" t="str">
        <f t="shared" si="7"/>
        <v>191, 35</v>
      </c>
      <c r="N120" s="58" t="str">
        <f t="shared" si="7"/>
        <v>231, 40</v>
      </c>
    </row>
    <row r="121" spans="1:14" s="53" customFormat="1" ht="15.75" x14ac:dyDescent="0.25">
      <c r="A121" s="58" t="str">
        <f t="shared" si="6"/>
        <v>Coal &amp; Lignite Products</v>
      </c>
      <c r="B121" s="58">
        <f t="shared" si="6"/>
        <v>3310003</v>
      </c>
      <c r="C121" s="58">
        <f t="shared" si="8"/>
        <v>23126</v>
      </c>
      <c r="D121" s="58"/>
      <c r="E121" s="59">
        <f t="shared" si="9"/>
        <v>23126</v>
      </c>
      <c r="F121" s="58" t="str">
        <f t="shared" si="4"/>
        <v>Coal washed</v>
      </c>
      <c r="G121" s="58" t="s">
        <v>349</v>
      </c>
      <c r="H121" s="59">
        <v>25.8</v>
      </c>
      <c r="I121" s="58">
        <v>94.6</v>
      </c>
      <c r="J121" s="58">
        <v>1E-3</v>
      </c>
      <c r="K121" s="58">
        <v>1.5E-3</v>
      </c>
      <c r="L121" s="59" t="str">
        <f t="shared" si="10"/>
        <v>Default: IPCC 2006 guideline</v>
      </c>
      <c r="M121" s="58" t="str">
        <f t="shared" si="7"/>
        <v>191, 35</v>
      </c>
      <c r="N121" s="58" t="str">
        <f t="shared" si="7"/>
        <v>231, 40</v>
      </c>
    </row>
    <row r="122" spans="1:14" s="53" customFormat="1" ht="15.75" x14ac:dyDescent="0.25">
      <c r="A122" s="58" t="str">
        <f t="shared" si="6"/>
        <v>Coal &amp; Lignite Products</v>
      </c>
      <c r="B122" s="58">
        <f t="shared" si="6"/>
        <v>3310004</v>
      </c>
      <c r="C122" s="58">
        <f t="shared" si="8"/>
        <v>23127</v>
      </c>
      <c r="D122" s="58"/>
      <c r="E122" s="59">
        <f t="shared" si="9"/>
        <v>23127</v>
      </c>
      <c r="F122" s="58" t="str">
        <f t="shared" ref="F122:F153" si="11">F36</f>
        <v>Coke breeze</v>
      </c>
      <c r="G122" s="58" t="s">
        <v>349</v>
      </c>
      <c r="H122" s="59">
        <v>38.700000000000003</v>
      </c>
      <c r="I122" s="58">
        <v>44.7</v>
      </c>
      <c r="J122" s="58">
        <v>1E-3</v>
      </c>
      <c r="K122" s="58">
        <v>1E-4</v>
      </c>
      <c r="L122" s="59" t="str">
        <f t="shared" si="10"/>
        <v>Default: IPCC 2006 guideline</v>
      </c>
      <c r="M122" s="58" t="str">
        <f t="shared" si="7"/>
        <v>191, 35</v>
      </c>
      <c r="N122" s="58" t="str">
        <f t="shared" si="7"/>
        <v>231, 40</v>
      </c>
    </row>
    <row r="123" spans="1:14" s="53" customFormat="1" ht="15.75" x14ac:dyDescent="0.25">
      <c r="A123" s="58" t="str">
        <f t="shared" si="6"/>
        <v>Coal &amp; Lignite Products</v>
      </c>
      <c r="B123" s="58">
        <f t="shared" si="6"/>
        <v>3310005</v>
      </c>
      <c r="C123" s="58">
        <f t="shared" si="8"/>
        <v>23133</v>
      </c>
      <c r="D123" s="58"/>
      <c r="E123" s="59">
        <f t="shared" si="9"/>
        <v>23133</v>
      </c>
      <c r="F123" s="58" t="str">
        <f t="shared" si="11"/>
        <v>Coke cp</v>
      </c>
      <c r="G123" s="58" t="s">
        <v>349</v>
      </c>
      <c r="H123" s="59">
        <v>28.2</v>
      </c>
      <c r="I123" s="58">
        <v>107.06</v>
      </c>
      <c r="J123" s="58">
        <v>1E-3</v>
      </c>
      <c r="K123" s="58">
        <v>1.5E-3</v>
      </c>
      <c r="L123" s="59" t="str">
        <f t="shared" si="10"/>
        <v>Default: IPCC 2006 guideline</v>
      </c>
      <c r="M123" s="58" t="str">
        <f t="shared" si="7"/>
        <v>191, 35</v>
      </c>
      <c r="N123" s="58" t="str">
        <f t="shared" si="7"/>
        <v>231, 40</v>
      </c>
    </row>
    <row r="124" spans="1:14" s="53" customFormat="1" ht="47.25" x14ac:dyDescent="0.25">
      <c r="A124" s="58" t="str">
        <f t="shared" ref="A124:B143" si="12">A38</f>
        <v>Coal &amp; Lignite Products</v>
      </c>
      <c r="B124" s="58">
        <f t="shared" si="12"/>
        <v>3310006</v>
      </c>
      <c r="C124" s="58">
        <f t="shared" si="8"/>
        <v>23131</v>
      </c>
      <c r="D124" s="58"/>
      <c r="E124" s="59">
        <f t="shared" si="9"/>
        <v>23131</v>
      </c>
      <c r="F124" s="58" t="str">
        <f t="shared" si="11"/>
        <v>Coke dust</v>
      </c>
      <c r="G124" s="58" t="s">
        <v>349</v>
      </c>
      <c r="H124" s="59">
        <v>9.69</v>
      </c>
      <c r="I124" s="58">
        <v>106.51</v>
      </c>
      <c r="J124" s="58">
        <v>1E-3</v>
      </c>
      <c r="K124" s="58">
        <v>1.5E-3</v>
      </c>
      <c r="L124" s="59" t="str">
        <f t="shared" si="10"/>
        <v>Default: IPCC 2006 guideline factor of lignite is used; it is roughly 0.01% of total fuel (coal based) purchase value</v>
      </c>
      <c r="M124" s="58" t="str">
        <f t="shared" si="7"/>
        <v>191, 35</v>
      </c>
      <c r="N124" s="58" t="str">
        <f t="shared" si="7"/>
        <v>231, 40</v>
      </c>
    </row>
    <row r="125" spans="1:14" s="53" customFormat="1" ht="15.75" x14ac:dyDescent="0.25">
      <c r="A125" s="58" t="str">
        <f t="shared" si="12"/>
        <v>Coal &amp; Lignite Products</v>
      </c>
      <c r="B125" s="58">
        <f t="shared" si="12"/>
        <v>3310007</v>
      </c>
      <c r="C125" s="58">
        <f t="shared" si="8"/>
        <v>23134</v>
      </c>
      <c r="D125" s="58"/>
      <c r="E125" s="59">
        <f t="shared" si="9"/>
        <v>23134</v>
      </c>
      <c r="F125" s="58" t="str">
        <f t="shared" si="11"/>
        <v>Coke hard</v>
      </c>
      <c r="G125" s="58" t="s">
        <v>349</v>
      </c>
      <c r="H125" s="59">
        <v>28.2</v>
      </c>
      <c r="I125" s="58">
        <v>106.51</v>
      </c>
      <c r="J125" s="58">
        <v>1E-3</v>
      </c>
      <c r="K125" s="58">
        <v>1.5E-3</v>
      </c>
      <c r="L125" s="59" t="str">
        <f t="shared" si="10"/>
        <v>Default: IPCC 2006 guideline</v>
      </c>
      <c r="M125" s="58" t="str">
        <f t="shared" si="7"/>
        <v>191, 35</v>
      </c>
      <c r="N125" s="58" t="str">
        <f t="shared" si="7"/>
        <v>231, 40</v>
      </c>
    </row>
    <row r="126" spans="1:14" s="53" customFormat="1" ht="15.75" x14ac:dyDescent="0.25">
      <c r="A126" s="58" t="str">
        <f t="shared" si="12"/>
        <v>Coal &amp; Lignite Products</v>
      </c>
      <c r="B126" s="58">
        <f t="shared" si="12"/>
        <v>3310008</v>
      </c>
      <c r="C126" s="58">
        <f t="shared" si="8"/>
        <v>23135</v>
      </c>
      <c r="D126" s="58"/>
      <c r="E126" s="59">
        <f t="shared" si="9"/>
        <v>23135</v>
      </c>
      <c r="F126" s="58" t="str">
        <f t="shared" si="11"/>
        <v>Coke mixed</v>
      </c>
      <c r="G126" s="58" t="s">
        <v>349</v>
      </c>
      <c r="H126" s="59">
        <v>28.2</v>
      </c>
      <c r="I126" s="58">
        <v>106.51</v>
      </c>
      <c r="J126" s="58">
        <v>1E-3</v>
      </c>
      <c r="K126" s="58">
        <v>1.5E-3</v>
      </c>
      <c r="L126" s="59" t="str">
        <f t="shared" si="10"/>
        <v>Default: IPCC 2006 guideline</v>
      </c>
      <c r="M126" s="58" t="str">
        <f t="shared" si="7"/>
        <v>191, 35</v>
      </c>
      <c r="N126" s="58" t="str">
        <f t="shared" si="7"/>
        <v>231, 40</v>
      </c>
    </row>
    <row r="127" spans="1:14" s="53" customFormat="1" ht="15.75" x14ac:dyDescent="0.25">
      <c r="A127" s="58" t="str">
        <f t="shared" si="12"/>
        <v>Coal &amp; Lignite Products</v>
      </c>
      <c r="B127" s="58">
        <f t="shared" si="12"/>
        <v>3310009</v>
      </c>
      <c r="C127" s="58">
        <f t="shared" si="8"/>
        <v>23139</v>
      </c>
      <c r="D127" s="58"/>
      <c r="E127" s="59">
        <f t="shared" si="9"/>
        <v>23139</v>
      </c>
      <c r="F127" s="58" t="str">
        <f t="shared" si="11"/>
        <v>Coke peat</v>
      </c>
      <c r="G127" s="58" t="s">
        <v>349</v>
      </c>
      <c r="H127" s="59">
        <v>9.69</v>
      </c>
      <c r="I127" s="58">
        <v>106.51</v>
      </c>
      <c r="J127" s="58">
        <v>1E-3</v>
      </c>
      <c r="K127" s="58">
        <v>1.5E-3</v>
      </c>
      <c r="L127" s="59" t="str">
        <f t="shared" si="10"/>
        <v>Default: IPCC 2006 guideline</v>
      </c>
      <c r="M127" s="58" t="str">
        <f t="shared" si="7"/>
        <v>191, 35</v>
      </c>
      <c r="N127" s="58" t="str">
        <f t="shared" si="7"/>
        <v>231, 40</v>
      </c>
    </row>
    <row r="128" spans="1:14" s="53" customFormat="1" ht="15.75" x14ac:dyDescent="0.25">
      <c r="A128" s="58" t="str">
        <f t="shared" si="12"/>
        <v>Coal &amp; Lignite Products</v>
      </c>
      <c r="B128" s="58">
        <f t="shared" si="12"/>
        <v>3310010</v>
      </c>
      <c r="C128" s="58">
        <f t="shared" si="8"/>
        <v>23137</v>
      </c>
      <c r="D128" s="58"/>
      <c r="E128" s="59">
        <f t="shared" si="9"/>
        <v>23137</v>
      </c>
      <c r="F128" s="58" t="str">
        <f t="shared" si="11"/>
        <v>Coke seme</v>
      </c>
      <c r="G128" s="58" t="s">
        <v>349</v>
      </c>
      <c r="H128" s="59">
        <v>9.69</v>
      </c>
      <c r="I128" s="58">
        <v>106.51</v>
      </c>
      <c r="J128" s="58">
        <v>1E-3</v>
      </c>
      <c r="K128" s="58">
        <v>1.5E-3</v>
      </c>
      <c r="L128" s="59" t="str">
        <f t="shared" si="10"/>
        <v>Default: IPCC 2006 guideline factor of lignite is used</v>
      </c>
      <c r="M128" s="58" t="str">
        <f t="shared" si="7"/>
        <v>191, 35</v>
      </c>
      <c r="N128" s="58" t="str">
        <f t="shared" si="7"/>
        <v>231, 40</v>
      </c>
    </row>
    <row r="129" spans="1:14" s="53" customFormat="1" ht="15.75" x14ac:dyDescent="0.25">
      <c r="A129" s="58" t="str">
        <f t="shared" si="12"/>
        <v>Coal &amp; Lignite Products</v>
      </c>
      <c r="B129" s="58">
        <f t="shared" si="12"/>
        <v>3310011</v>
      </c>
      <c r="C129" s="58">
        <f t="shared" si="8"/>
        <v>23138</v>
      </c>
      <c r="D129" s="58"/>
      <c r="E129" s="59">
        <f t="shared" si="9"/>
        <v>23138</v>
      </c>
      <c r="F129" s="58" t="str">
        <f t="shared" si="11"/>
        <v>Coke soft</v>
      </c>
      <c r="G129" s="58" t="s">
        <v>349</v>
      </c>
      <c r="H129" s="59">
        <v>28.2</v>
      </c>
      <c r="I129" s="58">
        <v>106.51</v>
      </c>
      <c r="J129" s="58">
        <v>1E-3</v>
      </c>
      <c r="K129" s="58">
        <v>1.5E-3</v>
      </c>
      <c r="L129" s="59" t="str">
        <f t="shared" si="10"/>
        <v>Default: IPCC 2006 guideline</v>
      </c>
      <c r="M129" s="58" t="str">
        <f t="shared" si="7"/>
        <v>191, 35</v>
      </c>
      <c r="N129" s="58" t="str">
        <f t="shared" si="7"/>
        <v>231, 40</v>
      </c>
    </row>
    <row r="130" spans="1:14" s="53" customFormat="1" ht="15.75" x14ac:dyDescent="0.25">
      <c r="A130" s="58" t="str">
        <f t="shared" si="12"/>
        <v>Coal &amp; Lignite Products</v>
      </c>
      <c r="B130" s="58">
        <f t="shared" si="12"/>
        <v>3310012</v>
      </c>
      <c r="C130" s="58">
        <f t="shared" si="8"/>
        <v>0</v>
      </c>
      <c r="D130" s="58"/>
      <c r="E130" s="59">
        <f t="shared" si="9"/>
        <v>0</v>
      </c>
      <c r="F130" s="58" t="str">
        <f t="shared" si="11"/>
        <v>Lignite briquettes</v>
      </c>
      <c r="G130" s="58" t="s">
        <v>349</v>
      </c>
      <c r="H130" s="59">
        <v>9.69</v>
      </c>
      <c r="I130" s="58">
        <v>106.51</v>
      </c>
      <c r="J130" s="58">
        <v>1E-3</v>
      </c>
      <c r="K130" s="58">
        <v>1.5E-3</v>
      </c>
      <c r="L130" s="59" t="str">
        <f t="shared" si="10"/>
        <v>Default: IPCC 2006 guideline factor of lignite is used</v>
      </c>
      <c r="M130" s="58" t="str">
        <f t="shared" ref="M130:N149" si="13">M44</f>
        <v>191, 35</v>
      </c>
      <c r="N130" s="58" t="str">
        <f t="shared" si="13"/>
        <v>231, 40</v>
      </c>
    </row>
    <row r="131" spans="1:14" s="53" customFormat="1" ht="15.75" x14ac:dyDescent="0.25">
      <c r="A131" s="58" t="str">
        <f t="shared" si="12"/>
        <v>Coal &amp; Lignite Products</v>
      </c>
      <c r="B131" s="58">
        <f t="shared" si="12"/>
        <v>3310099</v>
      </c>
      <c r="C131" s="58">
        <f t="shared" si="8"/>
        <v>23136</v>
      </c>
      <c r="D131" s="58"/>
      <c r="E131" s="59">
        <f t="shared" si="9"/>
        <v>23136</v>
      </c>
      <c r="F131" s="58" t="str">
        <f t="shared" si="11"/>
        <v>Coke and semi-coke of coal, of lignite or of peat; retort carbon n.e.c</v>
      </c>
      <c r="G131" s="58" t="s">
        <v>349</v>
      </c>
      <c r="H131" s="59">
        <v>28.2</v>
      </c>
      <c r="I131" s="58">
        <v>106.51</v>
      </c>
      <c r="J131" s="58">
        <v>1E-3</v>
      </c>
      <c r="K131" s="58">
        <v>1.5E-3</v>
      </c>
      <c r="L131" s="59" t="str">
        <f t="shared" si="10"/>
        <v>Default: IPCC 2006 guideline</v>
      </c>
      <c r="M131" s="58" t="str">
        <f t="shared" si="13"/>
        <v>191, 35, 22</v>
      </c>
      <c r="N131" s="58" t="str">
        <f t="shared" si="13"/>
        <v>231, 40, 25</v>
      </c>
    </row>
    <row r="132" spans="1:14" s="53" customFormat="1" ht="15.75" x14ac:dyDescent="0.25">
      <c r="A132" s="58" t="str">
        <f t="shared" si="12"/>
        <v>Coal &amp; Lignite Products</v>
      </c>
      <c r="B132" s="58">
        <f t="shared" si="12"/>
        <v>3320001</v>
      </c>
      <c r="C132" s="58">
        <f t="shared" si="8"/>
        <v>32506</v>
      </c>
      <c r="D132" s="58"/>
      <c r="E132" s="59">
        <f t="shared" si="9"/>
        <v>32506</v>
      </c>
      <c r="F132" s="58" t="str">
        <f t="shared" si="11"/>
        <v>Benzol</v>
      </c>
      <c r="G132" s="58" t="s">
        <v>349</v>
      </c>
      <c r="H132" s="59">
        <v>28</v>
      </c>
      <c r="I132" s="58">
        <v>80.7</v>
      </c>
      <c r="J132" s="58">
        <v>1E-3</v>
      </c>
      <c r="K132" s="58">
        <v>1.5E-3</v>
      </c>
      <c r="L132" s="59" t="str">
        <f t="shared" si="10"/>
        <v>Default: IPCC 2006 guideline</v>
      </c>
      <c r="M132" s="58" t="str">
        <f t="shared" si="13"/>
        <v>191, 35, 20, 21</v>
      </c>
      <c r="N132" s="58" t="str">
        <f t="shared" si="13"/>
        <v>231, 40, 24, 2423</v>
      </c>
    </row>
    <row r="133" spans="1:14" s="53" customFormat="1" ht="15.75" x14ac:dyDescent="0.25">
      <c r="A133" s="58" t="str">
        <f t="shared" si="12"/>
        <v>Coal &amp; Lignite Products</v>
      </c>
      <c r="B133" s="58">
        <f t="shared" si="12"/>
        <v>3320002</v>
      </c>
      <c r="C133" s="58">
        <f t="shared" si="8"/>
        <v>0</v>
      </c>
      <c r="D133" s="58"/>
      <c r="E133" s="59">
        <f t="shared" si="9"/>
        <v>0</v>
      </c>
      <c r="F133" s="58" t="str">
        <f t="shared" si="11"/>
        <v>Coal tar by-product</v>
      </c>
      <c r="G133" s="58" t="s">
        <v>349</v>
      </c>
      <c r="H133" s="59">
        <v>28</v>
      </c>
      <c r="I133" s="58">
        <v>80.7</v>
      </c>
      <c r="J133" s="58">
        <v>1E-3</v>
      </c>
      <c r="K133" s="58">
        <v>1.5E-3</v>
      </c>
      <c r="L133" s="59" t="str">
        <f t="shared" si="10"/>
        <v>Default: IPCC 2006 guideline</v>
      </c>
      <c r="M133" s="58" t="str">
        <f t="shared" si="13"/>
        <v>191, 35</v>
      </c>
      <c r="N133" s="58" t="str">
        <f t="shared" si="13"/>
        <v>231, 40</v>
      </c>
    </row>
    <row r="134" spans="1:14" s="53" customFormat="1" ht="15.75" x14ac:dyDescent="0.25">
      <c r="A134" s="58" t="str">
        <f t="shared" si="12"/>
        <v>Coal &amp; Lignite Products</v>
      </c>
      <c r="B134" s="58">
        <f t="shared" si="12"/>
        <v>3320003</v>
      </c>
      <c r="C134" s="58">
        <f t="shared" si="8"/>
        <v>23161</v>
      </c>
      <c r="D134" s="58"/>
      <c r="E134" s="59">
        <f t="shared" si="9"/>
        <v>23161</v>
      </c>
      <c r="F134" s="58" t="str">
        <f t="shared" si="11"/>
        <v>Coal tar crude</v>
      </c>
      <c r="G134" s="58" t="s">
        <v>349</v>
      </c>
      <c r="H134" s="59">
        <v>28</v>
      </c>
      <c r="I134" s="58">
        <v>80.7</v>
      </c>
      <c r="J134" s="58">
        <v>1E-3</v>
      </c>
      <c r="K134" s="58">
        <v>1.5E-3</v>
      </c>
      <c r="L134" s="59" t="str">
        <f t="shared" si="10"/>
        <v>Default: IPCC 2006 guideline</v>
      </c>
      <c r="M134" s="58" t="str">
        <f t="shared" si="13"/>
        <v>191, 35</v>
      </c>
      <c r="N134" s="58" t="str">
        <f t="shared" si="13"/>
        <v>231, 40</v>
      </c>
    </row>
    <row r="135" spans="1:14" s="53" customFormat="1" ht="15.75" x14ac:dyDescent="0.25">
      <c r="A135" s="58" t="str">
        <f t="shared" si="12"/>
        <v>Coal &amp; Lignite Products</v>
      </c>
      <c r="B135" s="58">
        <f t="shared" si="12"/>
        <v>3320004</v>
      </c>
      <c r="C135" s="58">
        <f t="shared" si="8"/>
        <v>23164</v>
      </c>
      <c r="D135" s="58"/>
      <c r="E135" s="59">
        <f t="shared" si="9"/>
        <v>23164</v>
      </c>
      <c r="F135" s="58" t="str">
        <f t="shared" si="11"/>
        <v>Coal tar Oil</v>
      </c>
      <c r="G135" s="58" t="s">
        <v>349</v>
      </c>
      <c r="H135" s="59">
        <v>28</v>
      </c>
      <c r="I135" s="58">
        <v>80.7</v>
      </c>
      <c r="J135" s="58">
        <v>1E-3</v>
      </c>
      <c r="K135" s="58">
        <v>1.5E-3</v>
      </c>
      <c r="L135" s="59" t="str">
        <f t="shared" si="10"/>
        <v>Default: IPCC 2006 guideline</v>
      </c>
      <c r="M135" s="58" t="str">
        <f t="shared" si="13"/>
        <v>191, 35</v>
      </c>
      <c r="N135" s="58" t="str">
        <f t="shared" si="13"/>
        <v>231, 40</v>
      </c>
    </row>
    <row r="136" spans="1:14" s="53" customFormat="1" ht="15.75" x14ac:dyDescent="0.25">
      <c r="A136" s="58" t="str">
        <f t="shared" si="12"/>
        <v>Coal &amp; Lignite Products</v>
      </c>
      <c r="B136" s="58">
        <f t="shared" si="12"/>
        <v>3320005</v>
      </c>
      <c r="C136" s="58">
        <f t="shared" si="8"/>
        <v>0</v>
      </c>
      <c r="D136" s="58"/>
      <c r="E136" s="59">
        <f t="shared" si="9"/>
        <v>0</v>
      </c>
      <c r="F136" s="58" t="str">
        <f t="shared" si="11"/>
        <v>Coal tar peat</v>
      </c>
      <c r="G136" s="58" t="s">
        <v>349</v>
      </c>
      <c r="H136" s="59">
        <v>28</v>
      </c>
      <c r="I136" s="58">
        <v>80.7</v>
      </c>
      <c r="J136" s="58">
        <v>1E-3</v>
      </c>
      <c r="K136" s="58">
        <v>1.5E-3</v>
      </c>
      <c r="L136" s="59" t="str">
        <f t="shared" si="10"/>
        <v>Default: IPCC 2006 guideline</v>
      </c>
      <c r="M136" s="58" t="str">
        <f t="shared" si="13"/>
        <v>191, 35, 22, 27</v>
      </c>
      <c r="N136" s="58" t="str">
        <f t="shared" si="13"/>
        <v>231, 40, 25, 31</v>
      </c>
    </row>
    <row r="137" spans="1:14" s="53" customFormat="1" ht="15.75" x14ac:dyDescent="0.25">
      <c r="A137" s="58" t="str">
        <f t="shared" si="12"/>
        <v>Coal &amp; Lignite Products</v>
      </c>
      <c r="B137" s="58">
        <f t="shared" si="12"/>
        <v>3320006</v>
      </c>
      <c r="C137" s="58">
        <f t="shared" si="8"/>
        <v>23163</v>
      </c>
      <c r="D137" s="58"/>
      <c r="E137" s="59">
        <f t="shared" si="9"/>
        <v>23163</v>
      </c>
      <c r="F137" s="58" t="str">
        <f t="shared" si="11"/>
        <v>Coal tar processed</v>
      </c>
      <c r="G137" s="58" t="s">
        <v>349</v>
      </c>
      <c r="H137" s="59">
        <v>28</v>
      </c>
      <c r="I137" s="58">
        <v>80.7</v>
      </c>
      <c r="J137" s="58">
        <v>1E-3</v>
      </c>
      <c r="K137" s="58">
        <v>1.5E-3</v>
      </c>
      <c r="L137" s="59" t="str">
        <f>VLOOKUP(F137,F51:L105,7,FALSE)</f>
        <v>Default: IPCC 2006 guideline</v>
      </c>
      <c r="M137" s="58" t="str">
        <f t="shared" si="13"/>
        <v>191, 35</v>
      </c>
      <c r="N137" s="58" t="str">
        <f t="shared" si="13"/>
        <v>231, 40</v>
      </c>
    </row>
    <row r="138" spans="1:14" s="53" customFormat="1" ht="15.75" x14ac:dyDescent="0.25">
      <c r="A138" s="58" t="str">
        <f t="shared" si="12"/>
        <v>Coal &amp; Lignite Products</v>
      </c>
      <c r="B138" s="58">
        <f t="shared" si="12"/>
        <v>3320007</v>
      </c>
      <c r="C138" s="58">
        <f t="shared" si="8"/>
        <v>23169</v>
      </c>
      <c r="D138" s="58"/>
      <c r="E138" s="59">
        <f t="shared" si="9"/>
        <v>23169</v>
      </c>
      <c r="F138" s="58" t="str">
        <f t="shared" si="11"/>
        <v>Coal tar product</v>
      </c>
      <c r="G138" s="58" t="s">
        <v>349</v>
      </c>
      <c r="H138" s="59">
        <v>28</v>
      </c>
      <c r="I138" s="58">
        <v>80.7</v>
      </c>
      <c r="J138" s="58">
        <v>1E-3</v>
      </c>
      <c r="K138" s="58">
        <v>1.5E-3</v>
      </c>
      <c r="L138" s="59" t="str">
        <f>VLOOKUP(F138,F52:L106,7,FALSE)</f>
        <v>Default: IPCC 2006 guideline</v>
      </c>
      <c r="M138" s="58" t="str">
        <f t="shared" si="13"/>
        <v>191, 35</v>
      </c>
      <c r="N138" s="58" t="str">
        <f t="shared" si="13"/>
        <v>231, 40</v>
      </c>
    </row>
    <row r="139" spans="1:14" s="53" customFormat="1" ht="15.75" x14ac:dyDescent="0.25">
      <c r="A139" s="58" t="str">
        <f t="shared" si="12"/>
        <v>Coal &amp; Lignite Products</v>
      </c>
      <c r="B139" s="58">
        <f t="shared" si="12"/>
        <v>3320099</v>
      </c>
      <c r="C139" s="58">
        <f t="shared" si="8"/>
        <v>0</v>
      </c>
      <c r="D139" s="58"/>
      <c r="E139" s="59">
        <f t="shared" si="9"/>
        <v>0</v>
      </c>
      <c r="F139" s="58" t="str">
        <f t="shared" si="11"/>
        <v>Tar from Coal or Lignite</v>
      </c>
      <c r="G139" s="58" t="s">
        <v>349</v>
      </c>
      <c r="H139" s="59">
        <v>28</v>
      </c>
      <c r="I139" s="58">
        <v>80.7</v>
      </c>
      <c r="J139" s="58">
        <v>1E-3</v>
      </c>
      <c r="K139" s="58">
        <v>1.5E-3</v>
      </c>
      <c r="L139" s="59" t="str">
        <f>VLOOKUP(F139,F53:L107,7,FALSE)</f>
        <v>Default: IPCC 2006 guideline</v>
      </c>
      <c r="M139" s="58" t="str">
        <f t="shared" si="13"/>
        <v>191, 35</v>
      </c>
      <c r="N139" s="58" t="str">
        <f t="shared" si="13"/>
        <v>231, 40</v>
      </c>
    </row>
    <row r="140" spans="1:14" s="53" customFormat="1" ht="15.75" x14ac:dyDescent="0.25">
      <c r="A140" s="58" t="str">
        <f t="shared" si="12"/>
        <v>petroleum fuels</v>
      </c>
      <c r="B140" s="58">
        <f t="shared" si="12"/>
        <v>3331001</v>
      </c>
      <c r="C140" s="58">
        <f t="shared" si="8"/>
        <v>23204</v>
      </c>
      <c r="D140" s="58"/>
      <c r="E140" s="59">
        <f t="shared" si="9"/>
        <v>23204</v>
      </c>
      <c r="F140" s="58" t="str">
        <f t="shared" si="11"/>
        <v>Fuel, aviation turbine</v>
      </c>
      <c r="G140" s="58" t="s">
        <v>349</v>
      </c>
      <c r="H140" s="59">
        <v>44.3</v>
      </c>
      <c r="I140" s="58">
        <v>69.3</v>
      </c>
      <c r="J140" s="58">
        <v>3.0000000000000001E-3</v>
      </c>
      <c r="K140" s="58">
        <v>5.9999999999999995E-4</v>
      </c>
      <c r="L140" s="59" t="s">
        <v>464</v>
      </c>
      <c r="M140" s="58" t="str">
        <f t="shared" si="13"/>
        <v>19202, 19209, 2021, 2022, 2023, 1811</v>
      </c>
      <c r="N140" s="58" t="str">
        <f t="shared" si="13"/>
        <v>23202, 23209, 2421, 2422, 2424, 2221</v>
      </c>
    </row>
    <row r="141" spans="1:14" s="53" customFormat="1" ht="15.75" x14ac:dyDescent="0.25">
      <c r="A141" s="58" t="str">
        <f t="shared" si="12"/>
        <v>petroleum fuels</v>
      </c>
      <c r="B141" s="58">
        <f t="shared" si="12"/>
        <v>3331002</v>
      </c>
      <c r="C141" s="58">
        <f t="shared" si="8"/>
        <v>23207</v>
      </c>
      <c r="D141" s="58"/>
      <c r="E141" s="59">
        <f t="shared" si="9"/>
        <v>23207</v>
      </c>
      <c r="F141" s="58" t="str">
        <f t="shared" si="11"/>
        <v>Petrol / motor spirit/ gasoline</v>
      </c>
      <c r="G141" s="58" t="s">
        <v>349</v>
      </c>
      <c r="H141" s="59">
        <v>44.3</v>
      </c>
      <c r="I141" s="58">
        <v>69.3</v>
      </c>
      <c r="J141" s="58">
        <v>3.0000000000000001E-3</v>
      </c>
      <c r="K141" s="58">
        <v>5.9999999999999995E-4</v>
      </c>
      <c r="L141" s="59" t="s">
        <v>464</v>
      </c>
      <c r="M141" s="58">
        <f t="shared" si="13"/>
        <v>0</v>
      </c>
      <c r="N141" s="58">
        <f t="shared" si="13"/>
        <v>0</v>
      </c>
    </row>
    <row r="142" spans="1:14" s="53" customFormat="1" ht="15.75" x14ac:dyDescent="0.25">
      <c r="A142" s="58" t="str">
        <f t="shared" si="12"/>
        <v>petroleum fuels</v>
      </c>
      <c r="B142" s="58">
        <f t="shared" si="12"/>
        <v>3331099</v>
      </c>
      <c r="C142" s="58">
        <f t="shared" si="8"/>
        <v>0</v>
      </c>
      <c r="D142" s="58">
        <v>23215</v>
      </c>
      <c r="E142" s="59">
        <f t="shared" si="9"/>
        <v>23215</v>
      </c>
      <c r="F142" s="58" t="str">
        <f t="shared" si="11"/>
        <v>Motor spirit (gasolene), including aviation spirit n.e.c</v>
      </c>
      <c r="G142" s="58" t="s">
        <v>349</v>
      </c>
      <c r="H142" s="59">
        <v>44.3</v>
      </c>
      <c r="I142" s="58">
        <v>69.3</v>
      </c>
      <c r="J142" s="58">
        <v>3.0000000000000001E-3</v>
      </c>
      <c r="K142" s="58">
        <v>5.9999999999999995E-4</v>
      </c>
      <c r="L142" s="59" t="s">
        <v>464</v>
      </c>
      <c r="M142" s="58">
        <f t="shared" si="13"/>
        <v>0</v>
      </c>
      <c r="N142" s="58">
        <f t="shared" si="13"/>
        <v>0</v>
      </c>
    </row>
    <row r="143" spans="1:14" s="53" customFormat="1" ht="15.75" x14ac:dyDescent="0.25">
      <c r="A143" s="58" t="str">
        <f t="shared" si="12"/>
        <v>petroleum fuels</v>
      </c>
      <c r="B143" s="58">
        <f t="shared" si="12"/>
        <v>3332000</v>
      </c>
      <c r="C143" s="58">
        <f t="shared" ref="C143:C174" si="14">C57</f>
        <v>0</v>
      </c>
      <c r="D143" s="58"/>
      <c r="E143" s="59">
        <f t="shared" si="9"/>
        <v>0</v>
      </c>
      <c r="F143" s="58" t="str">
        <f t="shared" si="11"/>
        <v>Spirit type (gasolene type) jet fuel</v>
      </c>
      <c r="G143" s="58" t="s">
        <v>349</v>
      </c>
      <c r="H143" s="59">
        <v>44.3</v>
      </c>
      <c r="I143" s="58">
        <v>69.3</v>
      </c>
      <c r="J143" s="58">
        <v>3.0000000000000001E-3</v>
      </c>
      <c r="K143" s="58">
        <v>5.9999999999999995E-4</v>
      </c>
      <c r="L143" s="59" t="s">
        <v>464</v>
      </c>
      <c r="M143" s="58">
        <f t="shared" si="13"/>
        <v>0</v>
      </c>
      <c r="N143" s="58">
        <f t="shared" si="13"/>
        <v>0</v>
      </c>
    </row>
    <row r="144" spans="1:14" s="53" customFormat="1" ht="15.75" x14ac:dyDescent="0.25">
      <c r="A144" s="58" t="str">
        <f t="shared" ref="A144:B163" si="15">A58</f>
        <v>petroleum fuels</v>
      </c>
      <c r="B144" s="58">
        <f t="shared" si="15"/>
        <v>3333001</v>
      </c>
      <c r="C144" s="58">
        <f t="shared" si="14"/>
        <v>0</v>
      </c>
      <c r="D144" s="58"/>
      <c r="E144" s="59">
        <f t="shared" si="9"/>
        <v>0</v>
      </c>
      <c r="F144" s="58" t="str">
        <f t="shared" si="11"/>
        <v>Light petroleum oil</v>
      </c>
      <c r="G144" s="58" t="s">
        <v>349</v>
      </c>
      <c r="H144" s="59">
        <v>42.3</v>
      </c>
      <c r="I144" s="58">
        <v>73.3</v>
      </c>
      <c r="J144" s="58">
        <v>3.0000000000000001E-3</v>
      </c>
      <c r="K144" s="58">
        <v>5.9999999999999995E-4</v>
      </c>
      <c r="L144" s="59" t="s">
        <v>464</v>
      </c>
      <c r="M144" s="58" t="str">
        <f t="shared" si="13"/>
        <v>19202, 19209, 2022, 2023</v>
      </c>
      <c r="N144" s="58" t="str">
        <f t="shared" si="13"/>
        <v>23202, 23209, 2422, 2424</v>
      </c>
    </row>
    <row r="145" spans="1:14" s="53" customFormat="1" ht="15.75" x14ac:dyDescent="0.25">
      <c r="A145" s="58" t="str">
        <f t="shared" si="15"/>
        <v>petroleum fuels</v>
      </c>
      <c r="B145" s="58">
        <f t="shared" si="15"/>
        <v>3333099</v>
      </c>
      <c r="C145" s="58">
        <f t="shared" si="14"/>
        <v>23208</v>
      </c>
      <c r="D145" s="58"/>
      <c r="E145" s="59">
        <f t="shared" si="9"/>
        <v>23208</v>
      </c>
      <c r="F145" s="58" t="str">
        <f t="shared" si="11"/>
        <v>Other light petroleum oils and light oils obtained from bituminous minerals n.e.c</v>
      </c>
      <c r="G145" s="58" t="s">
        <v>349</v>
      </c>
      <c r="H145" s="59">
        <v>42.3</v>
      </c>
      <c r="I145" s="58">
        <v>73.3</v>
      </c>
      <c r="J145" s="58">
        <v>3.0000000000000001E-3</v>
      </c>
      <c r="K145" s="58">
        <v>5.9999999999999995E-4</v>
      </c>
      <c r="L145" s="59" t="s">
        <v>464</v>
      </c>
      <c r="M145" s="58" t="str">
        <f t="shared" si="13"/>
        <v>19202, 19209, 2022, 2023</v>
      </c>
      <c r="N145" s="58" t="str">
        <f t="shared" si="13"/>
        <v>23202, 23209, 2422, 2424</v>
      </c>
    </row>
    <row r="146" spans="1:14" s="53" customFormat="1" ht="15.75" x14ac:dyDescent="0.25">
      <c r="A146" s="58" t="str">
        <f t="shared" si="15"/>
        <v>petroleum fuels</v>
      </c>
      <c r="B146" s="58">
        <f t="shared" si="15"/>
        <v>3334101</v>
      </c>
      <c r="C146" s="58">
        <f t="shared" si="14"/>
        <v>23211</v>
      </c>
      <c r="D146" s="58"/>
      <c r="E146" s="59">
        <f t="shared" si="9"/>
        <v>23211</v>
      </c>
      <c r="F146" s="58" t="str">
        <f t="shared" si="11"/>
        <v>Kerosene</v>
      </c>
      <c r="G146" s="58" t="s">
        <v>349</v>
      </c>
      <c r="H146" s="59">
        <v>43.8</v>
      </c>
      <c r="I146" s="58">
        <v>71.900000000000006</v>
      </c>
      <c r="J146" s="58">
        <v>3.0000000000000001E-3</v>
      </c>
      <c r="K146" s="58">
        <v>5.9999999999999995E-4</v>
      </c>
      <c r="L146" s="59" t="s">
        <v>464</v>
      </c>
      <c r="M146" s="58" t="str">
        <f t="shared" si="13"/>
        <v>19202, 19209, 2021, 2022, 2023, 1811</v>
      </c>
      <c r="N146" s="58" t="str">
        <f t="shared" si="13"/>
        <v>23202, 23209, 2421, 2422, 2424, 2221</v>
      </c>
    </row>
    <row r="147" spans="1:14" s="53" customFormat="1" ht="15.75" x14ac:dyDescent="0.25">
      <c r="A147" s="58" t="str">
        <f t="shared" si="15"/>
        <v>petroleum fuels</v>
      </c>
      <c r="B147" s="58">
        <f t="shared" si="15"/>
        <v>3334102</v>
      </c>
      <c r="C147" s="58">
        <f t="shared" si="14"/>
        <v>0</v>
      </c>
      <c r="D147" s="58">
        <v>23214</v>
      </c>
      <c r="E147" s="59">
        <f t="shared" si="9"/>
        <v>23214</v>
      </c>
      <c r="F147" s="58" t="str">
        <f t="shared" si="11"/>
        <v>Superior kerosene</v>
      </c>
      <c r="G147" s="58" t="s">
        <v>349</v>
      </c>
      <c r="H147" s="59">
        <v>44.1</v>
      </c>
      <c r="I147" s="58">
        <v>71.599999999999994</v>
      </c>
      <c r="J147" s="58">
        <v>3.0000000000000001E-3</v>
      </c>
      <c r="K147" s="58">
        <v>5.9999999999999995E-4</v>
      </c>
      <c r="L147" s="59" t="s">
        <v>464</v>
      </c>
      <c r="M147" s="58" t="str">
        <f t="shared" si="13"/>
        <v>19202, 19209, 2021, 2022, 2023, 1811</v>
      </c>
      <c r="N147" s="58" t="str">
        <f t="shared" si="13"/>
        <v>23202, 23209, 2421, 2422, 2424, 2221</v>
      </c>
    </row>
    <row r="148" spans="1:14" s="53" customFormat="1" ht="15.75" x14ac:dyDescent="0.25">
      <c r="A148" s="58" t="str">
        <f t="shared" si="15"/>
        <v>petroleum fuels</v>
      </c>
      <c r="B148" s="58">
        <f t="shared" si="15"/>
        <v>3334199</v>
      </c>
      <c r="C148" s="58">
        <f t="shared" si="14"/>
        <v>0</v>
      </c>
      <c r="D148" s="58"/>
      <c r="E148" s="59">
        <f t="shared" si="9"/>
        <v>0</v>
      </c>
      <c r="F148" s="58" t="str">
        <f t="shared" si="11"/>
        <v>Kerosene n.e.c</v>
      </c>
      <c r="G148" s="58" t="s">
        <v>349</v>
      </c>
      <c r="H148" s="59">
        <v>43.8</v>
      </c>
      <c r="I148" s="58">
        <v>71.900000000000006</v>
      </c>
      <c r="J148" s="58">
        <v>3.0000000000000001E-3</v>
      </c>
      <c r="K148" s="58">
        <v>5.9999999999999995E-4</v>
      </c>
      <c r="L148" s="59" t="s">
        <v>464</v>
      </c>
      <c r="M148" s="58" t="str">
        <f t="shared" si="13"/>
        <v>19202, 19209, 2021, 2022, 2023, 1811</v>
      </c>
      <c r="N148" s="58" t="str">
        <f t="shared" si="13"/>
        <v>23202, 23209, 2421, 2422, 2424, 2221</v>
      </c>
    </row>
    <row r="149" spans="1:14" s="53" customFormat="1" ht="15.75" x14ac:dyDescent="0.25">
      <c r="A149" s="58" t="str">
        <f t="shared" si="15"/>
        <v>petroleum fuels</v>
      </c>
      <c r="B149" s="58">
        <f t="shared" si="15"/>
        <v>3334200</v>
      </c>
      <c r="C149" s="58">
        <f t="shared" si="14"/>
        <v>0</v>
      </c>
      <c r="D149" s="58"/>
      <c r="E149" s="59">
        <f t="shared" si="9"/>
        <v>0</v>
      </c>
      <c r="F149" s="58" t="str">
        <f t="shared" si="11"/>
        <v>Kerosene type jet fuel</v>
      </c>
      <c r="G149" s="58" t="s">
        <v>349</v>
      </c>
      <c r="H149" s="59">
        <v>44.1</v>
      </c>
      <c r="I149" s="58">
        <v>71.599999999999994</v>
      </c>
      <c r="J149" s="58">
        <v>3.0000000000000001E-3</v>
      </c>
      <c r="K149" s="58">
        <v>5.9999999999999995E-4</v>
      </c>
      <c r="L149" s="59" t="s">
        <v>464</v>
      </c>
      <c r="M149" s="58" t="str">
        <f t="shared" si="13"/>
        <v>19202, 19209, 2021, 2022, 2023, 1811</v>
      </c>
      <c r="N149" s="58" t="str">
        <f t="shared" si="13"/>
        <v>23202, 23209, 2421, 2422, 2424, 2221</v>
      </c>
    </row>
    <row r="150" spans="1:14" s="53" customFormat="1" ht="15.75" x14ac:dyDescent="0.25">
      <c r="A150" s="58" t="str">
        <f t="shared" si="15"/>
        <v>petroleum fuels</v>
      </c>
      <c r="B150" s="58">
        <f t="shared" si="15"/>
        <v>3335001</v>
      </c>
      <c r="C150" s="58">
        <f t="shared" si="14"/>
        <v>23302</v>
      </c>
      <c r="D150" s="58"/>
      <c r="E150" s="59">
        <f t="shared" si="9"/>
        <v>23302</v>
      </c>
      <c r="F150" s="58" t="str">
        <f t="shared" si="11"/>
        <v>Diesel</v>
      </c>
      <c r="G150" s="58" t="s">
        <v>349</v>
      </c>
      <c r="H150" s="59">
        <v>43</v>
      </c>
      <c r="I150" s="58">
        <v>74.099999999999994</v>
      </c>
      <c r="J150" s="58">
        <v>3.0000000000000001E-3</v>
      </c>
      <c r="K150" s="58">
        <v>5.9999999999999995E-4</v>
      </c>
      <c r="L150" s="59" t="s">
        <v>464</v>
      </c>
      <c r="M150" s="58">
        <f t="shared" ref="M150:N169" si="16">M64</f>
        <v>0</v>
      </c>
      <c r="N150" s="58">
        <f t="shared" si="16"/>
        <v>0</v>
      </c>
    </row>
    <row r="151" spans="1:14" s="53" customFormat="1" ht="15.75" x14ac:dyDescent="0.25">
      <c r="A151" s="58" t="str">
        <f t="shared" si="15"/>
        <v>petroleum fuels</v>
      </c>
      <c r="B151" s="58">
        <f t="shared" si="15"/>
        <v>3335002</v>
      </c>
      <c r="C151" s="58">
        <f t="shared" si="14"/>
        <v>23301</v>
      </c>
      <c r="D151" s="58"/>
      <c r="E151" s="59">
        <f t="shared" si="9"/>
        <v>23301</v>
      </c>
      <c r="F151" s="58" t="str">
        <f t="shared" si="11"/>
        <v>High speed diesel</v>
      </c>
      <c r="G151" s="58" t="s">
        <v>349</v>
      </c>
      <c r="H151" s="59">
        <v>43</v>
      </c>
      <c r="I151" s="58">
        <v>74.099999999999994</v>
      </c>
      <c r="J151" s="58">
        <v>3.0000000000000001E-3</v>
      </c>
      <c r="K151" s="58">
        <v>5.9999999999999995E-4</v>
      </c>
      <c r="L151" s="59" t="s">
        <v>464</v>
      </c>
      <c r="M151" s="58">
        <f t="shared" si="16"/>
        <v>0</v>
      </c>
      <c r="N151" s="58">
        <f t="shared" si="16"/>
        <v>0</v>
      </c>
    </row>
    <row r="152" spans="1:14" s="53" customFormat="1" ht="15.75" x14ac:dyDescent="0.25">
      <c r="A152" s="58" t="str">
        <f t="shared" si="15"/>
        <v>petroleum fuels</v>
      </c>
      <c r="B152" s="58">
        <f t="shared" si="15"/>
        <v>3335099</v>
      </c>
      <c r="C152" s="58">
        <f t="shared" si="14"/>
        <v>23239</v>
      </c>
      <c r="D152" s="58">
        <v>23219</v>
      </c>
      <c r="E152" s="59">
        <f t="shared" si="9"/>
        <v>23219</v>
      </c>
      <c r="F152" s="58" t="str">
        <f t="shared" si="11"/>
        <v>Medium petroleum oil, n.e.c.</v>
      </c>
      <c r="G152" s="58" t="s">
        <v>349</v>
      </c>
      <c r="H152" s="59">
        <v>42.3</v>
      </c>
      <c r="I152" s="58">
        <v>73.3</v>
      </c>
      <c r="J152" s="58">
        <v>3.0000000000000001E-3</v>
      </c>
      <c r="K152" s="58">
        <v>5.9999999999999995E-4</v>
      </c>
      <c r="L152" s="59" t="s">
        <v>464</v>
      </c>
      <c r="M152" s="58" t="str">
        <f t="shared" si="16"/>
        <v>19202, 19209, 2022, 2023</v>
      </c>
      <c r="N152" s="58" t="str">
        <f t="shared" si="16"/>
        <v>23202, 23209, 2422, 2424</v>
      </c>
    </row>
    <row r="153" spans="1:14" s="53" customFormat="1" ht="15.75" x14ac:dyDescent="0.25">
      <c r="A153" s="58" t="str">
        <f t="shared" si="15"/>
        <v>petroleum fuels</v>
      </c>
      <c r="B153" s="58">
        <f t="shared" si="15"/>
        <v>3336000</v>
      </c>
      <c r="C153" s="58">
        <f t="shared" si="14"/>
        <v>0</v>
      </c>
      <c r="D153" s="58"/>
      <c r="E153" s="59">
        <f t="shared" si="9"/>
        <v>0</v>
      </c>
      <c r="F153" s="58" t="str">
        <f t="shared" si="11"/>
        <v>Gas oils</v>
      </c>
      <c r="G153" s="58" t="s">
        <v>349</v>
      </c>
      <c r="H153" s="59">
        <v>43</v>
      </c>
      <c r="I153" s="58">
        <v>74.099999999999994</v>
      </c>
      <c r="J153" s="58">
        <v>3.0000000000000001E-3</v>
      </c>
      <c r="K153" s="58">
        <v>5.9999999999999995E-4</v>
      </c>
      <c r="L153" s="59" t="s">
        <v>464</v>
      </c>
      <c r="M153" s="58" t="str">
        <f t="shared" si="16"/>
        <v>19202, 19209, 2022, 2023</v>
      </c>
      <c r="N153" s="58" t="str">
        <f t="shared" si="16"/>
        <v>23202, 23209, 2422, 2424</v>
      </c>
    </row>
    <row r="154" spans="1:14" s="53" customFormat="1" ht="15.75" x14ac:dyDescent="0.25">
      <c r="A154" s="58" t="str">
        <f t="shared" si="15"/>
        <v>petroleum fuels</v>
      </c>
      <c r="B154" s="58">
        <f t="shared" si="15"/>
        <v>3337000</v>
      </c>
      <c r="C154" s="58">
        <f t="shared" si="14"/>
        <v>0</v>
      </c>
      <c r="D154" s="58"/>
      <c r="E154" s="59">
        <f t="shared" si="9"/>
        <v>0</v>
      </c>
      <c r="F154" s="58" t="str">
        <f t="shared" ref="F154:F175" si="17">F68</f>
        <v>Fuel oils n.e.c</v>
      </c>
      <c r="G154" s="58" t="s">
        <v>349</v>
      </c>
      <c r="H154" s="59">
        <v>40.4</v>
      </c>
      <c r="I154" s="58">
        <v>77.400000000000006</v>
      </c>
      <c r="J154" s="58">
        <v>3.0000000000000001E-3</v>
      </c>
      <c r="K154" s="58">
        <v>5.9999999999999995E-4</v>
      </c>
      <c r="L154" s="59" t="s">
        <v>464</v>
      </c>
      <c r="M154" s="58" t="str">
        <f t="shared" si="16"/>
        <v>19202, 19209, 2022, 2023</v>
      </c>
      <c r="N154" s="58" t="str">
        <f t="shared" si="16"/>
        <v>23202, 23209, 2422, 2424</v>
      </c>
    </row>
    <row r="155" spans="1:14" s="53" customFormat="1" ht="15.75" x14ac:dyDescent="0.25">
      <c r="A155" s="58" t="str">
        <f t="shared" si="15"/>
        <v>petroleum fuels</v>
      </c>
      <c r="B155" s="58">
        <f t="shared" si="15"/>
        <v>3338001</v>
      </c>
      <c r="C155" s="58">
        <f t="shared" si="14"/>
        <v>23926</v>
      </c>
      <c r="D155" s="58">
        <v>23916</v>
      </c>
      <c r="E155" s="59">
        <f t="shared" si="9"/>
        <v>23916</v>
      </c>
      <c r="F155" s="58" t="str">
        <f t="shared" si="17"/>
        <v>Furnace oil</v>
      </c>
      <c r="G155" s="58" t="s">
        <v>349</v>
      </c>
      <c r="H155" s="59">
        <v>40.4</v>
      </c>
      <c r="I155" s="58">
        <v>77.400000000000006</v>
      </c>
      <c r="J155" s="58">
        <v>3.0000000000000001E-3</v>
      </c>
      <c r="K155" s="58">
        <v>5.9999999999999995E-4</v>
      </c>
      <c r="L155" s="59" t="s">
        <v>464</v>
      </c>
      <c r="M155" s="58" t="str">
        <f t="shared" si="16"/>
        <v>19202, 19209, 2022, 2023</v>
      </c>
      <c r="N155" s="58" t="str">
        <f t="shared" si="16"/>
        <v>23202, 23209, 2422, 2424</v>
      </c>
    </row>
    <row r="156" spans="1:14" s="53" customFormat="1" ht="15.75" x14ac:dyDescent="0.25">
      <c r="A156" s="58" t="str">
        <f t="shared" si="15"/>
        <v>Natural gas</v>
      </c>
      <c r="B156" s="58">
        <f t="shared" si="15"/>
        <v>3341001</v>
      </c>
      <c r="C156" s="58">
        <f t="shared" si="14"/>
        <v>0</v>
      </c>
      <c r="D156" s="58"/>
      <c r="E156" s="59">
        <f t="shared" si="9"/>
        <v>0</v>
      </c>
      <c r="F156" s="58" t="str">
        <f t="shared" si="17"/>
        <v>Compressed natural gas (CNG)</v>
      </c>
      <c r="G156" s="58" t="s">
        <v>349</v>
      </c>
      <c r="H156" s="59">
        <v>48</v>
      </c>
      <c r="I156" s="58">
        <v>56.1</v>
      </c>
      <c r="J156" s="58">
        <v>1E-3</v>
      </c>
      <c r="K156" s="58">
        <v>1E-4</v>
      </c>
      <c r="L156" s="59" t="s">
        <v>464</v>
      </c>
      <c r="M156" s="58" t="str">
        <f t="shared" si="16"/>
        <v>19203, 35, 20121, 20122, 20123</v>
      </c>
      <c r="N156" s="58" t="str">
        <f t="shared" si="16"/>
        <v>23203, 40, 24123, 24124, 24122, 24121</v>
      </c>
    </row>
    <row r="157" spans="1:14" s="53" customFormat="1" ht="15.75" x14ac:dyDescent="0.25">
      <c r="A157" s="58" t="str">
        <f t="shared" si="15"/>
        <v>Natural gas</v>
      </c>
      <c r="B157" s="58">
        <f t="shared" si="15"/>
        <v>3341002</v>
      </c>
      <c r="C157" s="58">
        <f t="shared" si="14"/>
        <v>0</v>
      </c>
      <c r="D157" s="58"/>
      <c r="E157" s="59">
        <f t="shared" si="9"/>
        <v>0</v>
      </c>
      <c r="F157" s="58" t="str">
        <f t="shared" si="17"/>
        <v>Gas natural</v>
      </c>
      <c r="G157" s="58" t="s">
        <v>349</v>
      </c>
      <c r="H157" s="59">
        <v>48</v>
      </c>
      <c r="I157" s="58">
        <v>56.1</v>
      </c>
      <c r="J157" s="58">
        <v>1E-3</v>
      </c>
      <c r="K157" s="58">
        <v>1E-4</v>
      </c>
      <c r="L157" s="59" t="s">
        <v>464</v>
      </c>
      <c r="M157" s="58" t="str">
        <f t="shared" si="16"/>
        <v>19203, 35, 20121, 20122, 20123</v>
      </c>
      <c r="N157" s="58" t="str">
        <f t="shared" si="16"/>
        <v>23203, 40, 24123, 24124, 24122, 24121</v>
      </c>
    </row>
    <row r="158" spans="1:14" s="53" customFormat="1" ht="15.75" x14ac:dyDescent="0.25">
      <c r="A158" s="58" t="str">
        <f t="shared" si="15"/>
        <v>All gases</v>
      </c>
      <c r="B158" s="58">
        <f t="shared" si="15"/>
        <v>3341003</v>
      </c>
      <c r="C158" s="58">
        <f t="shared" si="14"/>
        <v>37401</v>
      </c>
      <c r="D158" s="58"/>
      <c r="E158" s="59">
        <f t="shared" si="9"/>
        <v>37401</v>
      </c>
      <c r="F158" s="58" t="str">
        <f t="shared" si="17"/>
        <v>Liquid or liquid gas fuel for lighter</v>
      </c>
      <c r="G158" s="58" t="s">
        <v>349</v>
      </c>
      <c r="H158" s="59">
        <v>40.4</v>
      </c>
      <c r="I158" s="58">
        <v>73.3</v>
      </c>
      <c r="J158" s="58">
        <v>3.0000000000000001E-3</v>
      </c>
      <c r="K158" s="58">
        <v>5.9999999999999995E-4</v>
      </c>
      <c r="L158" s="59" t="str">
        <f>L72</f>
        <v>Default: IPCC 2006</v>
      </c>
      <c r="M158" s="58" t="str">
        <f t="shared" si="16"/>
        <v>19203,35</v>
      </c>
      <c r="N158" s="58" t="str">
        <f t="shared" si="16"/>
        <v>23203, 40</v>
      </c>
    </row>
    <row r="159" spans="1:14" s="53" customFormat="1" ht="15.75" x14ac:dyDescent="0.25">
      <c r="A159" s="58" t="str">
        <f t="shared" si="15"/>
        <v>Petroleum fuels</v>
      </c>
      <c r="B159" s="58">
        <f t="shared" si="15"/>
        <v>3341004</v>
      </c>
      <c r="C159" s="58">
        <f t="shared" si="14"/>
        <v>0</v>
      </c>
      <c r="D159" s="58"/>
      <c r="E159" s="59">
        <f t="shared" si="9"/>
        <v>0</v>
      </c>
      <c r="F159" s="58" t="str">
        <f t="shared" si="17"/>
        <v>Liquidified petroleum gas (LPG)</v>
      </c>
      <c r="G159" s="58" t="s">
        <v>349</v>
      </c>
      <c r="H159" s="59">
        <v>47.3</v>
      </c>
      <c r="I159" s="58">
        <v>63.1</v>
      </c>
      <c r="J159" s="58">
        <v>1E-3</v>
      </c>
      <c r="K159" s="58">
        <v>1E-4</v>
      </c>
      <c r="L159" s="59" t="s">
        <v>464</v>
      </c>
      <c r="M159" s="58" t="str">
        <f t="shared" si="16"/>
        <v>19203, 35</v>
      </c>
      <c r="N159" s="58" t="str">
        <f t="shared" si="16"/>
        <v>23203, 40</v>
      </c>
    </row>
    <row r="160" spans="1:14" s="53" customFormat="1" ht="15.75" x14ac:dyDescent="0.25">
      <c r="A160" s="58" t="str">
        <f t="shared" si="15"/>
        <v>All gases</v>
      </c>
      <c r="B160" s="58">
        <f t="shared" si="15"/>
        <v>3341099</v>
      </c>
      <c r="C160" s="58">
        <f t="shared" si="14"/>
        <v>32437</v>
      </c>
      <c r="D160" s="58">
        <v>32455</v>
      </c>
      <c r="E160" s="59">
        <f t="shared" si="9"/>
        <v>32455</v>
      </c>
      <c r="F160" s="58" t="str">
        <f t="shared" si="17"/>
        <v>Propane and butanes, liquefied, n.e.c.</v>
      </c>
      <c r="G160" s="58" t="s">
        <v>349</v>
      </c>
      <c r="H160" s="59">
        <v>47.3</v>
      </c>
      <c r="I160" s="58">
        <v>63.1</v>
      </c>
      <c r="J160" s="58">
        <v>1E-3</v>
      </c>
      <c r="K160" s="58">
        <v>1E-4</v>
      </c>
      <c r="L160" s="59" t="str">
        <f>L74</f>
        <v>Default: IPCC 2006</v>
      </c>
      <c r="M160" s="58" t="str">
        <f t="shared" si="16"/>
        <v>19203, 35</v>
      </c>
      <c r="N160" s="58" t="str">
        <f t="shared" si="16"/>
        <v>23203, 40</v>
      </c>
    </row>
    <row r="161" spans="1:14" s="53" customFormat="1" ht="15.75" x14ac:dyDescent="0.25">
      <c r="A161" s="58" t="str">
        <f t="shared" si="15"/>
        <v>Petroleum fuel - crude</v>
      </c>
      <c r="B161" s="58">
        <f t="shared" si="15"/>
        <v>3350001</v>
      </c>
      <c r="C161" s="58">
        <f t="shared" si="14"/>
        <v>0</v>
      </c>
      <c r="D161" s="58"/>
      <c r="E161" s="59">
        <f t="shared" ref="E161:E175" si="18">IFERROR(IF(D161="",C161,D161),"")</f>
        <v>0</v>
      </c>
      <c r="F161" s="58" t="str">
        <f t="shared" si="17"/>
        <v>Bituminous oil</v>
      </c>
      <c r="G161" s="58" t="s">
        <v>349</v>
      </c>
      <c r="H161" s="59">
        <v>8.9</v>
      </c>
      <c r="I161" s="58">
        <v>107</v>
      </c>
      <c r="J161" s="58">
        <v>1E-3</v>
      </c>
      <c r="K161" s="58">
        <v>1.5E-3</v>
      </c>
      <c r="L161" s="59" t="s">
        <v>464</v>
      </c>
      <c r="M161" s="58">
        <f t="shared" si="16"/>
        <v>0</v>
      </c>
      <c r="N161" s="58">
        <f t="shared" si="16"/>
        <v>0</v>
      </c>
    </row>
    <row r="162" spans="1:14" s="53" customFormat="1" ht="15.75" x14ac:dyDescent="0.25">
      <c r="A162" s="58" t="str">
        <f t="shared" si="15"/>
        <v>petroleum fuels</v>
      </c>
      <c r="B162" s="58">
        <f t="shared" si="15"/>
        <v>3350003</v>
      </c>
      <c r="C162" s="58">
        <f t="shared" si="14"/>
        <v>23201</v>
      </c>
      <c r="D162" s="58"/>
      <c r="E162" s="59">
        <f t="shared" si="18"/>
        <v>23201</v>
      </c>
      <c r="F162" s="58" t="str">
        <f t="shared" si="17"/>
        <v>Petroleum coke</v>
      </c>
      <c r="G162" s="58" t="s">
        <v>349</v>
      </c>
      <c r="H162" s="59">
        <v>32.5</v>
      </c>
      <c r="I162" s="58">
        <v>97.5</v>
      </c>
      <c r="J162" s="58">
        <v>3.0000000000000001E-3</v>
      </c>
      <c r="K162" s="58">
        <v>5.9999999999999995E-4</v>
      </c>
      <c r="L162" s="59" t="s">
        <v>464</v>
      </c>
      <c r="M162" s="58" t="str">
        <f t="shared" si="16"/>
        <v>23994, 24202, 19202, 19209, 35, 2022, 2023, 2211</v>
      </c>
      <c r="N162" s="58" t="str">
        <f t="shared" si="16"/>
        <v>26994, 27203, 23202, 23209, 40, 2422, 2424, 2511</v>
      </c>
    </row>
    <row r="163" spans="1:14" s="53" customFormat="1" ht="15.75" x14ac:dyDescent="0.25">
      <c r="A163" s="58" t="str">
        <f t="shared" si="15"/>
        <v>petroleum fuels</v>
      </c>
      <c r="B163" s="58">
        <f t="shared" si="15"/>
        <v>3350004</v>
      </c>
      <c r="C163" s="58">
        <f t="shared" si="14"/>
        <v>23202</v>
      </c>
      <c r="D163" s="58"/>
      <c r="E163" s="59">
        <f t="shared" si="18"/>
        <v>23202</v>
      </c>
      <c r="F163" s="58" t="str">
        <f t="shared" si="17"/>
        <v>Petroleum coke calcined</v>
      </c>
      <c r="G163" s="58" t="s">
        <v>349</v>
      </c>
      <c r="H163" s="59">
        <v>32.5</v>
      </c>
      <c r="I163" s="58">
        <v>97.5</v>
      </c>
      <c r="J163" s="58">
        <v>3.0000000000000001E-3</v>
      </c>
      <c r="K163" s="58">
        <v>5.9999999999999995E-4</v>
      </c>
      <c r="L163" s="59" t="s">
        <v>464</v>
      </c>
      <c r="M163" s="58" t="str">
        <f t="shared" si="16"/>
        <v>23994, 24202, 19202, 19209, 35, 2022, 2023, 2211</v>
      </c>
      <c r="N163" s="58" t="str">
        <f t="shared" si="16"/>
        <v>26994, 27203, 23202, 23209, 40, 2422, 2424, 2511</v>
      </c>
    </row>
    <row r="164" spans="1:14" s="53" customFormat="1" ht="15.75" x14ac:dyDescent="0.25">
      <c r="A164" s="58" t="str">
        <f t="shared" ref="A164:B175" si="19">A78</f>
        <v>petroleum fuels</v>
      </c>
      <c r="B164" s="58">
        <f t="shared" si="19"/>
        <v>3350099</v>
      </c>
      <c r="C164" s="58">
        <f t="shared" si="14"/>
        <v>0</v>
      </c>
      <c r="D164" s="58"/>
      <c r="E164" s="59">
        <f t="shared" si="18"/>
        <v>0</v>
      </c>
      <c r="F164" s="58" t="str">
        <f t="shared" si="17"/>
        <v>Petroleum products obtained from bitumen n.e.c.</v>
      </c>
      <c r="G164" s="58" t="s">
        <v>349</v>
      </c>
      <c r="H164" s="59">
        <v>8.9</v>
      </c>
      <c r="I164" s="58">
        <v>107</v>
      </c>
      <c r="J164" s="58">
        <v>3.0000000000000001E-3</v>
      </c>
      <c r="K164" s="58">
        <v>5.9999999999999995E-4</v>
      </c>
      <c r="L164" s="59" t="s">
        <v>464</v>
      </c>
      <c r="M164" s="58" t="str">
        <f t="shared" si="16"/>
        <v>19201, 19202, 19209, 2022, 2023</v>
      </c>
      <c r="N164" s="58" t="str">
        <f t="shared" si="16"/>
        <v>23201, 23202, 23209, 24124, 24122, 24121</v>
      </c>
    </row>
    <row r="165" spans="1:14" s="53" customFormat="1" ht="15.75" x14ac:dyDescent="0.25">
      <c r="A165" s="58" t="str">
        <f t="shared" si="19"/>
        <v>Coal &amp; Lignite Products</v>
      </c>
      <c r="B165" s="58">
        <f t="shared" si="19"/>
        <v>3454001</v>
      </c>
      <c r="C165" s="58">
        <f t="shared" si="14"/>
        <v>0</v>
      </c>
      <c r="D165" s="58"/>
      <c r="E165" s="59">
        <f t="shared" si="18"/>
        <v>0</v>
      </c>
      <c r="F165" s="58" t="str">
        <f t="shared" si="17"/>
        <v>Coal tar processed</v>
      </c>
      <c r="G165" s="58" t="s">
        <v>349</v>
      </c>
      <c r="H165" s="59">
        <v>28</v>
      </c>
      <c r="I165" s="58">
        <v>80.7</v>
      </c>
      <c r="J165" s="58">
        <v>1E-3</v>
      </c>
      <c r="K165" s="58">
        <v>1.5E-3</v>
      </c>
      <c r="L165" s="59" t="str">
        <f t="shared" ref="L165:L171" si="20">VLOOKUP(F165,F79:L144,7,FALSE)</f>
        <v>Default: IPCC 2006 guideline</v>
      </c>
      <c r="M165" s="58" t="str">
        <f t="shared" si="16"/>
        <v>191, 35</v>
      </c>
      <c r="N165" s="58" t="str">
        <f t="shared" si="16"/>
        <v>231, 40</v>
      </c>
    </row>
    <row r="166" spans="1:14" s="53" customFormat="1" ht="15.75" x14ac:dyDescent="0.25">
      <c r="A166" s="58" t="str">
        <f t="shared" si="19"/>
        <v>Coal &amp; Lignite Products</v>
      </c>
      <c r="B166" s="58">
        <f t="shared" si="19"/>
        <v>3454002</v>
      </c>
      <c r="C166" s="58">
        <f t="shared" si="14"/>
        <v>0</v>
      </c>
      <c r="D166" s="58"/>
      <c r="E166" s="59">
        <f t="shared" si="18"/>
        <v>0</v>
      </c>
      <c r="F166" s="58" t="str">
        <f t="shared" si="17"/>
        <v>Coal tar, crude</v>
      </c>
      <c r="G166" s="58" t="s">
        <v>349</v>
      </c>
      <c r="H166" s="59">
        <v>28</v>
      </c>
      <c r="I166" s="58">
        <v>80.7</v>
      </c>
      <c r="J166" s="58">
        <v>1E-3</v>
      </c>
      <c r="K166" s="58">
        <v>1.5E-3</v>
      </c>
      <c r="L166" s="59" t="str">
        <f t="shared" si="20"/>
        <v>Default: IPCC 2006 guideline</v>
      </c>
      <c r="M166" s="58" t="str">
        <f t="shared" si="16"/>
        <v>191, 35</v>
      </c>
      <c r="N166" s="58" t="str">
        <f t="shared" si="16"/>
        <v>231, 40</v>
      </c>
    </row>
    <row r="167" spans="1:14" s="53" customFormat="1" ht="15.75" x14ac:dyDescent="0.25">
      <c r="A167" s="58" t="str">
        <f t="shared" si="19"/>
        <v>Coal &amp; Lignite Products</v>
      </c>
      <c r="B167" s="58">
        <f t="shared" si="19"/>
        <v>3454003</v>
      </c>
      <c r="C167" s="58">
        <f t="shared" si="14"/>
        <v>23162</v>
      </c>
      <c r="D167" s="58"/>
      <c r="E167" s="59">
        <f t="shared" si="18"/>
        <v>23162</v>
      </c>
      <c r="F167" s="58" t="str">
        <f t="shared" si="17"/>
        <v>Coal tar, pitch</v>
      </c>
      <c r="G167" s="58" t="s">
        <v>349</v>
      </c>
      <c r="H167" s="59">
        <v>28</v>
      </c>
      <c r="I167" s="58">
        <v>80.7</v>
      </c>
      <c r="J167" s="58">
        <v>1E-3</v>
      </c>
      <c r="K167" s="58">
        <v>1.5E-3</v>
      </c>
      <c r="L167" s="59" t="str">
        <f t="shared" si="20"/>
        <v>Default: IPCC 2006 guideline</v>
      </c>
      <c r="M167" s="58" t="str">
        <f t="shared" si="16"/>
        <v>191, 35</v>
      </c>
      <c r="N167" s="58" t="str">
        <f t="shared" si="16"/>
        <v>231, 40</v>
      </c>
    </row>
    <row r="168" spans="1:14" s="53" customFormat="1" ht="15.75" x14ac:dyDescent="0.25">
      <c r="A168" s="58" t="str">
        <f t="shared" si="19"/>
        <v>Coal &amp; Lignite Products</v>
      </c>
      <c r="B168" s="58">
        <f t="shared" si="19"/>
        <v>3454004</v>
      </c>
      <c r="C168" s="58">
        <f t="shared" si="14"/>
        <v>23164</v>
      </c>
      <c r="D168" s="58"/>
      <c r="E168" s="59">
        <f t="shared" si="18"/>
        <v>23164</v>
      </c>
      <c r="F168" s="58" t="str">
        <f t="shared" si="17"/>
        <v>Oil, coal tar</v>
      </c>
      <c r="G168" s="58" t="s">
        <v>349</v>
      </c>
      <c r="H168" s="59">
        <v>28</v>
      </c>
      <c r="I168" s="58">
        <v>80.7</v>
      </c>
      <c r="J168" s="58">
        <v>1E-3</v>
      </c>
      <c r="K168" s="58">
        <v>1.5E-3</v>
      </c>
      <c r="L168" s="59" t="str">
        <f t="shared" si="20"/>
        <v>Default: IPCC 2006 guideline</v>
      </c>
      <c r="M168" s="58" t="str">
        <f t="shared" si="16"/>
        <v>191, 35</v>
      </c>
      <c r="N168" s="58" t="str">
        <f t="shared" si="16"/>
        <v>231, 40</v>
      </c>
    </row>
    <row r="169" spans="1:14" s="53" customFormat="1" ht="15.75" x14ac:dyDescent="0.25">
      <c r="A169" s="58" t="str">
        <f t="shared" si="19"/>
        <v>Coal &amp; Lignite Products</v>
      </c>
      <c r="B169" s="58">
        <f t="shared" si="19"/>
        <v>3454005</v>
      </c>
      <c r="C169" s="58">
        <f t="shared" si="14"/>
        <v>23146</v>
      </c>
      <c r="D169" s="58"/>
      <c r="E169" s="59">
        <f t="shared" si="18"/>
        <v>23146</v>
      </c>
      <c r="F169" s="58" t="str">
        <f t="shared" si="17"/>
        <v>Pitch other than hard/medium</v>
      </c>
      <c r="G169" s="58" t="s">
        <v>349</v>
      </c>
      <c r="H169" s="59">
        <v>28</v>
      </c>
      <c r="I169" s="58">
        <v>80.7</v>
      </c>
      <c r="J169" s="58">
        <v>1E-3</v>
      </c>
      <c r="K169" s="58">
        <v>1.5E-3</v>
      </c>
      <c r="L169" s="59" t="str">
        <f t="shared" si="20"/>
        <v>Default: IPCC 2006 guideline</v>
      </c>
      <c r="M169" s="58" t="str">
        <f t="shared" si="16"/>
        <v>191, 35</v>
      </c>
      <c r="N169" s="58" t="str">
        <f t="shared" si="16"/>
        <v>231, 40</v>
      </c>
    </row>
    <row r="170" spans="1:14" s="53" customFormat="1" ht="15.75" x14ac:dyDescent="0.25">
      <c r="A170" s="58" t="str">
        <f t="shared" si="19"/>
        <v>Coal &amp; Lignite Products</v>
      </c>
      <c r="B170" s="58">
        <f t="shared" si="19"/>
        <v>3454006</v>
      </c>
      <c r="C170" s="58">
        <f t="shared" si="14"/>
        <v>23144</v>
      </c>
      <c r="D170" s="58"/>
      <c r="E170" s="59">
        <f t="shared" si="18"/>
        <v>23144</v>
      </c>
      <c r="F170" s="58" t="str">
        <f t="shared" si="17"/>
        <v>Pitch, hard/medium</v>
      </c>
      <c r="G170" s="58" t="s">
        <v>349</v>
      </c>
      <c r="H170" s="59">
        <v>28</v>
      </c>
      <c r="I170" s="58">
        <v>80.7</v>
      </c>
      <c r="J170" s="58">
        <v>1E-3</v>
      </c>
      <c r="K170" s="58">
        <v>1.5E-3</v>
      </c>
      <c r="L170" s="59" t="str">
        <f t="shared" si="20"/>
        <v>Default: IPCC 2006 guideline</v>
      </c>
      <c r="M170" s="58" t="str">
        <f t="shared" ref="M170:N175" si="21">M84</f>
        <v>191, 35</v>
      </c>
      <c r="N170" s="58" t="str">
        <f t="shared" si="21"/>
        <v>231, 40</v>
      </c>
    </row>
    <row r="171" spans="1:14" s="53" customFormat="1" ht="15.75" x14ac:dyDescent="0.25">
      <c r="A171" s="58" t="str">
        <f t="shared" si="19"/>
        <v>Coal &amp; Lignite Products</v>
      </c>
      <c r="B171" s="58">
        <f t="shared" si="19"/>
        <v>3454099</v>
      </c>
      <c r="C171" s="58">
        <f t="shared" si="14"/>
        <v>0</v>
      </c>
      <c r="D171" s="58"/>
      <c r="E171" s="59">
        <f t="shared" si="18"/>
        <v>0</v>
      </c>
      <c r="F171" s="58" t="str">
        <f t="shared" si="17"/>
        <v>Other coal tar oil pitch products, n.e.c.</v>
      </c>
      <c r="G171" s="58" t="s">
        <v>349</v>
      </c>
      <c r="H171" s="59">
        <v>28</v>
      </c>
      <c r="I171" s="58">
        <v>80.7</v>
      </c>
      <c r="J171" s="58">
        <v>1E-3</v>
      </c>
      <c r="K171" s="58">
        <v>1.5E-3</v>
      </c>
      <c r="L171" s="59" t="str">
        <f t="shared" si="20"/>
        <v>Default: IPCC 2006 guideline</v>
      </c>
      <c r="M171" s="58" t="str">
        <f t="shared" si="21"/>
        <v>191, 35</v>
      </c>
      <c r="N171" s="58" t="str">
        <f t="shared" si="21"/>
        <v>231, 40</v>
      </c>
    </row>
    <row r="172" spans="1:14" s="53" customFormat="1" ht="15.75" x14ac:dyDescent="0.25">
      <c r="A172" s="58" t="str">
        <f t="shared" si="19"/>
        <v>Coal and Lignite</v>
      </c>
      <c r="B172" s="58">
        <f t="shared" si="19"/>
        <v>9990700</v>
      </c>
      <c r="C172" s="58">
        <f t="shared" si="14"/>
        <v>99907</v>
      </c>
      <c r="D172" s="58"/>
      <c r="E172" s="59">
        <f t="shared" si="18"/>
        <v>99907</v>
      </c>
      <c r="F172" s="58" t="str">
        <f t="shared" si="17"/>
        <v>Coal consumed</v>
      </c>
      <c r="G172" s="58" t="s">
        <v>349</v>
      </c>
      <c r="H172" s="59">
        <v>25.8</v>
      </c>
      <c r="I172" s="58">
        <v>94.6</v>
      </c>
      <c r="J172" s="58">
        <v>1E-3</v>
      </c>
      <c r="K172" s="58">
        <v>1.5E-3</v>
      </c>
      <c r="L172" s="59" t="s">
        <v>464</v>
      </c>
      <c r="M172" s="58">
        <f t="shared" si="21"/>
        <v>0</v>
      </c>
      <c r="N172" s="58">
        <f t="shared" si="21"/>
        <v>0</v>
      </c>
    </row>
    <row r="173" spans="1:14" s="53" customFormat="1" ht="63" x14ac:dyDescent="0.25">
      <c r="A173" s="58" t="str">
        <f t="shared" si="19"/>
        <v>Oil products</v>
      </c>
      <c r="B173" s="58">
        <f t="shared" si="19"/>
        <v>9990600</v>
      </c>
      <c r="C173" s="58">
        <f t="shared" si="14"/>
        <v>99906</v>
      </c>
      <c r="D173" s="58"/>
      <c r="E173" s="59">
        <f t="shared" si="18"/>
        <v>99906</v>
      </c>
      <c r="F173" s="58" t="str">
        <f t="shared" si="17"/>
        <v>Petrol, diesel, oil, lubricants consumed</v>
      </c>
      <c r="G173" s="58" t="s">
        <v>349</v>
      </c>
      <c r="H173" s="59">
        <v>0</v>
      </c>
      <c r="I173" s="58">
        <v>0</v>
      </c>
      <c r="J173" s="58">
        <v>3.0000000000000001E-3</v>
      </c>
      <c r="K173" s="58">
        <v>5.9999999999999995E-4</v>
      </c>
      <c r="L173" s="59" t="s">
        <v>460</v>
      </c>
      <c r="M173" s="58">
        <f t="shared" si="21"/>
        <v>0</v>
      </c>
      <c r="N173" s="58">
        <f t="shared" si="21"/>
        <v>0</v>
      </c>
    </row>
    <row r="174" spans="1:14" s="53" customFormat="1" ht="47.25" x14ac:dyDescent="0.25">
      <c r="A174" s="58" t="str">
        <f t="shared" si="19"/>
        <v>All Gases</v>
      </c>
      <c r="B174" s="58">
        <f t="shared" si="19"/>
        <v>9990900</v>
      </c>
      <c r="C174" s="58">
        <f t="shared" si="14"/>
        <v>0</v>
      </c>
      <c r="D174" s="58"/>
      <c r="E174" s="59">
        <f t="shared" si="18"/>
        <v>0</v>
      </c>
      <c r="F174" s="58" t="str">
        <f t="shared" si="17"/>
        <v>Gas consumed</v>
      </c>
      <c r="G174" s="58" t="s">
        <v>349</v>
      </c>
      <c r="H174" s="59">
        <v>0</v>
      </c>
      <c r="I174" s="58">
        <v>0</v>
      </c>
      <c r="J174" s="58">
        <v>1E-3</v>
      </c>
      <c r="K174" s="58">
        <v>1E-4</v>
      </c>
      <c r="L174" s="59" t="str">
        <f>L88</f>
        <v>Varies for each year and each industry type: assumption is made according to the reported dominant gaseous fuel under other codes</v>
      </c>
      <c r="M174" s="58" t="str">
        <f t="shared" si="21"/>
        <v>19203, 35, 20121, 20122, 20123</v>
      </c>
      <c r="N174" s="58">
        <f t="shared" si="21"/>
        <v>0</v>
      </c>
    </row>
    <row r="175" spans="1:14" s="53" customFormat="1" ht="31.5" x14ac:dyDescent="0.25">
      <c r="A175" s="58" t="str">
        <f t="shared" si="19"/>
        <v>Other fuel consumed</v>
      </c>
      <c r="B175" s="58">
        <f t="shared" si="19"/>
        <v>9920400</v>
      </c>
      <c r="C175" s="58">
        <f t="shared" ref="C175" si="22">C89</f>
        <v>99204</v>
      </c>
      <c r="D175" s="58"/>
      <c r="E175" s="59">
        <f t="shared" si="18"/>
        <v>99204</v>
      </c>
      <c r="F175" s="58" t="str">
        <f t="shared" si="17"/>
        <v>Other fuel consumed</v>
      </c>
      <c r="G175" s="58" t="s">
        <v>349</v>
      </c>
      <c r="H175" s="59">
        <v>0</v>
      </c>
      <c r="I175" s="58">
        <v>0</v>
      </c>
      <c r="J175" s="58">
        <v>0</v>
      </c>
      <c r="K175" s="58">
        <v>0</v>
      </c>
      <c r="L175" s="59" t="s">
        <v>461</v>
      </c>
      <c r="M175" s="58">
        <f t="shared" si="21"/>
        <v>0</v>
      </c>
      <c r="N175" s="58">
        <f t="shared" si="21"/>
        <v>0</v>
      </c>
    </row>
  </sheetData>
  <autoFilter ref="A3:N175" xr:uid="{00000000-0009-0000-0000-000004000000}"/>
  <mergeCells count="4">
    <mergeCell ref="M2:N2"/>
    <mergeCell ref="I2:K2"/>
    <mergeCell ref="B2:E2"/>
    <mergeCell ref="A1:F1"/>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35"/>
  <sheetViews>
    <sheetView zoomScale="45" zoomScaleNormal="45" zoomScalePageLayoutView="45" workbookViewId="0">
      <selection activeCell="K39" sqref="K39"/>
    </sheetView>
  </sheetViews>
  <sheetFormatPr defaultColWidth="10.140625" defaultRowHeight="15.75" x14ac:dyDescent="0.25"/>
  <cols>
    <col min="1" max="1" width="82.140625" style="12" customWidth="1"/>
    <col min="2" max="2" width="18.140625" style="12" customWidth="1"/>
    <col min="3" max="24" width="6.42578125" style="12" customWidth="1"/>
    <col min="25" max="25" width="12.42578125" style="12" customWidth="1"/>
    <col min="26" max="154" width="6.85546875" style="12" bestFit="1" customWidth="1"/>
    <col min="155" max="155" width="13" style="12" bestFit="1" customWidth="1"/>
    <col min="156" max="16384" width="10.140625" style="12"/>
  </cols>
  <sheetData>
    <row r="1" spans="1:25" s="13" customFormat="1" x14ac:dyDescent="0.25">
      <c r="A1" s="204" t="s">
        <v>389</v>
      </c>
      <c r="B1" s="204"/>
    </row>
    <row r="2" spans="1:25" s="13" customFormat="1" x14ac:dyDescent="0.25">
      <c r="A2" s="19"/>
      <c r="B2" s="19"/>
    </row>
    <row r="3" spans="1:25" s="13" customFormat="1" x14ac:dyDescent="0.25">
      <c r="A3" s="20" t="s">
        <v>486</v>
      </c>
    </row>
    <row r="4" spans="1:25" s="13" customFormat="1" x14ac:dyDescent="0.25">
      <c r="A4" s="70" t="s">
        <v>362</v>
      </c>
      <c r="B4" s="70" t="s">
        <v>478</v>
      </c>
      <c r="C4" s="70"/>
      <c r="D4" s="70"/>
      <c r="E4" s="70"/>
      <c r="F4" s="70"/>
      <c r="G4" s="70"/>
      <c r="H4" s="70"/>
      <c r="I4" s="70"/>
      <c r="J4" s="70"/>
      <c r="K4" s="70"/>
      <c r="L4" s="70"/>
      <c r="M4" s="70"/>
      <c r="N4" s="70"/>
      <c r="O4" s="70"/>
      <c r="P4" s="70"/>
      <c r="Q4" s="70"/>
      <c r="R4" s="70"/>
      <c r="S4" s="70"/>
      <c r="T4" s="70"/>
      <c r="U4" s="70"/>
      <c r="V4" s="70"/>
      <c r="W4" s="70"/>
      <c r="X4" s="70"/>
      <c r="Y4" s="70"/>
    </row>
    <row r="5" spans="1:25" s="13" customFormat="1" x14ac:dyDescent="0.25">
      <c r="A5" s="71" t="s">
        <v>479</v>
      </c>
      <c r="B5" s="71" t="s">
        <v>363</v>
      </c>
      <c r="C5" s="71" t="s">
        <v>364</v>
      </c>
      <c r="D5" s="71" t="s">
        <v>365</v>
      </c>
      <c r="E5" s="71" t="s">
        <v>366</v>
      </c>
      <c r="F5" s="71" t="s">
        <v>367</v>
      </c>
      <c r="G5" s="71" t="s">
        <v>368</v>
      </c>
      <c r="H5" s="71" t="s">
        <v>369</v>
      </c>
      <c r="I5" s="71" t="s">
        <v>370</v>
      </c>
      <c r="J5" s="71" t="s">
        <v>371</v>
      </c>
      <c r="K5" s="71" t="s">
        <v>372</v>
      </c>
      <c r="L5" s="71" t="s">
        <v>373</v>
      </c>
      <c r="M5" s="71" t="s">
        <v>374</v>
      </c>
      <c r="N5" s="71" t="s">
        <v>375</v>
      </c>
      <c r="O5" s="71" t="s">
        <v>376</v>
      </c>
      <c r="P5" s="71" t="s">
        <v>377</v>
      </c>
      <c r="Q5" s="71" t="s">
        <v>378</v>
      </c>
      <c r="R5" s="71" t="s">
        <v>379</v>
      </c>
      <c r="S5" s="71" t="s">
        <v>380</v>
      </c>
      <c r="T5" s="71" t="s">
        <v>381</v>
      </c>
      <c r="U5" s="71" t="s">
        <v>382</v>
      </c>
      <c r="V5" s="71" t="s">
        <v>383</v>
      </c>
      <c r="W5" s="71" t="s">
        <v>384</v>
      </c>
      <c r="X5" s="71" t="s">
        <v>385</v>
      </c>
      <c r="Y5" s="71" t="s">
        <v>386</v>
      </c>
    </row>
    <row r="6" spans="1:25" s="13" customFormat="1" x14ac:dyDescent="0.25">
      <c r="A6" s="14" t="s">
        <v>324</v>
      </c>
      <c r="B6" s="15">
        <v>0</v>
      </c>
      <c r="C6" s="15">
        <v>0</v>
      </c>
      <c r="D6" s="15">
        <v>0</v>
      </c>
      <c r="E6" s="15">
        <v>0</v>
      </c>
      <c r="F6" s="15">
        <v>0</v>
      </c>
      <c r="G6" s="15">
        <v>0</v>
      </c>
      <c r="H6" s="15">
        <v>0</v>
      </c>
      <c r="I6" s="15">
        <v>0</v>
      </c>
      <c r="J6" s="15">
        <v>0</v>
      </c>
      <c r="K6" s="15">
        <v>1.8135140552932651E-7</v>
      </c>
      <c r="L6" s="15">
        <v>2.5504938584893013E-7</v>
      </c>
      <c r="M6" s="15">
        <v>0</v>
      </c>
      <c r="N6" s="15">
        <v>0</v>
      </c>
      <c r="O6" s="15">
        <v>0</v>
      </c>
      <c r="P6" s="15">
        <v>0</v>
      </c>
      <c r="Q6" s="15">
        <v>0</v>
      </c>
      <c r="R6" s="15">
        <v>0</v>
      </c>
      <c r="S6" s="15">
        <v>0</v>
      </c>
      <c r="T6" s="15">
        <v>0</v>
      </c>
      <c r="U6" s="15">
        <v>0</v>
      </c>
      <c r="V6" s="15">
        <v>0</v>
      </c>
      <c r="W6" s="15">
        <v>0</v>
      </c>
      <c r="X6" s="15">
        <v>0</v>
      </c>
      <c r="Y6" s="15">
        <v>1.8010306599557879E-7</v>
      </c>
    </row>
    <row r="7" spans="1:25" s="13" customFormat="1" x14ac:dyDescent="0.25">
      <c r="A7" s="14" t="s">
        <v>264</v>
      </c>
      <c r="B7" s="15">
        <v>3.5194055078325063E-3</v>
      </c>
      <c r="C7" s="15">
        <v>0</v>
      </c>
      <c r="D7" s="15">
        <v>0</v>
      </c>
      <c r="E7" s="15">
        <v>8.7701347677375977E-5</v>
      </c>
      <c r="F7" s="15">
        <v>0</v>
      </c>
      <c r="G7" s="15">
        <v>3.0881944631037786E-2</v>
      </c>
      <c r="H7" s="15">
        <v>0</v>
      </c>
      <c r="I7" s="15">
        <v>0</v>
      </c>
      <c r="J7" s="15">
        <v>0</v>
      </c>
      <c r="K7" s="15">
        <v>1.7374415555955702E-6</v>
      </c>
      <c r="L7" s="15">
        <v>1.3195405059204148E-4</v>
      </c>
      <c r="M7" s="15">
        <v>1.718271214365875E-5</v>
      </c>
      <c r="N7" s="15">
        <v>1.2616829050444273E-3</v>
      </c>
      <c r="O7" s="15">
        <v>1.0906254242150547E-2</v>
      </c>
      <c r="P7" s="15">
        <v>1.0976966177855686E-3</v>
      </c>
      <c r="Q7" s="15">
        <v>8.5538888495133292E-4</v>
      </c>
      <c r="R7" s="15">
        <v>0</v>
      </c>
      <c r="S7" s="15">
        <v>0</v>
      </c>
      <c r="T7" s="15">
        <v>0.11205228758169934</v>
      </c>
      <c r="U7" s="15">
        <v>0</v>
      </c>
      <c r="V7" s="15">
        <v>4.9784400508097086E-3</v>
      </c>
      <c r="W7" s="15">
        <v>0</v>
      </c>
      <c r="X7" s="15">
        <v>0</v>
      </c>
      <c r="Y7" s="15">
        <v>5.2164397114719456E-5</v>
      </c>
    </row>
    <row r="8" spans="1:25" s="13" customFormat="1" x14ac:dyDescent="0.25">
      <c r="A8" s="14" t="s">
        <v>313</v>
      </c>
      <c r="B8" s="15">
        <v>0.16899932877864221</v>
      </c>
      <c r="C8" s="15">
        <v>0</v>
      </c>
      <c r="D8" s="15">
        <v>0</v>
      </c>
      <c r="E8" s="15">
        <v>0</v>
      </c>
      <c r="F8" s="15">
        <v>0</v>
      </c>
      <c r="G8" s="15">
        <v>0</v>
      </c>
      <c r="H8" s="15">
        <v>0</v>
      </c>
      <c r="I8" s="15">
        <v>0</v>
      </c>
      <c r="J8" s="15">
        <v>0</v>
      </c>
      <c r="K8" s="15">
        <v>1.0449780427223552E-5</v>
      </c>
      <c r="L8" s="15">
        <v>1.9629960998324857E-5</v>
      </c>
      <c r="M8" s="15">
        <v>0</v>
      </c>
      <c r="N8" s="15">
        <v>1.8187356538943557E-6</v>
      </c>
      <c r="O8" s="15">
        <v>2.0895048814207882E-3</v>
      </c>
      <c r="P8" s="15">
        <v>1.2870171412838422E-4</v>
      </c>
      <c r="Q8" s="15">
        <v>0</v>
      </c>
      <c r="R8" s="15">
        <v>0</v>
      </c>
      <c r="S8" s="15">
        <v>0</v>
      </c>
      <c r="T8" s="15">
        <v>1.5267973856209151E-2</v>
      </c>
      <c r="U8" s="15">
        <v>0</v>
      </c>
      <c r="V8" s="15">
        <v>0</v>
      </c>
      <c r="W8" s="15">
        <v>0</v>
      </c>
      <c r="X8" s="15">
        <v>0</v>
      </c>
      <c r="Y8" s="15">
        <v>1.1220661148945884E-4</v>
      </c>
    </row>
    <row r="9" spans="1:25" s="13" customFormat="1" x14ac:dyDescent="0.25">
      <c r="A9" s="14" t="s">
        <v>387</v>
      </c>
      <c r="B9" s="15">
        <v>1.4633261828288216E-4</v>
      </c>
      <c r="C9" s="15">
        <v>0</v>
      </c>
      <c r="D9" s="15">
        <v>0</v>
      </c>
      <c r="E9" s="15">
        <v>0</v>
      </c>
      <c r="F9" s="15">
        <v>0</v>
      </c>
      <c r="G9" s="15">
        <v>0</v>
      </c>
      <c r="H9" s="15">
        <v>0</v>
      </c>
      <c r="I9" s="15">
        <v>0</v>
      </c>
      <c r="J9" s="15">
        <v>0</v>
      </c>
      <c r="K9" s="15">
        <v>0</v>
      </c>
      <c r="L9" s="15">
        <v>4.7609218691800294E-7</v>
      </c>
      <c r="M9" s="15">
        <v>0</v>
      </c>
      <c r="N9" s="15">
        <v>2.4196978778168763E-2</v>
      </c>
      <c r="O9" s="15">
        <v>0</v>
      </c>
      <c r="P9" s="15">
        <v>0</v>
      </c>
      <c r="Q9" s="15">
        <v>0</v>
      </c>
      <c r="R9" s="15">
        <v>0</v>
      </c>
      <c r="S9" s="15">
        <v>0</v>
      </c>
      <c r="T9" s="15">
        <v>0</v>
      </c>
      <c r="U9" s="15">
        <v>0.30676870082270624</v>
      </c>
      <c r="V9" s="15">
        <v>0</v>
      </c>
      <c r="W9" s="15">
        <v>0.99999204271470743</v>
      </c>
      <c r="X9" s="15">
        <v>0</v>
      </c>
      <c r="Y9" s="15">
        <v>4.491582479564554E-4</v>
      </c>
    </row>
    <row r="10" spans="1:25" s="13" customFormat="1" x14ac:dyDescent="0.25">
      <c r="A10" s="14" t="s">
        <v>299</v>
      </c>
      <c r="B10" s="15">
        <v>0</v>
      </c>
      <c r="C10" s="15">
        <v>0</v>
      </c>
      <c r="D10" s="15">
        <v>0</v>
      </c>
      <c r="E10" s="15">
        <v>0</v>
      </c>
      <c r="F10" s="15">
        <v>0</v>
      </c>
      <c r="G10" s="15">
        <v>0</v>
      </c>
      <c r="H10" s="15">
        <v>0</v>
      </c>
      <c r="I10" s="15">
        <v>0</v>
      </c>
      <c r="J10" s="15">
        <v>0</v>
      </c>
      <c r="K10" s="15">
        <v>0</v>
      </c>
      <c r="L10" s="15">
        <v>4.8087861372576786E-4</v>
      </c>
      <c r="M10" s="15">
        <v>0</v>
      </c>
      <c r="N10" s="15">
        <v>0</v>
      </c>
      <c r="O10" s="15">
        <v>0</v>
      </c>
      <c r="P10" s="15">
        <v>0</v>
      </c>
      <c r="Q10" s="15">
        <v>0</v>
      </c>
      <c r="R10" s="15">
        <v>0</v>
      </c>
      <c r="S10" s="15">
        <v>0.15644466084513337</v>
      </c>
      <c r="T10" s="15">
        <v>0</v>
      </c>
      <c r="U10" s="15">
        <v>0.28123487672342873</v>
      </c>
      <c r="V10" s="15">
        <v>0</v>
      </c>
      <c r="W10" s="15">
        <v>0</v>
      </c>
      <c r="X10" s="15">
        <v>0</v>
      </c>
      <c r="Y10" s="15">
        <v>6.8088904031454462E-4</v>
      </c>
    </row>
    <row r="11" spans="1:25" s="13" customFormat="1" x14ac:dyDescent="0.25">
      <c r="A11" s="14" t="s">
        <v>318</v>
      </c>
      <c r="B11" s="15">
        <v>0.75925739377365309</v>
      </c>
      <c r="C11" s="15">
        <v>0</v>
      </c>
      <c r="D11" s="15">
        <v>0</v>
      </c>
      <c r="E11" s="15">
        <v>0.98678633028327534</v>
      </c>
      <c r="F11" s="15">
        <v>1</v>
      </c>
      <c r="G11" s="15">
        <v>0</v>
      </c>
      <c r="H11" s="15">
        <v>0</v>
      </c>
      <c r="I11" s="15">
        <v>0</v>
      </c>
      <c r="J11" s="15">
        <v>0</v>
      </c>
      <c r="K11" s="15">
        <v>1.7837455277240625E-2</v>
      </c>
      <c r="L11" s="15">
        <v>4.0369811907402312E-2</v>
      </c>
      <c r="M11" s="15">
        <v>6.2823707911568411E-2</v>
      </c>
      <c r="N11" s="15">
        <v>0.10832207681029393</v>
      </c>
      <c r="O11" s="15">
        <v>0.87555584172768086</v>
      </c>
      <c r="P11" s="15">
        <v>0.98514038915863911</v>
      </c>
      <c r="Q11" s="15">
        <v>0.98686387970065614</v>
      </c>
      <c r="R11" s="15">
        <v>0</v>
      </c>
      <c r="S11" s="15">
        <v>1.9713659317912125E-2</v>
      </c>
      <c r="T11" s="15">
        <v>0.78969934640522876</v>
      </c>
      <c r="U11" s="15">
        <v>6.597056227570508E-2</v>
      </c>
      <c r="V11" s="15">
        <v>0.68769687338015573</v>
      </c>
      <c r="W11" s="15">
        <v>0</v>
      </c>
      <c r="X11" s="15">
        <v>0</v>
      </c>
      <c r="Y11" s="15">
        <v>3.7126525463728091E-2</v>
      </c>
    </row>
    <row r="12" spans="1:25" s="13" customFormat="1" x14ac:dyDescent="0.25">
      <c r="A12" s="14" t="s">
        <v>259</v>
      </c>
      <c r="B12" s="15">
        <v>0</v>
      </c>
      <c r="C12" s="15">
        <v>0</v>
      </c>
      <c r="D12" s="15">
        <v>0</v>
      </c>
      <c r="E12" s="15">
        <v>0</v>
      </c>
      <c r="F12" s="15">
        <v>0</v>
      </c>
      <c r="G12" s="15">
        <v>0</v>
      </c>
      <c r="H12" s="15">
        <v>7.8371328116139283E-2</v>
      </c>
      <c r="I12" s="15">
        <v>0</v>
      </c>
      <c r="J12" s="15">
        <v>0</v>
      </c>
      <c r="K12" s="15">
        <v>0</v>
      </c>
      <c r="L12" s="15">
        <v>0</v>
      </c>
      <c r="M12" s="15">
        <v>0</v>
      </c>
      <c r="N12" s="15">
        <v>0</v>
      </c>
      <c r="O12" s="15">
        <v>0</v>
      </c>
      <c r="P12" s="15">
        <v>0</v>
      </c>
      <c r="Q12" s="15">
        <v>0</v>
      </c>
      <c r="R12" s="15">
        <v>0</v>
      </c>
      <c r="S12" s="15">
        <v>0</v>
      </c>
      <c r="T12" s="15">
        <v>0</v>
      </c>
      <c r="U12" s="15">
        <v>0</v>
      </c>
      <c r="V12" s="15">
        <v>0</v>
      </c>
      <c r="W12" s="15">
        <v>0</v>
      </c>
      <c r="X12" s="15">
        <v>0</v>
      </c>
      <c r="Y12" s="15">
        <v>3.3522213765103012E-6</v>
      </c>
    </row>
    <row r="13" spans="1:25" s="13" customFormat="1" x14ac:dyDescent="0.25">
      <c r="A13" s="14" t="s">
        <v>314</v>
      </c>
      <c r="B13" s="15">
        <v>0</v>
      </c>
      <c r="C13" s="15">
        <v>0</v>
      </c>
      <c r="D13" s="15">
        <v>0</v>
      </c>
      <c r="E13" s="15">
        <v>0</v>
      </c>
      <c r="F13" s="15">
        <v>0</v>
      </c>
      <c r="G13" s="15">
        <v>0</v>
      </c>
      <c r="H13" s="15">
        <v>0</v>
      </c>
      <c r="I13" s="15">
        <v>0</v>
      </c>
      <c r="J13" s="15">
        <v>0</v>
      </c>
      <c r="K13" s="15">
        <v>1.4942812440618664E-8</v>
      </c>
      <c r="L13" s="15">
        <v>4.1062951121677752E-6</v>
      </c>
      <c r="M13" s="15">
        <v>0</v>
      </c>
      <c r="N13" s="15">
        <v>0</v>
      </c>
      <c r="O13" s="15">
        <v>0</v>
      </c>
      <c r="P13" s="15">
        <v>0</v>
      </c>
      <c r="Q13" s="15">
        <v>0</v>
      </c>
      <c r="R13" s="15">
        <v>0</v>
      </c>
      <c r="S13" s="15">
        <v>0</v>
      </c>
      <c r="T13" s="15">
        <v>0</v>
      </c>
      <c r="U13" s="15">
        <v>0</v>
      </c>
      <c r="V13" s="15">
        <v>0</v>
      </c>
      <c r="W13" s="15">
        <v>0</v>
      </c>
      <c r="X13" s="15">
        <v>0</v>
      </c>
      <c r="Y13" s="15">
        <v>3.0623585295544539E-7</v>
      </c>
    </row>
    <row r="14" spans="1:25" s="13" customFormat="1" x14ac:dyDescent="0.25">
      <c r="A14" s="14" t="s">
        <v>309</v>
      </c>
      <c r="B14" s="15">
        <v>1.3678918665573767E-4</v>
      </c>
      <c r="C14" s="15">
        <v>0</v>
      </c>
      <c r="D14" s="15">
        <v>0</v>
      </c>
      <c r="E14" s="15">
        <v>0</v>
      </c>
      <c r="F14" s="15">
        <v>0</v>
      </c>
      <c r="G14" s="15">
        <v>0</v>
      </c>
      <c r="H14" s="15">
        <v>0</v>
      </c>
      <c r="I14" s="15">
        <v>0</v>
      </c>
      <c r="J14" s="15">
        <v>1</v>
      </c>
      <c r="K14" s="15">
        <v>3.4300546738692843E-7</v>
      </c>
      <c r="L14" s="15">
        <v>1.8996588356800016E-3</v>
      </c>
      <c r="M14" s="15">
        <v>0</v>
      </c>
      <c r="N14" s="15">
        <v>0</v>
      </c>
      <c r="O14" s="15">
        <v>7.26639479373615E-6</v>
      </c>
      <c r="P14" s="15">
        <v>0</v>
      </c>
      <c r="Q14" s="15">
        <v>1.3199843682639345E-3</v>
      </c>
      <c r="R14" s="15">
        <v>0</v>
      </c>
      <c r="S14" s="15">
        <v>0</v>
      </c>
      <c r="T14" s="15">
        <v>0</v>
      </c>
      <c r="U14" s="15">
        <v>0</v>
      </c>
      <c r="V14" s="15">
        <v>0</v>
      </c>
      <c r="W14" s="15">
        <v>0</v>
      </c>
      <c r="X14" s="15">
        <v>0</v>
      </c>
      <c r="Y14" s="15">
        <v>1.3835594543549321E-4</v>
      </c>
    </row>
    <row r="15" spans="1:25" s="13" customFormat="1" x14ac:dyDescent="0.25">
      <c r="A15" s="14" t="s">
        <v>311</v>
      </c>
      <c r="B15" s="15">
        <v>0</v>
      </c>
      <c r="C15" s="15">
        <v>0</v>
      </c>
      <c r="D15" s="15">
        <v>0</v>
      </c>
      <c r="E15" s="15">
        <v>0</v>
      </c>
      <c r="F15" s="15">
        <v>0</v>
      </c>
      <c r="G15" s="15">
        <v>0</v>
      </c>
      <c r="H15" s="15">
        <v>0</v>
      </c>
      <c r="I15" s="15">
        <v>0</v>
      </c>
      <c r="J15" s="15">
        <v>0</v>
      </c>
      <c r="K15" s="15">
        <v>0</v>
      </c>
      <c r="L15" s="15">
        <v>2.3657530866727264E-4</v>
      </c>
      <c r="M15" s="15">
        <v>0</v>
      </c>
      <c r="N15" s="15">
        <v>0</v>
      </c>
      <c r="O15" s="15">
        <v>0</v>
      </c>
      <c r="P15" s="15">
        <v>0</v>
      </c>
      <c r="Q15" s="15">
        <v>0</v>
      </c>
      <c r="R15" s="15">
        <v>0</v>
      </c>
      <c r="S15" s="15">
        <v>0</v>
      </c>
      <c r="T15" s="15">
        <v>0</v>
      </c>
      <c r="U15" s="15">
        <v>0</v>
      </c>
      <c r="V15" s="15">
        <v>0</v>
      </c>
      <c r="W15" s="15">
        <v>0</v>
      </c>
      <c r="X15" s="15">
        <v>0</v>
      </c>
      <c r="Y15" s="15">
        <v>1.6874505109289462E-5</v>
      </c>
    </row>
    <row r="16" spans="1:25" s="13" customFormat="1" x14ac:dyDescent="0.25">
      <c r="A16" s="14" t="s">
        <v>305</v>
      </c>
      <c r="B16" s="15">
        <v>0</v>
      </c>
      <c r="C16" s="15">
        <v>0</v>
      </c>
      <c r="D16" s="15">
        <v>0</v>
      </c>
      <c r="E16" s="15">
        <v>0</v>
      </c>
      <c r="F16" s="15">
        <v>0</v>
      </c>
      <c r="G16" s="15">
        <v>0</v>
      </c>
      <c r="H16" s="15">
        <v>0</v>
      </c>
      <c r="I16" s="15">
        <v>0</v>
      </c>
      <c r="J16" s="15">
        <v>0</v>
      </c>
      <c r="K16" s="15">
        <v>2.5131093650131389E-8</v>
      </c>
      <c r="L16" s="15">
        <v>1.0481849626695432E-3</v>
      </c>
      <c r="M16" s="15">
        <v>0</v>
      </c>
      <c r="N16" s="15">
        <v>1.3144262390073636E-3</v>
      </c>
      <c r="O16" s="15">
        <v>8.6606670102159746E-5</v>
      </c>
      <c r="P16" s="15">
        <v>0</v>
      </c>
      <c r="Q16" s="15">
        <v>0</v>
      </c>
      <c r="R16" s="15">
        <v>0</v>
      </c>
      <c r="S16" s="15">
        <v>0</v>
      </c>
      <c r="T16" s="15">
        <v>0</v>
      </c>
      <c r="U16" s="15">
        <v>0</v>
      </c>
      <c r="V16" s="15">
        <v>9.0568875066217812E-4</v>
      </c>
      <c r="W16" s="15">
        <v>0</v>
      </c>
      <c r="X16" s="15">
        <v>0</v>
      </c>
      <c r="Y16" s="15">
        <v>7.8062247752676297E-5</v>
      </c>
    </row>
    <row r="17" spans="1:25" s="13" customFormat="1" x14ac:dyDescent="0.25">
      <c r="A17" s="14" t="s">
        <v>321</v>
      </c>
      <c r="B17" s="15">
        <v>0</v>
      </c>
      <c r="C17" s="15">
        <v>0</v>
      </c>
      <c r="D17" s="15">
        <v>0</v>
      </c>
      <c r="E17" s="15">
        <v>0</v>
      </c>
      <c r="F17" s="15">
        <v>0</v>
      </c>
      <c r="G17" s="15">
        <v>0</v>
      </c>
      <c r="H17" s="15">
        <v>0</v>
      </c>
      <c r="I17" s="15">
        <v>0</v>
      </c>
      <c r="J17" s="15">
        <v>0</v>
      </c>
      <c r="K17" s="15">
        <v>0</v>
      </c>
      <c r="L17" s="15">
        <v>2.6784266304311246E-3</v>
      </c>
      <c r="M17" s="15">
        <v>0</v>
      </c>
      <c r="N17" s="15">
        <v>0</v>
      </c>
      <c r="O17" s="15">
        <v>0</v>
      </c>
      <c r="P17" s="15">
        <v>0</v>
      </c>
      <c r="Q17" s="15">
        <v>0</v>
      </c>
      <c r="R17" s="15">
        <v>0</v>
      </c>
      <c r="S17" s="15">
        <v>0</v>
      </c>
      <c r="T17" s="15">
        <v>0</v>
      </c>
      <c r="U17" s="15">
        <v>0</v>
      </c>
      <c r="V17" s="15">
        <v>0</v>
      </c>
      <c r="W17" s="15">
        <v>0</v>
      </c>
      <c r="X17" s="15">
        <v>0</v>
      </c>
      <c r="Y17" s="15">
        <v>1.9104751089486565E-4</v>
      </c>
    </row>
    <row r="18" spans="1:25" s="13" customFormat="1" x14ac:dyDescent="0.25">
      <c r="A18" s="14" t="s">
        <v>322</v>
      </c>
      <c r="B18" s="15">
        <v>0</v>
      </c>
      <c r="C18" s="15">
        <v>0</v>
      </c>
      <c r="D18" s="15">
        <v>0</v>
      </c>
      <c r="E18" s="15">
        <v>0</v>
      </c>
      <c r="F18" s="15">
        <v>0</v>
      </c>
      <c r="G18" s="15">
        <v>0</v>
      </c>
      <c r="H18" s="15">
        <v>0</v>
      </c>
      <c r="I18" s="15">
        <v>0</v>
      </c>
      <c r="J18" s="15">
        <v>0</v>
      </c>
      <c r="K18" s="15">
        <v>0.97501554763975462</v>
      </c>
      <c r="L18" s="15">
        <v>2.0823311569773417E-2</v>
      </c>
      <c r="M18" s="15">
        <v>0</v>
      </c>
      <c r="N18" s="15">
        <v>1.0500600207448627E-2</v>
      </c>
      <c r="O18" s="15">
        <v>0</v>
      </c>
      <c r="P18" s="15">
        <v>0</v>
      </c>
      <c r="Q18" s="15">
        <v>1.4565344753257208E-3</v>
      </c>
      <c r="R18" s="15">
        <v>0</v>
      </c>
      <c r="S18" s="15">
        <v>0.64883063808049046</v>
      </c>
      <c r="T18" s="15">
        <v>0</v>
      </c>
      <c r="U18" s="15">
        <v>0</v>
      </c>
      <c r="V18" s="15">
        <v>0</v>
      </c>
      <c r="W18" s="15">
        <v>0</v>
      </c>
      <c r="X18" s="15">
        <v>5.3573193634476622E-2</v>
      </c>
      <c r="Y18" s="15">
        <v>0.87355122916633965</v>
      </c>
    </row>
    <row r="19" spans="1:25" s="13" customFormat="1" x14ac:dyDescent="0.25">
      <c r="A19" s="14" t="s">
        <v>315</v>
      </c>
      <c r="B19" s="15">
        <v>0</v>
      </c>
      <c r="C19" s="15">
        <v>0</v>
      </c>
      <c r="D19" s="15">
        <v>0</v>
      </c>
      <c r="E19" s="15">
        <v>0</v>
      </c>
      <c r="F19" s="15">
        <v>0</v>
      </c>
      <c r="G19" s="15">
        <v>0</v>
      </c>
      <c r="H19" s="15">
        <v>0</v>
      </c>
      <c r="I19" s="15">
        <v>0</v>
      </c>
      <c r="J19" s="15">
        <v>0</v>
      </c>
      <c r="K19" s="15">
        <v>0</v>
      </c>
      <c r="L19" s="15">
        <v>4.782347717920578E-4</v>
      </c>
      <c r="M19" s="15">
        <v>0</v>
      </c>
      <c r="N19" s="15">
        <v>0</v>
      </c>
      <c r="O19" s="15">
        <v>9.5172164947428297E-7</v>
      </c>
      <c r="P19" s="15">
        <v>0</v>
      </c>
      <c r="Q19" s="15">
        <v>0</v>
      </c>
      <c r="R19" s="15">
        <v>0</v>
      </c>
      <c r="S19" s="15">
        <v>0</v>
      </c>
      <c r="T19" s="15">
        <v>0</v>
      </c>
      <c r="U19" s="15">
        <v>0</v>
      </c>
      <c r="V19" s="15">
        <v>0</v>
      </c>
      <c r="W19" s="15">
        <v>0</v>
      </c>
      <c r="X19" s="15">
        <v>0</v>
      </c>
      <c r="Y19" s="15">
        <v>3.4112866924500362E-5</v>
      </c>
    </row>
    <row r="20" spans="1:25" s="13" customFormat="1" x14ac:dyDescent="0.25">
      <c r="A20" s="14" t="s">
        <v>303</v>
      </c>
      <c r="B20" s="15">
        <v>0</v>
      </c>
      <c r="C20" s="15">
        <v>0</v>
      </c>
      <c r="D20" s="15">
        <v>0</v>
      </c>
      <c r="E20" s="15">
        <v>0</v>
      </c>
      <c r="F20" s="15">
        <v>0</v>
      </c>
      <c r="G20" s="15">
        <v>0</v>
      </c>
      <c r="H20" s="15">
        <v>0</v>
      </c>
      <c r="I20" s="15">
        <v>0</v>
      </c>
      <c r="J20" s="15">
        <v>0</v>
      </c>
      <c r="K20" s="15">
        <v>0</v>
      </c>
      <c r="L20" s="15">
        <v>0</v>
      </c>
      <c r="M20" s="15">
        <v>0</v>
      </c>
      <c r="N20" s="15">
        <v>0</v>
      </c>
      <c r="O20" s="15">
        <v>0</v>
      </c>
      <c r="P20" s="15">
        <v>0</v>
      </c>
      <c r="Q20" s="15">
        <v>0</v>
      </c>
      <c r="R20" s="15">
        <v>0.72433756462632426</v>
      </c>
      <c r="S20" s="15">
        <v>0</v>
      </c>
      <c r="T20" s="15">
        <v>0</v>
      </c>
      <c r="U20" s="15">
        <v>0</v>
      </c>
      <c r="V20" s="15">
        <v>0</v>
      </c>
      <c r="W20" s="15">
        <v>0</v>
      </c>
      <c r="X20" s="15">
        <v>8.8952117369632447E-2</v>
      </c>
      <c r="Y20" s="15">
        <v>3.63783209316729E-3</v>
      </c>
    </row>
    <row r="21" spans="1:25" s="13" customFormat="1" x14ac:dyDescent="0.25">
      <c r="A21" s="14" t="s">
        <v>388</v>
      </c>
      <c r="B21" s="15">
        <v>0</v>
      </c>
      <c r="C21" s="15">
        <v>0</v>
      </c>
      <c r="D21" s="15">
        <v>0</v>
      </c>
      <c r="E21" s="15">
        <v>0</v>
      </c>
      <c r="F21" s="15">
        <v>0</v>
      </c>
      <c r="G21" s="15">
        <v>0</v>
      </c>
      <c r="H21" s="15">
        <v>0</v>
      </c>
      <c r="I21" s="15">
        <v>0</v>
      </c>
      <c r="J21" s="15">
        <v>0</v>
      </c>
      <c r="K21" s="15">
        <v>0</v>
      </c>
      <c r="L21" s="15">
        <v>6.121185260374323E-7</v>
      </c>
      <c r="M21" s="15">
        <v>0</v>
      </c>
      <c r="N21" s="15">
        <v>0</v>
      </c>
      <c r="O21" s="15">
        <v>7.8935793607397033E-3</v>
      </c>
      <c r="P21" s="15">
        <v>4.2406848072292181E-3</v>
      </c>
      <c r="Q21" s="15">
        <v>0</v>
      </c>
      <c r="R21" s="15">
        <v>0</v>
      </c>
      <c r="S21" s="15">
        <v>1.1520676021562023E-4</v>
      </c>
      <c r="T21" s="15">
        <v>0</v>
      </c>
      <c r="U21" s="15">
        <v>0</v>
      </c>
      <c r="V21" s="15">
        <v>0</v>
      </c>
      <c r="W21" s="15">
        <v>0</v>
      </c>
      <c r="X21" s="15">
        <v>0</v>
      </c>
      <c r="Y21" s="15">
        <v>6.9968525120208322E-5</v>
      </c>
    </row>
    <row r="22" spans="1:25" s="13" customFormat="1" x14ac:dyDescent="0.25">
      <c r="A22" s="14" t="s">
        <v>308</v>
      </c>
      <c r="B22" s="15">
        <v>0</v>
      </c>
      <c r="C22" s="15">
        <v>0</v>
      </c>
      <c r="D22" s="15">
        <v>0</v>
      </c>
      <c r="E22" s="15">
        <v>0</v>
      </c>
      <c r="F22" s="15">
        <v>0</v>
      </c>
      <c r="G22" s="15">
        <v>0</v>
      </c>
      <c r="H22" s="15">
        <v>0</v>
      </c>
      <c r="I22" s="15">
        <v>0</v>
      </c>
      <c r="J22" s="15">
        <v>0</v>
      </c>
      <c r="K22" s="15">
        <v>0</v>
      </c>
      <c r="L22" s="15">
        <v>9.2722269044297114E-3</v>
      </c>
      <c r="M22" s="15">
        <v>0</v>
      </c>
      <c r="N22" s="15">
        <v>1.4757740734457056E-4</v>
      </c>
      <c r="O22" s="15">
        <v>0</v>
      </c>
      <c r="P22" s="15">
        <v>0</v>
      </c>
      <c r="Q22" s="15">
        <v>0</v>
      </c>
      <c r="R22" s="15">
        <v>0</v>
      </c>
      <c r="S22" s="15">
        <v>0</v>
      </c>
      <c r="T22" s="15">
        <v>0</v>
      </c>
      <c r="U22" s="15">
        <v>0</v>
      </c>
      <c r="V22" s="15">
        <v>0</v>
      </c>
      <c r="W22" s="15">
        <v>0</v>
      </c>
      <c r="X22" s="15">
        <v>0</v>
      </c>
      <c r="Y22" s="15">
        <v>6.6171625028901523E-4</v>
      </c>
    </row>
    <row r="23" spans="1:25" s="13" customFormat="1" x14ac:dyDescent="0.25">
      <c r="A23" s="14" t="s">
        <v>325</v>
      </c>
      <c r="B23" s="15">
        <v>5.4743244575884593E-2</v>
      </c>
      <c r="C23" s="15">
        <v>0</v>
      </c>
      <c r="D23" s="15">
        <v>1</v>
      </c>
      <c r="E23" s="15">
        <v>0</v>
      </c>
      <c r="F23" s="15">
        <v>0</v>
      </c>
      <c r="G23" s="15">
        <v>2.4845276800028661E-2</v>
      </c>
      <c r="H23" s="15">
        <v>0.92021095610751957</v>
      </c>
      <c r="I23" s="15">
        <v>0.99761686526122828</v>
      </c>
      <c r="J23" s="15">
        <v>0</v>
      </c>
      <c r="K23" s="15">
        <v>6.5194444681548388E-3</v>
      </c>
      <c r="L23" s="15">
        <v>0.91795478535038455</v>
      </c>
      <c r="M23" s="15">
        <v>0.65512939081285282</v>
      </c>
      <c r="N23" s="15">
        <v>0.36930025036896885</v>
      </c>
      <c r="O23" s="15">
        <v>4.0495756185130738E-3</v>
      </c>
      <c r="P23" s="15">
        <v>6.6900730113131942E-4</v>
      </c>
      <c r="Q23" s="15">
        <v>9.3348254141857358E-3</v>
      </c>
      <c r="R23" s="15">
        <v>2.7233868921144686E-3</v>
      </c>
      <c r="S23" s="15">
        <v>6.7311877737158299E-2</v>
      </c>
      <c r="T23" s="15">
        <v>6.3372549019607843E-2</v>
      </c>
      <c r="U23" s="15">
        <v>0</v>
      </c>
      <c r="V23" s="15">
        <v>0</v>
      </c>
      <c r="W23" s="15">
        <v>0</v>
      </c>
      <c r="X23" s="15">
        <v>0.83000375201973642</v>
      </c>
      <c r="Y23" s="15">
        <v>7.7247145295110134E-2</v>
      </c>
    </row>
    <row r="24" spans="1:25" s="13" customFormat="1" x14ac:dyDescent="0.25">
      <c r="A24" s="14" t="s">
        <v>326</v>
      </c>
      <c r="B24" s="15">
        <v>0</v>
      </c>
      <c r="C24" s="15">
        <v>0</v>
      </c>
      <c r="D24" s="15">
        <v>0</v>
      </c>
      <c r="E24" s="15">
        <v>5.7736720554272519E-3</v>
      </c>
      <c r="F24" s="15">
        <v>0</v>
      </c>
      <c r="G24" s="15">
        <v>0</v>
      </c>
      <c r="H24" s="15">
        <v>0</v>
      </c>
      <c r="I24" s="15">
        <v>0</v>
      </c>
      <c r="J24" s="15">
        <v>0</v>
      </c>
      <c r="K24" s="15">
        <v>0</v>
      </c>
      <c r="L24" s="15">
        <v>9.1857991692117027E-5</v>
      </c>
      <c r="M24" s="15">
        <v>0</v>
      </c>
      <c r="N24" s="15">
        <v>0</v>
      </c>
      <c r="O24" s="15">
        <v>2.9634708721330224E-2</v>
      </c>
      <c r="P24" s="15">
        <v>7.9324263864335412E-4</v>
      </c>
      <c r="Q24" s="15">
        <v>0</v>
      </c>
      <c r="R24" s="15">
        <v>0</v>
      </c>
      <c r="S24" s="15">
        <v>0</v>
      </c>
      <c r="T24" s="15">
        <v>0</v>
      </c>
      <c r="U24" s="15">
        <v>3.3635049132456823E-4</v>
      </c>
      <c r="V24" s="15">
        <v>8.213856468269564E-3</v>
      </c>
      <c r="W24" s="15">
        <v>0</v>
      </c>
      <c r="X24" s="15">
        <v>0</v>
      </c>
      <c r="Y24" s="15">
        <v>5.692664357568625E-5</v>
      </c>
    </row>
    <row r="25" spans="1:25" s="13" customFormat="1" x14ac:dyDescent="0.25">
      <c r="A25" s="14" t="s">
        <v>329</v>
      </c>
      <c r="B25" s="15">
        <v>0</v>
      </c>
      <c r="C25" s="15">
        <v>0</v>
      </c>
      <c r="D25" s="15">
        <v>0</v>
      </c>
      <c r="E25" s="15">
        <v>0</v>
      </c>
      <c r="F25" s="15">
        <v>0</v>
      </c>
      <c r="G25" s="15">
        <v>0</v>
      </c>
      <c r="H25" s="15">
        <v>0</v>
      </c>
      <c r="I25" s="15">
        <v>2.3831347387717689E-3</v>
      </c>
      <c r="J25" s="15">
        <v>0</v>
      </c>
      <c r="K25" s="15">
        <v>2.7508359265684362E-7</v>
      </c>
      <c r="L25" s="15">
        <v>0</v>
      </c>
      <c r="M25" s="15">
        <v>0</v>
      </c>
      <c r="N25" s="15">
        <v>0</v>
      </c>
      <c r="O25" s="15">
        <v>5.1755099159236248E-2</v>
      </c>
      <c r="P25" s="15">
        <v>0</v>
      </c>
      <c r="Q25" s="15">
        <v>1.4630368613762821E-4</v>
      </c>
      <c r="R25" s="15">
        <v>0</v>
      </c>
      <c r="S25" s="15">
        <v>3.831356459826631E-5</v>
      </c>
      <c r="T25" s="15">
        <v>0</v>
      </c>
      <c r="U25" s="15">
        <v>0</v>
      </c>
      <c r="V25" s="15">
        <v>6.8353867974504012E-4</v>
      </c>
      <c r="W25" s="15">
        <v>0</v>
      </c>
      <c r="X25" s="15">
        <v>0</v>
      </c>
      <c r="Y25" s="15">
        <v>6.6663603538807969E-5</v>
      </c>
    </row>
    <row r="26" spans="1:25" s="13" customFormat="1" x14ac:dyDescent="0.25">
      <c r="A26" s="14" t="s">
        <v>330</v>
      </c>
      <c r="B26" s="15">
        <v>6.5139222761720662E-3</v>
      </c>
      <c r="C26" s="15">
        <v>0</v>
      </c>
      <c r="D26" s="15">
        <v>0</v>
      </c>
      <c r="E26" s="15">
        <v>0</v>
      </c>
      <c r="F26" s="15">
        <v>0</v>
      </c>
      <c r="G26" s="15">
        <v>0</v>
      </c>
      <c r="H26" s="15">
        <v>0</v>
      </c>
      <c r="I26" s="15">
        <v>0</v>
      </c>
      <c r="J26" s="15">
        <v>0</v>
      </c>
      <c r="K26" s="15">
        <v>0</v>
      </c>
      <c r="L26" s="15">
        <v>2.2115332246960733E-4</v>
      </c>
      <c r="M26" s="15">
        <v>0.20027501058065275</v>
      </c>
      <c r="N26" s="15">
        <v>0</v>
      </c>
      <c r="O26" s="15">
        <v>4.1894787009857937E-3</v>
      </c>
      <c r="P26" s="15">
        <v>0</v>
      </c>
      <c r="Q26" s="15">
        <v>0</v>
      </c>
      <c r="R26" s="15">
        <v>0</v>
      </c>
      <c r="S26" s="15">
        <v>0.10537800056406081</v>
      </c>
      <c r="T26" s="15">
        <v>0</v>
      </c>
      <c r="U26" s="15">
        <v>0.34399482067285386</v>
      </c>
      <c r="V26" s="15">
        <v>0</v>
      </c>
      <c r="W26" s="15">
        <v>0</v>
      </c>
      <c r="X26" s="15">
        <v>0</v>
      </c>
      <c r="Y26" s="15">
        <v>1.7647844631184554E-3</v>
      </c>
    </row>
    <row r="27" spans="1:25" s="13" customFormat="1" x14ac:dyDescent="0.25">
      <c r="A27" s="14" t="s">
        <v>248</v>
      </c>
      <c r="B27" s="15">
        <v>4.5628206990669705E-3</v>
      </c>
      <c r="C27" s="15">
        <v>8.478887569950823E-5</v>
      </c>
      <c r="D27" s="15">
        <v>0</v>
      </c>
      <c r="E27" s="15">
        <v>7.3522963136200192E-3</v>
      </c>
      <c r="F27" s="15">
        <v>0</v>
      </c>
      <c r="G27" s="15">
        <v>9.8521285075816605E-5</v>
      </c>
      <c r="H27" s="15">
        <v>1.4177157763411591E-3</v>
      </c>
      <c r="I27" s="15">
        <v>0</v>
      </c>
      <c r="J27" s="15">
        <v>0</v>
      </c>
      <c r="K27" s="15">
        <v>4.9358826366352651E-6</v>
      </c>
      <c r="L27" s="15">
        <v>4.7727952682559166E-4</v>
      </c>
      <c r="M27" s="15">
        <v>3.7229209644593954E-5</v>
      </c>
      <c r="N27" s="15">
        <v>1.9964521092177469E-3</v>
      </c>
      <c r="O27" s="15">
        <v>2.2075183659555995E-3</v>
      </c>
      <c r="P27" s="15">
        <v>7.1707089802673337E-5</v>
      </c>
      <c r="Q27" s="15">
        <v>2.3083470479492451E-5</v>
      </c>
      <c r="R27" s="15">
        <v>2.7386882162388103E-3</v>
      </c>
      <c r="S27" s="15">
        <v>1.6831361781155048E-3</v>
      </c>
      <c r="T27" s="15">
        <v>1.9163398692810456E-2</v>
      </c>
      <c r="U27" s="15">
        <v>1.6946890139814784E-3</v>
      </c>
      <c r="V27" s="15">
        <v>0</v>
      </c>
      <c r="W27" s="15">
        <v>7.9572852925495944E-6</v>
      </c>
      <c r="X27" s="15">
        <v>0</v>
      </c>
      <c r="Y27" s="15">
        <v>6.9548078454291233E-5</v>
      </c>
    </row>
    <row r="28" spans="1:25" s="13" customFormat="1" x14ac:dyDescent="0.25">
      <c r="A28" s="14" t="s">
        <v>333</v>
      </c>
      <c r="B28" s="15">
        <v>0</v>
      </c>
      <c r="C28" s="15">
        <v>3.5950483296591486E-2</v>
      </c>
      <c r="D28" s="15">
        <v>0</v>
      </c>
      <c r="E28" s="15">
        <v>0</v>
      </c>
      <c r="F28" s="15">
        <v>0</v>
      </c>
      <c r="G28" s="15">
        <v>3.6542440282666525E-3</v>
      </c>
      <c r="H28" s="15">
        <v>0</v>
      </c>
      <c r="I28" s="15">
        <v>0</v>
      </c>
      <c r="J28" s="15">
        <v>0</v>
      </c>
      <c r="K28" s="15">
        <v>0</v>
      </c>
      <c r="L28" s="15">
        <v>1.0627057743705422E-6</v>
      </c>
      <c r="M28" s="15">
        <v>0</v>
      </c>
      <c r="N28" s="15">
        <v>4.416929445172007E-6</v>
      </c>
      <c r="O28" s="15">
        <v>2.5458554123437069E-5</v>
      </c>
      <c r="P28" s="15">
        <v>0</v>
      </c>
      <c r="Q28" s="15">
        <v>0</v>
      </c>
      <c r="R28" s="15">
        <v>0</v>
      </c>
      <c r="S28" s="15">
        <v>0</v>
      </c>
      <c r="T28" s="15">
        <v>0</v>
      </c>
      <c r="U28" s="15">
        <v>0</v>
      </c>
      <c r="V28" s="15">
        <v>0</v>
      </c>
      <c r="W28" s="15">
        <v>0</v>
      </c>
      <c r="X28" s="15">
        <v>0</v>
      </c>
      <c r="Y28" s="15">
        <v>6.2308383942914876E-7</v>
      </c>
    </row>
    <row r="29" spans="1:25" s="13" customFormat="1" x14ac:dyDescent="0.25">
      <c r="A29" s="14" t="s">
        <v>323</v>
      </c>
      <c r="B29" s="15">
        <v>0</v>
      </c>
      <c r="C29" s="15">
        <v>0</v>
      </c>
      <c r="D29" s="15">
        <v>0</v>
      </c>
      <c r="E29" s="15">
        <v>0</v>
      </c>
      <c r="F29" s="15">
        <v>0</v>
      </c>
      <c r="G29" s="15">
        <v>0</v>
      </c>
      <c r="H29" s="15">
        <v>0</v>
      </c>
      <c r="I29" s="15">
        <v>0</v>
      </c>
      <c r="J29" s="15">
        <v>0</v>
      </c>
      <c r="K29" s="15">
        <v>5.7862984691932926E-4</v>
      </c>
      <c r="L29" s="15">
        <v>1.1033436431824718E-4</v>
      </c>
      <c r="M29" s="15">
        <v>7.1291178750164497E-2</v>
      </c>
      <c r="N29" s="15">
        <v>0</v>
      </c>
      <c r="O29" s="15">
        <v>0</v>
      </c>
      <c r="P29" s="15">
        <v>0</v>
      </c>
      <c r="Q29" s="15">
        <v>0</v>
      </c>
      <c r="R29" s="15">
        <v>0</v>
      </c>
      <c r="S29" s="15">
        <v>0</v>
      </c>
      <c r="T29" s="15">
        <v>0</v>
      </c>
      <c r="U29" s="15">
        <v>0</v>
      </c>
      <c r="V29" s="15">
        <v>0</v>
      </c>
      <c r="W29" s="15">
        <v>0</v>
      </c>
      <c r="X29" s="15">
        <v>0</v>
      </c>
      <c r="Y29" s="15">
        <v>9.320618676857121E-4</v>
      </c>
    </row>
    <row r="30" spans="1:25" s="13" customFormat="1" x14ac:dyDescent="0.25">
      <c r="A30" s="14" t="s">
        <v>261</v>
      </c>
      <c r="B30" s="15">
        <v>0</v>
      </c>
      <c r="C30" s="15">
        <v>0</v>
      </c>
      <c r="D30" s="15">
        <v>0</v>
      </c>
      <c r="E30" s="15">
        <v>0</v>
      </c>
      <c r="F30" s="15">
        <v>0</v>
      </c>
      <c r="G30" s="15">
        <v>0.27409517156138324</v>
      </c>
      <c r="H30" s="15">
        <v>0</v>
      </c>
      <c r="I30" s="15">
        <v>0</v>
      </c>
      <c r="J30" s="15">
        <v>0</v>
      </c>
      <c r="K30" s="15">
        <v>0</v>
      </c>
      <c r="L30" s="15">
        <v>9.9639293404982045E-5</v>
      </c>
      <c r="M30" s="15">
        <v>0</v>
      </c>
      <c r="N30" s="15">
        <v>0.18484459998976158</v>
      </c>
      <c r="O30" s="15">
        <v>5.8197778865352401E-4</v>
      </c>
      <c r="P30" s="15">
        <v>7.8585706726403918E-3</v>
      </c>
      <c r="Q30" s="15">
        <v>0</v>
      </c>
      <c r="R30" s="15">
        <v>0.27020036026532246</v>
      </c>
      <c r="S30" s="15">
        <v>0</v>
      </c>
      <c r="T30" s="15">
        <v>0</v>
      </c>
      <c r="U30" s="15">
        <v>0</v>
      </c>
      <c r="V30" s="15">
        <v>0.28405019452371594</v>
      </c>
      <c r="W30" s="15">
        <v>0</v>
      </c>
      <c r="X30" s="15">
        <v>0</v>
      </c>
      <c r="Y30" s="15">
        <v>1.9156429147682336E-3</v>
      </c>
    </row>
    <row r="31" spans="1:25" s="13" customFormat="1" x14ac:dyDescent="0.25">
      <c r="A31" s="14" t="s">
        <v>304</v>
      </c>
      <c r="B31" s="15">
        <v>0</v>
      </c>
      <c r="C31" s="15">
        <v>0.96396472782770903</v>
      </c>
      <c r="D31" s="15">
        <v>0</v>
      </c>
      <c r="E31" s="15">
        <v>0</v>
      </c>
      <c r="F31" s="15">
        <v>0</v>
      </c>
      <c r="G31" s="15">
        <v>0</v>
      </c>
      <c r="H31" s="15">
        <v>0</v>
      </c>
      <c r="I31" s="15">
        <v>0</v>
      </c>
      <c r="J31" s="15">
        <v>0</v>
      </c>
      <c r="K31" s="15">
        <v>0</v>
      </c>
      <c r="L31" s="15">
        <v>0</v>
      </c>
      <c r="M31" s="15">
        <v>0</v>
      </c>
      <c r="N31" s="15">
        <v>0</v>
      </c>
      <c r="O31" s="15">
        <v>0</v>
      </c>
      <c r="P31" s="15">
        <v>0</v>
      </c>
      <c r="Q31" s="15">
        <v>0</v>
      </c>
      <c r="R31" s="15">
        <v>0</v>
      </c>
      <c r="S31" s="15">
        <v>0</v>
      </c>
      <c r="T31" s="15">
        <v>0</v>
      </c>
      <c r="U31" s="15">
        <v>0</v>
      </c>
      <c r="V31" s="15">
        <v>0</v>
      </c>
      <c r="W31" s="15">
        <v>0</v>
      </c>
      <c r="X31" s="15">
        <v>0</v>
      </c>
      <c r="Y31" s="15">
        <v>6.8942483410900175E-6</v>
      </c>
    </row>
    <row r="32" spans="1:25" s="13" customFormat="1" x14ac:dyDescent="0.25">
      <c r="A32" s="14" t="s">
        <v>310</v>
      </c>
      <c r="B32" s="15">
        <v>0</v>
      </c>
      <c r="C32" s="15">
        <v>0</v>
      </c>
      <c r="D32" s="15">
        <v>0</v>
      </c>
      <c r="E32" s="15">
        <v>0</v>
      </c>
      <c r="F32" s="15">
        <v>0</v>
      </c>
      <c r="G32" s="15">
        <v>0</v>
      </c>
      <c r="H32" s="15">
        <v>0</v>
      </c>
      <c r="I32" s="15">
        <v>0</v>
      </c>
      <c r="J32" s="15">
        <v>0</v>
      </c>
      <c r="K32" s="15">
        <v>4.6798171689028453E-7</v>
      </c>
      <c r="L32" s="15">
        <v>8.0664469262441129E-6</v>
      </c>
      <c r="M32" s="15">
        <v>0</v>
      </c>
      <c r="N32" s="15">
        <v>0</v>
      </c>
      <c r="O32" s="15">
        <v>0</v>
      </c>
      <c r="P32" s="15">
        <v>0</v>
      </c>
      <c r="Q32" s="15">
        <v>0</v>
      </c>
      <c r="R32" s="15">
        <v>0</v>
      </c>
      <c r="S32" s="15">
        <v>4.5231291539619949E-6</v>
      </c>
      <c r="T32" s="15">
        <v>0</v>
      </c>
      <c r="U32" s="15">
        <v>0</v>
      </c>
      <c r="V32" s="15">
        <v>0</v>
      </c>
      <c r="W32" s="15">
        <v>0</v>
      </c>
      <c r="X32" s="15">
        <v>0</v>
      </c>
      <c r="Y32" s="15">
        <v>1.0034894095627734E-6</v>
      </c>
    </row>
    <row r="33" spans="1:25" s="13" customFormat="1" x14ac:dyDescent="0.25">
      <c r="A33" s="14" t="s">
        <v>331</v>
      </c>
      <c r="B33" s="15">
        <v>2.1207625838098863E-3</v>
      </c>
      <c r="C33" s="15">
        <v>0</v>
      </c>
      <c r="D33" s="15">
        <v>0</v>
      </c>
      <c r="E33" s="15">
        <v>0</v>
      </c>
      <c r="F33" s="15">
        <v>0</v>
      </c>
      <c r="G33" s="15">
        <v>0.66642484169420779</v>
      </c>
      <c r="H33" s="15">
        <v>0</v>
      </c>
      <c r="I33" s="15">
        <v>0</v>
      </c>
      <c r="J33" s="15">
        <v>0</v>
      </c>
      <c r="K33" s="15">
        <v>3.0492167222576988E-5</v>
      </c>
      <c r="L33" s="15">
        <v>3.5839794748877512E-3</v>
      </c>
      <c r="M33" s="15">
        <v>1.0426193956848837E-2</v>
      </c>
      <c r="N33" s="15">
        <v>0.29763167283036612</v>
      </c>
      <c r="O33" s="15">
        <v>1.1016178092664825E-2</v>
      </c>
      <c r="P33" s="15">
        <v>0</v>
      </c>
      <c r="Q33" s="15">
        <v>0</v>
      </c>
      <c r="R33" s="15">
        <v>0</v>
      </c>
      <c r="S33" s="15">
        <v>0</v>
      </c>
      <c r="T33" s="15">
        <v>0</v>
      </c>
      <c r="U33" s="15">
        <v>0</v>
      </c>
      <c r="V33" s="15">
        <v>1.3471408146641831E-2</v>
      </c>
      <c r="W33" s="15">
        <v>0</v>
      </c>
      <c r="X33" s="15">
        <v>2.7470936976154502E-2</v>
      </c>
      <c r="Y33" s="15">
        <v>1.1319708132721379E-3</v>
      </c>
    </row>
    <row r="34" spans="1:25" s="13" customFormat="1" x14ac:dyDescent="0.25">
      <c r="A34" s="14" t="s">
        <v>332</v>
      </c>
      <c r="B34" s="15">
        <v>0</v>
      </c>
      <c r="C34" s="15">
        <v>0</v>
      </c>
      <c r="D34" s="15">
        <v>0</v>
      </c>
      <c r="E34" s="15">
        <v>0</v>
      </c>
      <c r="F34" s="15">
        <v>0</v>
      </c>
      <c r="G34" s="15">
        <v>0</v>
      </c>
      <c r="H34" s="15">
        <v>0</v>
      </c>
      <c r="I34" s="15">
        <v>0</v>
      </c>
      <c r="J34" s="15">
        <v>0</v>
      </c>
      <c r="K34" s="15">
        <v>0</v>
      </c>
      <c r="L34" s="15">
        <v>7.4984519439585458E-6</v>
      </c>
      <c r="M34" s="15">
        <v>1.0606612434357253E-7</v>
      </c>
      <c r="N34" s="15">
        <v>4.7744668927897246E-4</v>
      </c>
      <c r="O34" s="15">
        <v>0</v>
      </c>
      <c r="P34" s="15">
        <v>0</v>
      </c>
      <c r="Q34" s="15">
        <v>0</v>
      </c>
      <c r="R34" s="15">
        <v>0</v>
      </c>
      <c r="S34" s="15">
        <v>4.7998382316161408E-4</v>
      </c>
      <c r="T34" s="15">
        <v>4.4444444444444447E-4</v>
      </c>
      <c r="U34" s="15">
        <v>0</v>
      </c>
      <c r="V34" s="15">
        <v>0</v>
      </c>
      <c r="W34" s="15">
        <v>0</v>
      </c>
      <c r="X34" s="15">
        <v>0</v>
      </c>
      <c r="Y34" s="15">
        <v>2.754066954734615E-6</v>
      </c>
    </row>
    <row r="35" spans="1:25" s="13" customFormat="1" x14ac:dyDescent="0.25">
      <c r="A35" s="72" t="s">
        <v>386</v>
      </c>
      <c r="B35" s="73">
        <v>1</v>
      </c>
      <c r="C35" s="73">
        <v>1</v>
      </c>
      <c r="D35" s="73">
        <v>1</v>
      </c>
      <c r="E35" s="73">
        <v>1</v>
      </c>
      <c r="F35" s="73">
        <v>1</v>
      </c>
      <c r="G35" s="73">
        <v>1</v>
      </c>
      <c r="H35" s="73">
        <v>1</v>
      </c>
      <c r="I35" s="73">
        <v>1</v>
      </c>
      <c r="J35" s="73">
        <v>1</v>
      </c>
      <c r="K35" s="73">
        <v>1</v>
      </c>
      <c r="L35" s="73">
        <v>1</v>
      </c>
      <c r="M35" s="73">
        <v>1</v>
      </c>
      <c r="N35" s="73">
        <v>1</v>
      </c>
      <c r="O35" s="73">
        <v>1</v>
      </c>
      <c r="P35" s="73">
        <v>1</v>
      </c>
      <c r="Q35" s="73">
        <v>1</v>
      </c>
      <c r="R35" s="73">
        <v>1</v>
      </c>
      <c r="S35" s="73">
        <v>1</v>
      </c>
      <c r="T35" s="73">
        <v>1</v>
      </c>
      <c r="U35" s="73">
        <v>1</v>
      </c>
      <c r="V35" s="73">
        <v>1</v>
      </c>
      <c r="W35" s="73">
        <v>1</v>
      </c>
      <c r="X35" s="73">
        <v>1</v>
      </c>
      <c r="Y35" s="73">
        <v>1</v>
      </c>
    </row>
  </sheetData>
  <mergeCells count="1">
    <mergeCell ref="A1:B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190"/>
  <sheetViews>
    <sheetView topLeftCell="A98" zoomScale="59" zoomScaleNormal="58" zoomScalePageLayoutView="58" workbookViewId="0">
      <selection activeCell="D184" sqref="D184"/>
    </sheetView>
  </sheetViews>
  <sheetFormatPr defaultColWidth="11.85546875" defaultRowHeight="15" outlineLevelRow="1" x14ac:dyDescent="0.25"/>
  <cols>
    <col min="1" max="1" width="24.7109375" style="66" customWidth="1"/>
    <col min="2" max="2" width="29.85546875" style="66" customWidth="1"/>
    <col min="3" max="3" width="21.7109375" style="66" customWidth="1"/>
    <col min="4" max="4" width="15.28515625" style="66" customWidth="1"/>
    <col min="5" max="5" width="20.28515625" style="66" customWidth="1"/>
    <col min="6" max="7" width="17.42578125" style="66" customWidth="1"/>
    <col min="8" max="8" width="20.140625" style="66" customWidth="1"/>
    <col min="9" max="9" width="17.85546875" style="66" customWidth="1"/>
    <col min="10" max="10" width="19.140625" style="66" customWidth="1"/>
    <col min="11" max="11" width="19.7109375" style="66" customWidth="1"/>
    <col min="12" max="12" width="20" style="66" customWidth="1"/>
    <col min="13" max="14" width="19.7109375" style="66" customWidth="1"/>
    <col min="15" max="15" width="17.42578125" style="66" customWidth="1"/>
    <col min="16" max="16" width="18.28515625" style="66" customWidth="1"/>
    <col min="17" max="17" width="19.7109375" style="66" customWidth="1"/>
    <col min="18" max="18" width="17.42578125" style="66" customWidth="1"/>
    <col min="19" max="19" width="18" style="66" customWidth="1"/>
    <col min="20" max="20" width="19.140625" style="66" customWidth="1"/>
    <col min="21" max="21" width="17.42578125" style="66" customWidth="1"/>
    <col min="22" max="22" width="18.7109375" style="66" customWidth="1"/>
    <col min="23" max="23" width="17.28515625" style="66" customWidth="1"/>
    <col min="24" max="24" width="14" style="66" bestFit="1" customWidth="1"/>
    <col min="25" max="25" width="13.7109375" style="66" bestFit="1" customWidth="1"/>
    <col min="26" max="26" width="14" style="66" bestFit="1" customWidth="1"/>
    <col min="27" max="28" width="13.7109375" style="66" bestFit="1" customWidth="1"/>
    <col min="29" max="30" width="13.7109375" style="66" customWidth="1"/>
    <col min="31" max="31" width="14" style="66" bestFit="1" customWidth="1"/>
    <col min="32" max="32" width="11.85546875" style="66" bestFit="1" customWidth="1"/>
    <col min="33" max="33" width="13.28515625" style="66" bestFit="1" customWidth="1"/>
    <col min="34" max="34" width="17" style="66" bestFit="1" customWidth="1"/>
    <col min="35" max="35" width="15.85546875" style="66" bestFit="1" customWidth="1"/>
    <col min="36" max="36" width="17" style="66" bestFit="1" customWidth="1"/>
    <col min="37" max="37" width="15.85546875" style="66" bestFit="1" customWidth="1"/>
    <col min="38" max="16384" width="11.85546875" style="66"/>
  </cols>
  <sheetData>
    <row r="1" spans="1:23" ht="15.75" x14ac:dyDescent="0.25">
      <c r="A1" s="74" t="s">
        <v>516</v>
      </c>
      <c r="B1" s="53"/>
      <c r="C1" s="53"/>
    </row>
    <row r="2" spans="1:23" ht="15.75" x14ac:dyDescent="0.25">
      <c r="A2" s="53"/>
      <c r="B2" s="53"/>
      <c r="C2" s="53"/>
      <c r="D2" s="53"/>
      <c r="E2" s="53"/>
      <c r="F2" s="53"/>
      <c r="G2" s="53"/>
      <c r="H2" s="53"/>
      <c r="I2" s="53"/>
      <c r="J2" s="53"/>
      <c r="K2" s="53"/>
      <c r="L2" s="53"/>
      <c r="M2" s="53"/>
      <c r="N2" s="53"/>
      <c r="O2" s="53"/>
      <c r="P2" s="53"/>
      <c r="Q2" s="53"/>
      <c r="R2" s="53"/>
      <c r="S2" s="53"/>
      <c r="T2" s="53"/>
      <c r="U2" s="53"/>
      <c r="V2" s="53"/>
      <c r="W2" s="53"/>
    </row>
    <row r="3" spans="1:23" ht="15.75" x14ac:dyDescent="0.25">
      <c r="A3" s="206"/>
      <c r="B3" s="206"/>
      <c r="C3" s="53"/>
      <c r="D3" s="53"/>
      <c r="E3" s="53"/>
      <c r="F3" s="53"/>
      <c r="G3" s="53"/>
      <c r="H3" s="53"/>
      <c r="I3" s="53"/>
      <c r="J3" s="53"/>
      <c r="K3" s="53"/>
      <c r="L3" s="53"/>
      <c r="M3" s="53"/>
      <c r="N3" s="53"/>
      <c r="O3" s="53"/>
      <c r="P3" s="53"/>
      <c r="Q3" s="53"/>
      <c r="R3" s="53"/>
      <c r="S3" s="53"/>
      <c r="T3" s="53"/>
      <c r="U3" s="53"/>
      <c r="V3" s="53"/>
      <c r="W3" s="53"/>
    </row>
    <row r="4" spans="1:23" ht="15.75" x14ac:dyDescent="0.25">
      <c r="A4" s="53"/>
      <c r="B4" s="53"/>
      <c r="C4" s="53"/>
      <c r="D4" s="53"/>
      <c r="E4" s="53"/>
      <c r="F4" s="53"/>
      <c r="O4" s="53"/>
      <c r="P4" s="53"/>
      <c r="Q4" s="53"/>
      <c r="R4" s="53"/>
      <c r="S4" s="53"/>
      <c r="T4" s="53"/>
      <c r="U4" s="53"/>
      <c r="V4" s="53"/>
      <c r="W4" s="53"/>
    </row>
    <row r="5" spans="1:23" ht="15.75" x14ac:dyDescent="0.25">
      <c r="A5" s="207" t="s">
        <v>485</v>
      </c>
      <c r="B5" s="207"/>
      <c r="C5" s="53"/>
      <c r="D5" s="53"/>
      <c r="E5" s="53"/>
      <c r="F5" s="53"/>
      <c r="P5" s="53"/>
      <c r="Q5" s="53"/>
      <c r="R5" s="53"/>
      <c r="S5" s="53"/>
      <c r="T5" s="53"/>
      <c r="U5" s="53"/>
      <c r="V5" s="53"/>
      <c r="W5" s="53"/>
    </row>
    <row r="6" spans="1:23" ht="15.75" x14ac:dyDescent="0.25">
      <c r="A6" s="75" t="s">
        <v>395</v>
      </c>
      <c r="B6" s="76">
        <f t="shared" ref="B6:B12" si="0">C28*B121+D28*C121+E28*D121</f>
        <v>0.92135775270850384</v>
      </c>
      <c r="C6" s="53"/>
      <c r="D6" s="53"/>
      <c r="E6" s="53"/>
      <c r="F6" s="53"/>
      <c r="P6" s="53"/>
      <c r="Q6" s="53"/>
      <c r="R6" s="53"/>
      <c r="S6" s="53"/>
      <c r="T6" s="53"/>
      <c r="U6" s="53"/>
      <c r="V6" s="53"/>
      <c r="W6" s="53"/>
    </row>
    <row r="7" spans="1:23" ht="15.75" x14ac:dyDescent="0.25">
      <c r="A7" s="75" t="s">
        <v>399</v>
      </c>
      <c r="B7" s="76">
        <f t="shared" si="0"/>
        <v>0.8504508671775235</v>
      </c>
      <c r="C7" s="53"/>
      <c r="D7" s="53"/>
      <c r="E7" s="53"/>
      <c r="F7" s="53"/>
      <c r="P7" s="53"/>
      <c r="Q7" s="53"/>
      <c r="R7" s="53"/>
      <c r="S7" s="53"/>
      <c r="T7" s="53"/>
      <c r="U7" s="53"/>
      <c r="V7" s="53"/>
      <c r="W7" s="53"/>
    </row>
    <row r="8" spans="1:23" ht="15.75" x14ac:dyDescent="0.25">
      <c r="A8" s="75" t="s">
        <v>402</v>
      </c>
      <c r="B8" s="76">
        <f t="shared" si="0"/>
        <v>0.94553265046550294</v>
      </c>
      <c r="C8" s="53"/>
      <c r="D8" s="53"/>
      <c r="E8" s="53"/>
      <c r="F8" s="53"/>
      <c r="O8" s="53"/>
      <c r="P8" s="53"/>
      <c r="Q8" s="53"/>
      <c r="R8" s="53"/>
      <c r="S8" s="53"/>
      <c r="T8" s="53"/>
      <c r="U8" s="53"/>
      <c r="V8" s="53"/>
      <c r="W8" s="53"/>
    </row>
    <row r="9" spans="1:23" ht="15.75" x14ac:dyDescent="0.25">
      <c r="A9" s="75" t="s">
        <v>404</v>
      </c>
      <c r="B9" s="76">
        <f t="shared" si="0"/>
        <v>0.93621738623372486</v>
      </c>
      <c r="C9" s="53"/>
      <c r="D9" s="53"/>
      <c r="E9" s="53"/>
      <c r="F9" s="53"/>
      <c r="G9" s="53"/>
      <c r="H9" s="53"/>
      <c r="I9" s="53"/>
      <c r="J9" s="53"/>
      <c r="K9" s="53"/>
      <c r="L9" s="53"/>
      <c r="M9" s="53"/>
      <c r="N9" s="53"/>
      <c r="O9" s="53"/>
      <c r="P9" s="53"/>
      <c r="Q9" s="53"/>
      <c r="R9" s="53"/>
      <c r="S9" s="53"/>
      <c r="T9" s="53"/>
      <c r="U9" s="53"/>
      <c r="V9" s="53"/>
      <c r="W9" s="53"/>
    </row>
    <row r="10" spans="1:23" ht="15.75" x14ac:dyDescent="0.25">
      <c r="A10" s="75" t="s">
        <v>406</v>
      </c>
      <c r="B10" s="76">
        <f t="shared" si="0"/>
        <v>0.94412112733062337</v>
      </c>
      <c r="C10" s="53"/>
      <c r="D10" s="53"/>
      <c r="E10" s="53"/>
      <c r="F10" s="53"/>
      <c r="G10" s="53"/>
      <c r="H10" s="53"/>
      <c r="I10" s="53"/>
      <c r="J10" s="53"/>
      <c r="K10" s="53"/>
      <c r="L10" s="53"/>
      <c r="M10" s="53"/>
      <c r="N10" s="53"/>
      <c r="O10" s="53"/>
      <c r="P10" s="53"/>
      <c r="Q10" s="53"/>
      <c r="R10" s="53"/>
      <c r="S10" s="53"/>
      <c r="T10" s="53"/>
      <c r="U10" s="53"/>
      <c r="V10" s="53"/>
      <c r="W10" s="53"/>
    </row>
    <row r="11" spans="1:23" ht="15.75" x14ac:dyDescent="0.25">
      <c r="A11" s="75" t="s">
        <v>408</v>
      </c>
      <c r="B11" s="76">
        <f t="shared" si="0"/>
        <v>0.926376502625195</v>
      </c>
      <c r="C11" s="53"/>
      <c r="D11" s="53"/>
      <c r="E11" s="53"/>
      <c r="F11" s="53"/>
      <c r="G11" s="53"/>
      <c r="H11" s="53"/>
      <c r="I11" s="53"/>
      <c r="J11" s="53"/>
      <c r="K11" s="53"/>
      <c r="L11" s="53"/>
      <c r="M11" s="53"/>
      <c r="N11" s="53"/>
      <c r="O11" s="53"/>
      <c r="P11" s="53"/>
      <c r="Q11" s="53"/>
      <c r="R11" s="53"/>
      <c r="S11" s="53"/>
      <c r="T11" s="53"/>
      <c r="U11" s="53"/>
      <c r="V11" s="53"/>
      <c r="W11" s="53"/>
    </row>
    <row r="12" spans="1:23" ht="15.75" x14ac:dyDescent="0.25">
      <c r="A12" s="75" t="s">
        <v>410</v>
      </c>
      <c r="B12" s="76">
        <f t="shared" si="0"/>
        <v>0.92659300235100794</v>
      </c>
      <c r="C12" s="53"/>
      <c r="D12" s="53"/>
      <c r="E12" s="53"/>
      <c r="F12" s="53"/>
      <c r="G12" s="53"/>
      <c r="H12" s="53"/>
      <c r="I12" s="53"/>
      <c r="J12" s="53"/>
      <c r="K12" s="53"/>
      <c r="L12" s="53"/>
      <c r="M12" s="53"/>
      <c r="N12" s="53"/>
      <c r="O12" s="53"/>
      <c r="P12" s="53"/>
      <c r="Q12" s="53"/>
      <c r="R12" s="53"/>
      <c r="S12" s="53"/>
      <c r="T12" s="53"/>
      <c r="U12" s="53"/>
      <c r="V12" s="53"/>
      <c r="W12" s="53"/>
    </row>
    <row r="13" spans="1:23" ht="15.75" x14ac:dyDescent="0.25">
      <c r="A13" s="75" t="s">
        <v>412</v>
      </c>
      <c r="B13" s="76">
        <f>AVERAGE(B6:B12)</f>
        <v>0.921521326984583</v>
      </c>
      <c r="C13" s="53"/>
      <c r="D13" s="53"/>
      <c r="E13" s="53"/>
      <c r="F13" s="53"/>
      <c r="G13" s="53"/>
      <c r="H13" s="53"/>
      <c r="I13" s="53"/>
      <c r="J13" s="53"/>
      <c r="K13" s="53"/>
      <c r="L13" s="53"/>
      <c r="M13" s="53"/>
      <c r="N13" s="53"/>
      <c r="O13" s="53"/>
      <c r="P13" s="53"/>
      <c r="Q13" s="53"/>
      <c r="R13" s="53"/>
      <c r="S13" s="53"/>
      <c r="T13" s="53"/>
      <c r="U13" s="53"/>
      <c r="V13" s="53"/>
      <c r="W13" s="53"/>
    </row>
    <row r="14" spans="1:23" ht="15.75" x14ac:dyDescent="0.25">
      <c r="A14" s="53"/>
      <c r="B14" s="53"/>
      <c r="C14" s="53"/>
      <c r="D14" s="53"/>
      <c r="E14" s="53"/>
      <c r="F14" s="53"/>
      <c r="G14" s="53"/>
      <c r="H14" s="53"/>
      <c r="I14" s="53"/>
      <c r="J14" s="53"/>
      <c r="K14" s="53"/>
      <c r="L14" s="53"/>
      <c r="M14" s="53"/>
      <c r="N14" s="53"/>
      <c r="O14" s="53"/>
      <c r="P14" s="53"/>
      <c r="Q14" s="53"/>
      <c r="R14" s="53"/>
      <c r="S14" s="53"/>
      <c r="T14" s="53"/>
      <c r="U14" s="53"/>
      <c r="V14" s="53"/>
      <c r="W14" s="53"/>
    </row>
    <row r="15" spans="1:23" ht="15.75" x14ac:dyDescent="0.25">
      <c r="A15" s="53"/>
      <c r="B15" s="53"/>
      <c r="C15" s="53"/>
      <c r="D15" s="53"/>
      <c r="E15" s="53"/>
      <c r="F15" s="53"/>
      <c r="G15" s="53"/>
      <c r="H15" s="53"/>
      <c r="I15" s="53"/>
      <c r="J15" s="53"/>
      <c r="K15" s="53"/>
      <c r="L15" s="53"/>
      <c r="M15" s="53"/>
      <c r="N15" s="53"/>
      <c r="O15" s="53"/>
      <c r="P15" s="53"/>
      <c r="Q15" s="53"/>
      <c r="R15" s="53"/>
      <c r="S15" s="53"/>
      <c r="T15" s="53"/>
      <c r="U15" s="53"/>
      <c r="V15" s="53"/>
      <c r="W15" s="53"/>
    </row>
    <row r="16" spans="1:23" ht="15.75" x14ac:dyDescent="0.25">
      <c r="B16" s="53"/>
      <c r="C16" s="53"/>
      <c r="D16" s="53"/>
      <c r="E16" s="53"/>
      <c r="F16" s="53"/>
      <c r="G16" s="53"/>
      <c r="H16" s="53"/>
      <c r="I16" s="53"/>
      <c r="J16" s="53"/>
      <c r="K16" s="53"/>
      <c r="L16" s="53"/>
      <c r="M16" s="53"/>
      <c r="N16" s="53"/>
      <c r="O16" s="53"/>
      <c r="P16" s="53"/>
      <c r="Q16" s="53"/>
      <c r="R16" s="53"/>
      <c r="S16" s="53"/>
      <c r="T16" s="53"/>
      <c r="U16" s="53"/>
      <c r="V16" s="53"/>
      <c r="W16" s="53"/>
    </row>
    <row r="17" spans="1:23" ht="15.75" x14ac:dyDescent="0.25">
      <c r="A17" s="208" t="s">
        <v>517</v>
      </c>
      <c r="B17" s="208"/>
      <c r="C17" s="208"/>
      <c r="D17" s="208"/>
      <c r="E17" s="208"/>
      <c r="F17" s="53"/>
      <c r="G17" s="209" t="s">
        <v>518</v>
      </c>
      <c r="H17" s="209"/>
      <c r="I17" s="209"/>
      <c r="J17" s="209"/>
      <c r="K17" s="209"/>
      <c r="L17" s="209"/>
      <c r="M17" s="209"/>
      <c r="N17" s="53"/>
      <c r="S17" s="53"/>
      <c r="T17" s="53"/>
      <c r="U17" s="53"/>
      <c r="V17" s="53"/>
      <c r="W17" s="53"/>
    </row>
    <row r="18" spans="1:23" ht="15.75" x14ac:dyDescent="0.25">
      <c r="A18" s="113"/>
      <c r="B18" s="114" t="s">
        <v>390</v>
      </c>
      <c r="C18" s="114" t="s">
        <v>391</v>
      </c>
      <c r="D18" s="114" t="s">
        <v>313</v>
      </c>
      <c r="E18" s="114" t="s">
        <v>392</v>
      </c>
      <c r="F18" s="53"/>
      <c r="G18" s="115"/>
      <c r="H18" s="210" t="s">
        <v>394</v>
      </c>
      <c r="I18" s="210"/>
      <c r="J18" s="210"/>
      <c r="K18" s="210"/>
      <c r="L18" s="210"/>
      <c r="M18" s="210"/>
      <c r="N18" s="53"/>
      <c r="S18" s="53"/>
      <c r="T18" s="53"/>
      <c r="U18" s="53"/>
      <c r="V18" s="53"/>
    </row>
    <row r="19" spans="1:23" ht="15.75" x14ac:dyDescent="0.25">
      <c r="A19" s="78" t="s">
        <v>395</v>
      </c>
      <c r="B19" s="21">
        <v>217.81</v>
      </c>
      <c r="C19" s="21">
        <v>56184.03</v>
      </c>
      <c r="D19" s="21">
        <v>10190.73</v>
      </c>
      <c r="E19" s="21">
        <v>15207.18</v>
      </c>
      <c r="F19" s="53"/>
      <c r="G19" s="114" t="s">
        <v>396</v>
      </c>
      <c r="H19" s="116" t="s">
        <v>224</v>
      </c>
      <c r="I19" s="116" t="s">
        <v>313</v>
      </c>
      <c r="J19" s="116" t="s">
        <v>392</v>
      </c>
      <c r="K19" s="116" t="s">
        <v>244</v>
      </c>
      <c r="L19" s="116" t="s">
        <v>397</v>
      </c>
      <c r="M19" s="116" t="s">
        <v>398</v>
      </c>
      <c r="N19" s="53"/>
      <c r="S19" s="53"/>
      <c r="T19" s="53"/>
      <c r="U19" s="53"/>
      <c r="V19" s="53"/>
    </row>
    <row r="20" spans="1:23" ht="15.75" x14ac:dyDescent="0.25">
      <c r="A20" s="78" t="s">
        <v>399</v>
      </c>
      <c r="B20" s="21">
        <v>202.21</v>
      </c>
      <c r="C20" s="21">
        <v>53568.52</v>
      </c>
      <c r="D20" s="21">
        <v>11121.38</v>
      </c>
      <c r="E20" s="21">
        <v>25584.58</v>
      </c>
      <c r="F20" s="53"/>
      <c r="G20" s="78" t="s">
        <v>400</v>
      </c>
      <c r="H20" s="80">
        <v>1.08</v>
      </c>
      <c r="I20" s="80" t="s">
        <v>401</v>
      </c>
      <c r="J20" s="80">
        <v>0.46</v>
      </c>
      <c r="K20" s="80" t="s">
        <v>401</v>
      </c>
      <c r="L20" s="80" t="s">
        <v>401</v>
      </c>
      <c r="M20" s="80"/>
      <c r="N20" s="53"/>
      <c r="S20" s="53"/>
      <c r="T20" s="53"/>
      <c r="U20" s="53"/>
      <c r="V20" s="53"/>
    </row>
    <row r="21" spans="1:23" ht="15.75" x14ac:dyDescent="0.25">
      <c r="A21" s="78" t="s">
        <v>402</v>
      </c>
      <c r="B21" s="21">
        <v>146.01</v>
      </c>
      <c r="C21" s="21">
        <v>73626.490000000005</v>
      </c>
      <c r="D21" s="21">
        <v>10642.57</v>
      </c>
      <c r="E21" s="21">
        <v>15306.09</v>
      </c>
      <c r="F21" s="53"/>
      <c r="G21" s="78" t="s">
        <v>403</v>
      </c>
      <c r="H21" s="80">
        <v>1.2</v>
      </c>
      <c r="I21" s="80" t="s">
        <v>401</v>
      </c>
      <c r="J21" s="80" t="s">
        <v>401</v>
      </c>
      <c r="K21" s="80" t="s">
        <v>401</v>
      </c>
      <c r="L21" s="80" t="s">
        <v>401</v>
      </c>
      <c r="M21" s="80" t="s">
        <v>401</v>
      </c>
      <c r="N21" s="53"/>
      <c r="S21" s="53"/>
      <c r="T21" s="53"/>
      <c r="U21" s="53"/>
      <c r="V21" s="53"/>
    </row>
    <row r="22" spans="1:23" ht="15.75" x14ac:dyDescent="0.25">
      <c r="A22" s="78" t="s">
        <v>404</v>
      </c>
      <c r="B22" s="21">
        <v>151.78</v>
      </c>
      <c r="C22" s="21">
        <v>77416.34</v>
      </c>
      <c r="D22" s="21">
        <v>8826.27</v>
      </c>
      <c r="E22" s="21">
        <v>19738.71</v>
      </c>
      <c r="F22" s="53"/>
      <c r="G22" s="78" t="s">
        <v>405</v>
      </c>
      <c r="H22" s="80">
        <v>1</v>
      </c>
      <c r="I22" s="80">
        <v>0.55000000000000004</v>
      </c>
      <c r="J22" s="80">
        <v>0.46</v>
      </c>
      <c r="K22" s="80">
        <v>1.46</v>
      </c>
      <c r="L22" s="80">
        <v>0.7</v>
      </c>
      <c r="M22" s="80"/>
      <c r="N22" s="53"/>
      <c r="S22" s="53"/>
      <c r="T22" s="53"/>
      <c r="U22" s="53"/>
      <c r="V22" s="53"/>
    </row>
    <row r="23" spans="1:23" ht="15.75" x14ac:dyDescent="0.25">
      <c r="A23" s="78" t="s">
        <v>406</v>
      </c>
      <c r="B23" s="21">
        <v>148.79</v>
      </c>
      <c r="C23" s="21">
        <v>96657.13</v>
      </c>
      <c r="D23" s="21">
        <v>8675.82</v>
      </c>
      <c r="E23" s="21">
        <v>15435.17</v>
      </c>
      <c r="F23" s="53"/>
      <c r="G23" s="78" t="s">
        <v>407</v>
      </c>
      <c r="H23" s="80">
        <v>1.1299999999999999</v>
      </c>
      <c r="I23" s="80" t="s">
        <v>401</v>
      </c>
      <c r="J23" s="80">
        <v>0.46</v>
      </c>
      <c r="K23" s="80">
        <v>1.42</v>
      </c>
      <c r="L23" s="80">
        <v>0.65</v>
      </c>
      <c r="M23" s="80">
        <v>0.8</v>
      </c>
      <c r="N23" s="53"/>
      <c r="S23" s="53"/>
      <c r="T23" s="53"/>
      <c r="U23" s="53"/>
      <c r="V23" s="53"/>
    </row>
    <row r="24" spans="1:23" ht="15.75" x14ac:dyDescent="0.25">
      <c r="A24" s="78" t="s">
        <v>408</v>
      </c>
      <c r="B24" s="21">
        <v>131.28</v>
      </c>
      <c r="C24" s="21">
        <v>104862.65</v>
      </c>
      <c r="D24" s="21">
        <v>7422.48</v>
      </c>
      <c r="E24" s="21">
        <v>21971.57</v>
      </c>
      <c r="F24" s="53"/>
      <c r="G24" s="78" t="s">
        <v>409</v>
      </c>
      <c r="H24" s="80" t="s">
        <v>401</v>
      </c>
      <c r="I24" s="80" t="s">
        <v>401</v>
      </c>
      <c r="J24" s="80">
        <v>0.66</v>
      </c>
      <c r="K24" s="80" t="s">
        <v>401</v>
      </c>
      <c r="L24" s="80" t="s">
        <v>401</v>
      </c>
      <c r="M24" s="80" t="s">
        <v>401</v>
      </c>
      <c r="N24" s="53"/>
      <c r="S24" s="53"/>
      <c r="T24" s="53"/>
      <c r="U24" s="53"/>
      <c r="V24" s="53"/>
    </row>
    <row r="25" spans="1:23" ht="15.75" x14ac:dyDescent="0.25">
      <c r="A25" s="78" t="s">
        <v>410</v>
      </c>
      <c r="B25" s="21">
        <v>118.18</v>
      </c>
      <c r="C25" s="21">
        <v>113166.95</v>
      </c>
      <c r="D25" s="21">
        <v>9955.64</v>
      </c>
      <c r="E25" s="21">
        <v>20768.88</v>
      </c>
      <c r="F25" s="53"/>
      <c r="G25" s="78" t="s">
        <v>411</v>
      </c>
      <c r="H25" s="81">
        <v>1.1000000000000001</v>
      </c>
      <c r="I25" s="81">
        <v>0.55000000000000004</v>
      </c>
      <c r="J25" s="81">
        <v>0.47</v>
      </c>
      <c r="K25" s="81">
        <v>1.46</v>
      </c>
      <c r="L25" s="81">
        <v>0.67</v>
      </c>
      <c r="M25" s="81">
        <v>0.8</v>
      </c>
      <c r="N25" s="53"/>
      <c r="S25" s="53"/>
      <c r="T25" s="53"/>
      <c r="U25" s="53"/>
      <c r="V25" s="53"/>
    </row>
    <row r="26" spans="1:23" ht="14.45" customHeight="1" x14ac:dyDescent="0.25">
      <c r="A26" s="211" t="s">
        <v>480</v>
      </c>
      <c r="B26" s="212"/>
      <c r="C26" s="212"/>
      <c r="D26" s="212"/>
      <c r="E26" s="212"/>
      <c r="F26" s="53"/>
      <c r="G26" s="53"/>
      <c r="H26" s="53"/>
      <c r="I26" s="53"/>
      <c r="J26" s="53"/>
      <c r="K26" s="53"/>
      <c r="L26" s="53"/>
      <c r="M26" s="53"/>
      <c r="N26" s="53"/>
      <c r="O26" s="53"/>
      <c r="P26" s="53"/>
      <c r="Q26" s="53"/>
      <c r="R26" s="53"/>
      <c r="S26" s="53"/>
      <c r="T26" s="53"/>
      <c r="U26" s="53"/>
      <c r="V26" s="53"/>
      <c r="W26" s="53"/>
    </row>
    <row r="27" spans="1:23" ht="15.75" x14ac:dyDescent="0.25">
      <c r="A27" s="53"/>
      <c r="B27" s="77" t="s">
        <v>390</v>
      </c>
      <c r="C27" s="77" t="s">
        <v>391</v>
      </c>
      <c r="D27" s="77" t="s">
        <v>313</v>
      </c>
      <c r="E27" s="77" t="s">
        <v>392</v>
      </c>
      <c r="F27" s="53"/>
      <c r="G27" s="53"/>
      <c r="H27" s="53"/>
      <c r="I27" s="53"/>
      <c r="J27" s="53"/>
      <c r="K27" s="53"/>
      <c r="L27" s="53"/>
      <c r="M27" s="53"/>
      <c r="N27" s="53"/>
      <c r="O27" s="53"/>
      <c r="T27" s="82"/>
      <c r="U27" s="82"/>
      <c r="V27" s="53"/>
      <c r="W27" s="53"/>
    </row>
    <row r="28" spans="1:23" ht="15.75" x14ac:dyDescent="0.25">
      <c r="A28" s="78" t="s">
        <v>395</v>
      </c>
      <c r="B28" s="21" t="s">
        <v>401</v>
      </c>
      <c r="C28" s="83">
        <f t="shared" ref="C28:E34" si="1">C19/SUM($C19:$E19)</f>
        <v>0.68868220098713018</v>
      </c>
      <c r="D28" s="83">
        <f t="shared" si="1"/>
        <v>0.12491404347579868</v>
      </c>
      <c r="E28" s="83">
        <f t="shared" si="1"/>
        <v>0.18640375553707106</v>
      </c>
      <c r="F28" s="53"/>
      <c r="G28" s="53"/>
      <c r="H28" s="53"/>
      <c r="I28" s="53"/>
      <c r="J28" s="53"/>
      <c r="K28" s="53"/>
      <c r="L28" s="53"/>
      <c r="M28" s="53"/>
      <c r="N28" s="53"/>
      <c r="O28" s="53"/>
      <c r="T28" s="82"/>
      <c r="U28" s="82"/>
      <c r="V28" s="53"/>
      <c r="W28" s="53"/>
    </row>
    <row r="29" spans="1:23" ht="15.75" x14ac:dyDescent="0.25">
      <c r="A29" s="78" t="s">
        <v>399</v>
      </c>
      <c r="B29" s="21" t="s">
        <v>401</v>
      </c>
      <c r="C29" s="83">
        <f t="shared" si="1"/>
        <v>0.59339605168592491</v>
      </c>
      <c r="D29" s="83">
        <f t="shared" si="1"/>
        <v>0.12319517099406166</v>
      </c>
      <c r="E29" s="83">
        <f t="shared" si="1"/>
        <v>0.28340877732001341</v>
      </c>
      <c r="F29" s="53"/>
      <c r="G29" s="53"/>
      <c r="H29" s="53"/>
      <c r="I29" s="53"/>
      <c r="J29" s="53"/>
      <c r="K29" s="53"/>
      <c r="L29" s="53"/>
      <c r="M29" s="53"/>
      <c r="N29" s="53"/>
      <c r="O29" s="53"/>
      <c r="T29" s="82"/>
      <c r="U29" s="82"/>
      <c r="V29" s="53"/>
      <c r="W29" s="53"/>
    </row>
    <row r="30" spans="1:23" ht="15.75" x14ac:dyDescent="0.25">
      <c r="A30" s="78" t="s">
        <v>402</v>
      </c>
      <c r="B30" s="21" t="s">
        <v>401</v>
      </c>
      <c r="C30" s="83">
        <f t="shared" si="1"/>
        <v>0.73940626752759109</v>
      </c>
      <c r="D30" s="83">
        <f t="shared" si="1"/>
        <v>0.1068797787399768</v>
      </c>
      <c r="E30" s="83">
        <f t="shared" si="1"/>
        <v>0.15371395373243224</v>
      </c>
      <c r="F30" s="53"/>
      <c r="G30" s="53"/>
      <c r="H30" s="53"/>
      <c r="I30" s="53"/>
      <c r="J30" s="53"/>
      <c r="K30" s="53"/>
      <c r="L30" s="53"/>
      <c r="M30" s="53"/>
      <c r="N30" s="53"/>
      <c r="O30" s="53"/>
      <c r="T30" s="82"/>
      <c r="U30" s="82"/>
      <c r="V30" s="53"/>
      <c r="W30" s="53"/>
    </row>
    <row r="31" spans="1:23" ht="15.75" x14ac:dyDescent="0.25">
      <c r="A31" s="78" t="s">
        <v>404</v>
      </c>
      <c r="B31" s="21" t="s">
        <v>401</v>
      </c>
      <c r="C31" s="83">
        <f t="shared" si="1"/>
        <v>0.73047155857277479</v>
      </c>
      <c r="D31" s="83">
        <f t="shared" si="1"/>
        <v>8.3281374491278273E-2</v>
      </c>
      <c r="E31" s="83">
        <f t="shared" si="1"/>
        <v>0.18624706693594681</v>
      </c>
      <c r="F31" s="53"/>
      <c r="G31" s="53"/>
      <c r="H31" s="53"/>
      <c r="I31" s="53"/>
      <c r="J31" s="53"/>
      <c r="K31" s="53"/>
      <c r="L31" s="53"/>
      <c r="M31" s="53"/>
      <c r="N31" s="53"/>
      <c r="O31" s="53"/>
      <c r="T31" s="82"/>
      <c r="U31" s="82"/>
      <c r="V31" s="53"/>
      <c r="W31" s="53"/>
    </row>
    <row r="32" spans="1:23" ht="15.75" x14ac:dyDescent="0.25">
      <c r="A32" s="78" t="s">
        <v>406</v>
      </c>
      <c r="B32" s="21" t="s">
        <v>401</v>
      </c>
      <c r="C32" s="83">
        <f t="shared" si="1"/>
        <v>0.80035302362908356</v>
      </c>
      <c r="D32" s="83">
        <f t="shared" si="1"/>
        <v>7.18386607326503E-2</v>
      </c>
      <c r="E32" s="83">
        <f t="shared" si="1"/>
        <v>0.12780831563826611</v>
      </c>
      <c r="F32" s="53"/>
      <c r="G32" s="53"/>
      <c r="H32" s="53"/>
      <c r="I32" s="53"/>
      <c r="J32" s="53"/>
      <c r="K32" s="53"/>
      <c r="L32" s="53"/>
      <c r="M32" s="53"/>
      <c r="N32" s="53"/>
      <c r="O32" s="53"/>
      <c r="T32" s="82"/>
      <c r="U32" s="82"/>
      <c r="V32" s="53"/>
      <c r="W32" s="53"/>
    </row>
    <row r="33" spans="1:23" ht="15.75" x14ac:dyDescent="0.25">
      <c r="A33" s="78" t="s">
        <v>408</v>
      </c>
      <c r="B33" s="21" t="s">
        <v>401</v>
      </c>
      <c r="C33" s="83">
        <f t="shared" si="1"/>
        <v>0.78106083346305999</v>
      </c>
      <c r="D33" s="83">
        <f t="shared" si="1"/>
        <v>5.5285732481135025E-2</v>
      </c>
      <c r="E33" s="83">
        <f t="shared" si="1"/>
        <v>0.16365343405580504</v>
      </c>
      <c r="F33" s="53"/>
      <c r="G33" s="53"/>
      <c r="H33" s="53"/>
      <c r="I33" s="53"/>
      <c r="J33" s="53"/>
      <c r="K33" s="53"/>
      <c r="L33" s="53"/>
      <c r="M33" s="53"/>
      <c r="N33" s="53"/>
      <c r="O33" s="53"/>
      <c r="T33" s="82"/>
      <c r="U33" s="82"/>
      <c r="V33" s="53"/>
      <c r="W33" s="53"/>
    </row>
    <row r="34" spans="1:23" ht="15.75" x14ac:dyDescent="0.25">
      <c r="A34" s="78" t="s">
        <v>410</v>
      </c>
      <c r="B34" s="21" t="s">
        <v>401</v>
      </c>
      <c r="C34" s="83">
        <f t="shared" si="1"/>
        <v>0.78647434764548585</v>
      </c>
      <c r="D34" s="83">
        <f t="shared" si="1"/>
        <v>6.9188534942342297E-2</v>
      </c>
      <c r="E34" s="83">
        <f t="shared" si="1"/>
        <v>0.14433711741217184</v>
      </c>
      <c r="F34" s="53"/>
      <c r="G34" s="53"/>
      <c r="H34" s="53"/>
      <c r="I34" s="53"/>
      <c r="J34" s="53"/>
      <c r="K34" s="53"/>
      <c r="L34" s="53"/>
      <c r="M34" s="53"/>
      <c r="N34" s="53"/>
      <c r="O34" s="53"/>
      <c r="T34" s="82"/>
      <c r="U34" s="82"/>
      <c r="V34" s="53"/>
      <c r="W34" s="53"/>
    </row>
    <row r="35" spans="1:23" ht="15.75" x14ac:dyDescent="0.25">
      <c r="A35" s="53"/>
      <c r="B35" s="53"/>
      <c r="C35" s="53"/>
      <c r="D35" s="53"/>
      <c r="E35" s="53"/>
      <c r="F35" s="53"/>
      <c r="G35" s="53"/>
      <c r="H35" s="53"/>
      <c r="I35" s="53"/>
      <c r="J35" s="53"/>
      <c r="K35" s="53"/>
      <c r="L35" s="53"/>
      <c r="M35" s="53"/>
      <c r="N35" s="53"/>
      <c r="O35" s="53"/>
      <c r="T35" s="82"/>
      <c r="U35" s="82"/>
      <c r="V35" s="53"/>
      <c r="W35" s="53"/>
    </row>
    <row r="36" spans="1:23" ht="15.75" x14ac:dyDescent="0.25">
      <c r="A36" s="213" t="s">
        <v>481</v>
      </c>
      <c r="B36" s="213"/>
      <c r="C36" s="213"/>
      <c r="D36" s="213"/>
      <c r="E36" s="53"/>
      <c r="F36" s="53"/>
      <c r="G36" s="53"/>
      <c r="H36" s="53"/>
      <c r="I36" s="53"/>
      <c r="J36" s="53"/>
      <c r="K36" s="53"/>
      <c r="L36" s="53"/>
      <c r="M36" s="53"/>
      <c r="N36" s="53"/>
      <c r="O36" s="53"/>
      <c r="P36" s="82"/>
      <c r="Q36" s="84"/>
      <c r="R36" s="84"/>
      <c r="S36" s="85"/>
      <c r="T36" s="82"/>
      <c r="U36" s="82"/>
      <c r="V36" s="53"/>
      <c r="W36" s="53"/>
    </row>
    <row r="37" spans="1:23" ht="15.75" x14ac:dyDescent="0.25">
      <c r="A37" s="214" t="s">
        <v>482</v>
      </c>
      <c r="B37" s="214"/>
      <c r="C37" s="214"/>
      <c r="D37" s="214"/>
      <c r="E37" s="214"/>
      <c r="F37" s="214"/>
      <c r="G37" s="214"/>
      <c r="H37" s="214"/>
      <c r="I37" s="214"/>
      <c r="J37" s="53"/>
      <c r="K37" s="53"/>
      <c r="L37" s="53"/>
      <c r="M37" s="53"/>
      <c r="N37" s="53"/>
      <c r="O37" s="53"/>
      <c r="P37" s="82"/>
      <c r="Q37" s="84"/>
      <c r="R37" s="84"/>
      <c r="S37" s="85"/>
      <c r="T37" s="82"/>
      <c r="U37" s="82"/>
      <c r="V37" s="53"/>
      <c r="W37" s="53"/>
    </row>
    <row r="38" spans="1:23" ht="15.75" x14ac:dyDescent="0.25">
      <c r="A38" s="214"/>
      <c r="B38" s="214"/>
      <c r="C38" s="214"/>
      <c r="D38" s="214"/>
      <c r="E38" s="214"/>
      <c r="F38" s="214"/>
      <c r="G38" s="214"/>
      <c r="H38" s="214"/>
      <c r="I38" s="214"/>
      <c r="J38" s="53"/>
      <c r="K38" s="53"/>
      <c r="L38" s="53"/>
      <c r="M38" s="53"/>
      <c r="N38" s="53"/>
      <c r="O38" s="53"/>
      <c r="P38" s="82"/>
      <c r="Q38" s="84"/>
      <c r="R38" s="84"/>
      <c r="S38" s="85"/>
      <c r="T38" s="82"/>
      <c r="U38" s="82"/>
      <c r="V38" s="53"/>
      <c r="W38" s="53"/>
    </row>
    <row r="39" spans="1:23" ht="15.75" x14ac:dyDescent="0.25">
      <c r="A39" s="214"/>
      <c r="B39" s="214"/>
      <c r="C39" s="214"/>
      <c r="D39" s="214"/>
      <c r="E39" s="214"/>
      <c r="F39" s="214"/>
      <c r="G39" s="214"/>
      <c r="H39" s="214"/>
      <c r="I39" s="214"/>
      <c r="J39" s="53"/>
      <c r="K39" s="53"/>
      <c r="L39" s="53"/>
      <c r="M39" s="53"/>
      <c r="N39" s="53"/>
      <c r="O39" s="53"/>
      <c r="P39" s="82"/>
      <c r="Q39" s="84"/>
      <c r="R39" s="84"/>
      <c r="S39" s="85"/>
      <c r="T39" s="82"/>
      <c r="U39" s="82"/>
      <c r="V39" s="53"/>
      <c r="W39" s="53"/>
    </row>
    <row r="40" spans="1:23" ht="15.75" x14ac:dyDescent="0.25">
      <c r="A40" s="214"/>
      <c r="B40" s="214"/>
      <c r="C40" s="214"/>
      <c r="D40" s="214"/>
      <c r="E40" s="214"/>
      <c r="F40" s="214"/>
      <c r="G40" s="214"/>
      <c r="H40" s="214"/>
      <c r="I40" s="214"/>
      <c r="J40" s="53"/>
      <c r="K40" s="53"/>
      <c r="L40" s="53"/>
      <c r="M40" s="53"/>
      <c r="N40" s="53"/>
      <c r="O40" s="53"/>
      <c r="P40" s="82"/>
      <c r="Q40" s="84"/>
      <c r="R40" s="84"/>
      <c r="S40" s="85"/>
      <c r="T40" s="82"/>
      <c r="U40" s="82"/>
      <c r="V40" s="53"/>
      <c r="W40" s="53"/>
    </row>
    <row r="41" spans="1:23" ht="15.75" x14ac:dyDescent="0.25">
      <c r="A41" s="53"/>
      <c r="B41" s="53"/>
      <c r="C41" s="53"/>
      <c r="D41" s="53"/>
      <c r="E41" s="53"/>
      <c r="F41" s="53"/>
      <c r="G41" s="53"/>
      <c r="H41" s="53"/>
      <c r="I41" s="53"/>
      <c r="J41" s="53"/>
      <c r="K41" s="53"/>
      <c r="L41" s="53"/>
      <c r="M41" s="53"/>
      <c r="N41" s="53"/>
      <c r="O41" s="53"/>
      <c r="P41" s="82"/>
      <c r="Q41" s="84"/>
      <c r="R41" s="84"/>
      <c r="S41" s="85"/>
      <c r="T41" s="82"/>
      <c r="U41" s="82"/>
      <c r="V41" s="53"/>
      <c r="W41" s="53"/>
    </row>
    <row r="42" spans="1:23" ht="15.75" x14ac:dyDescent="0.25">
      <c r="A42" s="53"/>
      <c r="B42" s="53"/>
      <c r="C42" s="53"/>
      <c r="D42" s="53"/>
      <c r="E42" s="53"/>
      <c r="F42" s="53"/>
      <c r="G42" s="53"/>
      <c r="H42" s="53"/>
      <c r="I42" s="53"/>
      <c r="J42" s="53"/>
      <c r="K42" s="53"/>
      <c r="L42" s="53"/>
      <c r="M42" s="53"/>
      <c r="N42" s="53"/>
      <c r="O42" s="53"/>
      <c r="P42" s="82"/>
      <c r="Q42" s="84"/>
      <c r="R42" s="84"/>
      <c r="S42" s="85"/>
      <c r="T42" s="82"/>
      <c r="U42" s="82"/>
      <c r="V42" s="53"/>
      <c r="W42" s="53"/>
    </row>
    <row r="43" spans="1:23" ht="15.75" x14ac:dyDescent="0.25">
      <c r="A43" s="199" t="s">
        <v>519</v>
      </c>
      <c r="B43" s="199"/>
      <c r="C43" s="199"/>
      <c r="D43" s="199"/>
      <c r="E43" s="53"/>
      <c r="F43" s="53"/>
      <c r="G43" s="53"/>
      <c r="H43" s="53"/>
      <c r="I43" s="53"/>
      <c r="J43" s="53"/>
      <c r="K43" s="53"/>
      <c r="L43" s="53"/>
      <c r="M43" s="53"/>
      <c r="N43" s="53"/>
      <c r="O43" s="53"/>
      <c r="P43" s="82"/>
      <c r="Q43" s="84"/>
      <c r="R43" s="84"/>
      <c r="S43" s="85"/>
      <c r="T43" s="82"/>
      <c r="U43" s="82"/>
      <c r="V43" s="53"/>
      <c r="W43" s="53"/>
    </row>
    <row r="44" spans="1:23" ht="15.75" x14ac:dyDescent="0.25">
      <c r="A44" s="74"/>
      <c r="B44" s="205" t="s">
        <v>395</v>
      </c>
      <c r="C44" s="205"/>
      <c r="D44" s="205"/>
      <c r="E44" s="205" t="s">
        <v>399</v>
      </c>
      <c r="F44" s="205"/>
      <c r="G44" s="205"/>
      <c r="H44" s="205" t="s">
        <v>402</v>
      </c>
      <c r="I44" s="205"/>
      <c r="J44" s="205"/>
      <c r="K44" s="205" t="s">
        <v>404</v>
      </c>
      <c r="L44" s="205"/>
      <c r="M44" s="205"/>
      <c r="N44" s="205" t="s">
        <v>406</v>
      </c>
      <c r="O44" s="205"/>
      <c r="P44" s="205"/>
      <c r="Q44" s="205" t="s">
        <v>408</v>
      </c>
      <c r="R44" s="205"/>
      <c r="S44" s="205"/>
      <c r="T44" s="205" t="s">
        <v>410</v>
      </c>
      <c r="U44" s="205"/>
      <c r="V44" s="205"/>
      <c r="W44" s="53"/>
    </row>
    <row r="45" spans="1:23" ht="63" x14ac:dyDescent="0.25">
      <c r="A45" s="117" t="s">
        <v>422</v>
      </c>
      <c r="B45" s="118" t="s">
        <v>449</v>
      </c>
      <c r="C45" s="119" t="s">
        <v>417</v>
      </c>
      <c r="D45" s="118" t="s">
        <v>450</v>
      </c>
      <c r="E45" s="118" t="s">
        <v>449</v>
      </c>
      <c r="F45" s="119" t="s">
        <v>417</v>
      </c>
      <c r="G45" s="118" t="s">
        <v>450</v>
      </c>
      <c r="H45" s="118" t="s">
        <v>449</v>
      </c>
      <c r="I45" s="119" t="s">
        <v>417</v>
      </c>
      <c r="J45" s="118" t="s">
        <v>450</v>
      </c>
      <c r="K45" s="118" t="s">
        <v>449</v>
      </c>
      <c r="L45" s="119" t="s">
        <v>417</v>
      </c>
      <c r="M45" s="118" t="s">
        <v>450</v>
      </c>
      <c r="N45" s="118" t="s">
        <v>449</v>
      </c>
      <c r="O45" s="119" t="s">
        <v>417</v>
      </c>
      <c r="P45" s="118" t="s">
        <v>450</v>
      </c>
      <c r="Q45" s="118" t="s">
        <v>449</v>
      </c>
      <c r="R45" s="119" t="s">
        <v>417</v>
      </c>
      <c r="S45" s="118" t="s">
        <v>450</v>
      </c>
      <c r="T45" s="118" t="s">
        <v>449</v>
      </c>
      <c r="U45" s="119" t="s">
        <v>417</v>
      </c>
      <c r="V45" s="118" t="s">
        <v>450</v>
      </c>
      <c r="W45" s="53"/>
    </row>
    <row r="46" spans="1:23" ht="15.75" x14ac:dyDescent="0.25">
      <c r="A46" s="86" t="s">
        <v>12</v>
      </c>
      <c r="B46" s="21"/>
      <c r="C46" s="87"/>
      <c r="D46" s="21">
        <f>8146.69*10^6</f>
        <v>8146690000</v>
      </c>
      <c r="E46" s="21"/>
      <c r="F46" s="87"/>
      <c r="G46" s="21">
        <f>9811.87*10^6</f>
        <v>9811870000</v>
      </c>
      <c r="H46" s="22"/>
      <c r="I46" s="87"/>
      <c r="J46" s="22">
        <f>11260.3*10^6</f>
        <v>11260300000</v>
      </c>
      <c r="K46" s="23"/>
      <c r="L46" s="87"/>
      <c r="M46" s="23">
        <f>11506.98*10^6</f>
        <v>11506980000</v>
      </c>
      <c r="N46" s="23"/>
      <c r="O46" s="88"/>
      <c r="P46" s="23">
        <f>12448.57*10^6</f>
        <v>12448570000</v>
      </c>
      <c r="Q46" s="23"/>
      <c r="R46" s="87"/>
      <c r="S46" s="23">
        <f>AVERAGE(P46,V46)</f>
        <v>14825595000</v>
      </c>
      <c r="T46" s="23"/>
      <c r="U46" s="87"/>
      <c r="V46" s="23">
        <f>17202.62*10^6</f>
        <v>17202620000</v>
      </c>
      <c r="W46" s="53"/>
    </row>
    <row r="47" spans="1:23" ht="15.75" x14ac:dyDescent="0.25">
      <c r="A47" s="86" t="s">
        <v>17</v>
      </c>
      <c r="B47" s="21">
        <v>22106318.641000003</v>
      </c>
      <c r="C47" s="87">
        <f>B47/($B$62)</f>
        <v>3.2156541696295782E-4</v>
      </c>
      <c r="D47" s="21">
        <f t="shared" ref="D47:D61" si="2">C47*$C$67</f>
        <v>23684276.949497748</v>
      </c>
      <c r="E47" s="21">
        <v>51798950.762100004</v>
      </c>
      <c r="F47" s="87">
        <f t="shared" ref="F47:F61" si="3">E47/$E$62</f>
        <v>7.6347767409510757E-4</v>
      </c>
      <c r="G47" s="21">
        <f t="shared" ref="G47:G61" si="4">F47*$C$68</f>
        <v>61585789.154900528</v>
      </c>
      <c r="H47" s="22">
        <v>210546356.62229997</v>
      </c>
      <c r="I47" s="87">
        <f t="shared" ref="I47:I61" si="5">H47/$H$62</f>
        <v>2.9324968572917434E-3</v>
      </c>
      <c r="J47" s="21">
        <f t="shared" ref="J47:J61" si="6">I47*$C$69</f>
        <v>259411193.94332489</v>
      </c>
      <c r="K47" s="23">
        <v>56889835.750500001</v>
      </c>
      <c r="L47" s="87">
        <f t="shared" ref="L47:L61" si="7">K47/$K$62</f>
        <v>7.2788733962244896E-4</v>
      </c>
      <c r="M47" s="21">
        <f t="shared" ref="M47:M61" si="8">L47*$C$70</f>
        <v>68877154.745594621</v>
      </c>
      <c r="N47" s="23">
        <v>3519452.9434000002</v>
      </c>
      <c r="O47" s="88">
        <f t="shared" ref="O47:O61" si="9">N47/$N$62</f>
        <v>4.9965512226810359E-5</v>
      </c>
      <c r="P47" s="21">
        <f t="shared" ref="P47:P61" si="10">O47*$C$71</f>
        <v>5419676.1684918227</v>
      </c>
      <c r="Q47" s="21">
        <v>1020140.85</v>
      </c>
      <c r="R47" s="87">
        <f t="shared" ref="R47:R61" si="11">Q47/$Q$62</f>
        <v>1.4141516851301564E-5</v>
      </c>
      <c r="S47" s="21">
        <f t="shared" ref="S47:S61" si="12">R47*$C$72</f>
        <v>1663575.446190774</v>
      </c>
      <c r="T47" s="23">
        <v>1087436.5</v>
      </c>
      <c r="U47" s="87">
        <f t="shared" ref="U47:U61" si="13">T47/$T$62</f>
        <v>1.6387006835979168E-5</v>
      </c>
      <c r="V47" s="21">
        <f t="shared" ref="V47:V61" si="14">U47*$C$73</f>
        <v>2077987.9952003523</v>
      </c>
      <c r="W47" s="53"/>
    </row>
    <row r="48" spans="1:23" ht="15.75" x14ac:dyDescent="0.25">
      <c r="A48" s="86" t="s">
        <v>19</v>
      </c>
      <c r="B48" s="21">
        <v>0</v>
      </c>
      <c r="C48" s="87">
        <f t="shared" ref="C48:C61" si="15">B48/($B$62)</f>
        <v>0</v>
      </c>
      <c r="D48" s="21">
        <f t="shared" si="2"/>
        <v>0</v>
      </c>
      <c r="E48" s="21">
        <v>0</v>
      </c>
      <c r="F48" s="87">
        <f t="shared" si="3"/>
        <v>0</v>
      </c>
      <c r="G48" s="21">
        <f t="shared" si="4"/>
        <v>0</v>
      </c>
      <c r="H48" s="22">
        <v>0</v>
      </c>
      <c r="I48" s="87">
        <f t="shared" si="5"/>
        <v>0</v>
      </c>
      <c r="J48" s="21">
        <f t="shared" si="6"/>
        <v>0</v>
      </c>
      <c r="K48" s="21">
        <v>0</v>
      </c>
      <c r="L48" s="87">
        <f t="shared" si="7"/>
        <v>0</v>
      </c>
      <c r="M48" s="21">
        <f t="shared" si="8"/>
        <v>0</v>
      </c>
      <c r="N48" s="21">
        <v>0</v>
      </c>
      <c r="O48" s="88">
        <f t="shared" si="9"/>
        <v>0</v>
      </c>
      <c r="P48" s="21">
        <f t="shared" si="10"/>
        <v>0</v>
      </c>
      <c r="Q48" s="21">
        <v>0</v>
      </c>
      <c r="R48" s="87">
        <f t="shared" si="11"/>
        <v>0</v>
      </c>
      <c r="S48" s="21">
        <f t="shared" si="12"/>
        <v>0</v>
      </c>
      <c r="T48" s="23">
        <v>0</v>
      </c>
      <c r="U48" s="87">
        <f t="shared" si="13"/>
        <v>0</v>
      </c>
      <c r="V48" s="21">
        <f t="shared" si="14"/>
        <v>0</v>
      </c>
      <c r="W48" s="53"/>
    </row>
    <row r="49" spans="1:23" ht="15.75" x14ac:dyDescent="0.25">
      <c r="A49" s="86" t="s">
        <v>23</v>
      </c>
      <c r="B49" s="21">
        <v>14671347710.257401</v>
      </c>
      <c r="C49" s="87">
        <f t="shared" si="15"/>
        <v>0.21341400712045663</v>
      </c>
      <c r="D49" s="21">
        <f t="shared" si="2"/>
        <v>15718594671.283421</v>
      </c>
      <c r="E49" s="21">
        <v>16484126283.335606</v>
      </c>
      <c r="F49" s="87">
        <f t="shared" si="3"/>
        <v>0.24296365484490506</v>
      </c>
      <c r="G49" s="21">
        <f t="shared" si="4"/>
        <v>19598619484.6064</v>
      </c>
      <c r="H49" s="22">
        <v>18520465778.884521</v>
      </c>
      <c r="I49" s="87">
        <f t="shared" si="5"/>
        <v>0.25795368090642029</v>
      </c>
      <c r="J49" s="21">
        <f t="shared" si="6"/>
        <v>22818804453.147518</v>
      </c>
      <c r="K49" s="23">
        <v>24557673000.065899</v>
      </c>
      <c r="L49" s="87">
        <f t="shared" si="7"/>
        <v>0.31420760899593403</v>
      </c>
      <c r="M49" s="21">
        <f t="shared" si="8"/>
        <v>29732246913.762337</v>
      </c>
      <c r="N49" s="23">
        <v>15395267563.856195</v>
      </c>
      <c r="O49" s="88">
        <f t="shared" si="9"/>
        <v>0.21856590841466103</v>
      </c>
      <c r="P49" s="21">
        <f t="shared" si="10"/>
        <v>23707481266.330315</v>
      </c>
      <c r="Q49" s="21">
        <v>15801477431.408598</v>
      </c>
      <c r="R49" s="87">
        <f t="shared" si="11"/>
        <v>0.21904510477325365</v>
      </c>
      <c r="S49" s="21">
        <f t="shared" si="12"/>
        <v>25767961226.559059</v>
      </c>
      <c r="T49" s="23">
        <v>19738298828.676983</v>
      </c>
      <c r="U49" s="87">
        <f t="shared" si="13"/>
        <v>0.2974441614164407</v>
      </c>
      <c r="V49" s="21">
        <f t="shared" si="14"/>
        <v>37718016648.942673</v>
      </c>
      <c r="W49" s="53"/>
    </row>
    <row r="50" spans="1:23" ht="15.75" x14ac:dyDescent="0.25">
      <c r="A50" s="86" t="s">
        <v>25</v>
      </c>
      <c r="B50" s="21">
        <v>14876409777.287998</v>
      </c>
      <c r="C50" s="87">
        <f t="shared" si="15"/>
        <v>0.21639690400884587</v>
      </c>
      <c r="D50" s="21">
        <f t="shared" si="2"/>
        <v>15938294154.777765</v>
      </c>
      <c r="E50" s="21">
        <v>12851714977.717299</v>
      </c>
      <c r="F50" s="87">
        <f t="shared" si="3"/>
        <v>0.18942463727470041</v>
      </c>
      <c r="G50" s="21">
        <f t="shared" si="4"/>
        <v>15279904269.329002</v>
      </c>
      <c r="H50" s="22">
        <v>12931957392.895699</v>
      </c>
      <c r="I50" s="87">
        <f t="shared" si="5"/>
        <v>0.18011674493768354</v>
      </c>
      <c r="J50" s="21">
        <f t="shared" si="6"/>
        <v>15933282157.588133</v>
      </c>
      <c r="K50" s="23">
        <v>14700416172.502996</v>
      </c>
      <c r="L50" s="87">
        <f t="shared" si="7"/>
        <v>0.18808714558561521</v>
      </c>
      <c r="M50" s="21">
        <f t="shared" si="8"/>
        <v>17797956808.641899</v>
      </c>
      <c r="N50" s="23">
        <v>8866240534.0482006</v>
      </c>
      <c r="O50" s="88">
        <f t="shared" si="9"/>
        <v>0.12587361073845091</v>
      </c>
      <c r="P50" s="21">
        <f t="shared" si="10"/>
        <v>13653301606.605944</v>
      </c>
      <c r="Q50" s="21">
        <v>13249017517.1898</v>
      </c>
      <c r="R50" s="87">
        <f t="shared" si="11"/>
        <v>0.18366209380060525</v>
      </c>
      <c r="S50" s="21">
        <f t="shared" si="12"/>
        <v>21605585373.576992</v>
      </c>
      <c r="T50" s="23">
        <v>2108783045.096668</v>
      </c>
      <c r="U50" s="87">
        <f t="shared" si="13"/>
        <v>3.1778078237760146E-2</v>
      </c>
      <c r="V50" s="21">
        <f t="shared" si="14"/>
        <v>4029684355.9995632</v>
      </c>
      <c r="W50" s="53"/>
    </row>
    <row r="51" spans="1:23" ht="15.75" x14ac:dyDescent="0.25">
      <c r="A51" s="86" t="s">
        <v>27</v>
      </c>
      <c r="B51" s="21">
        <v>15020269118.304901</v>
      </c>
      <c r="C51" s="87">
        <f t="shared" si="15"/>
        <v>0.21848952692491655</v>
      </c>
      <c r="D51" s="21">
        <f t="shared" si="2"/>
        <v>16092422235.972494</v>
      </c>
      <c r="E51" s="21">
        <v>10560319082.286964</v>
      </c>
      <c r="F51" s="87">
        <f t="shared" si="3"/>
        <v>0.15565118080626861</v>
      </c>
      <c r="G51" s="21">
        <f t="shared" si="4"/>
        <v>12555574482.525114</v>
      </c>
      <c r="H51" s="22">
        <v>13519161686.803804</v>
      </c>
      <c r="I51" s="87">
        <f t="shared" si="5"/>
        <v>0.18829534643000381</v>
      </c>
      <c r="J51" s="21">
        <f t="shared" si="6"/>
        <v>16656768279.196068</v>
      </c>
      <c r="K51" s="23">
        <v>12118904407.063627</v>
      </c>
      <c r="L51" s="87">
        <f t="shared" si="7"/>
        <v>0.15505752427697575</v>
      </c>
      <c r="M51" s="21">
        <f t="shared" si="8"/>
        <v>14672491899.136023</v>
      </c>
      <c r="N51" s="23">
        <v>13201664346.918694</v>
      </c>
      <c r="O51" s="88">
        <f t="shared" si="9"/>
        <v>0.18742342402310191</v>
      </c>
      <c r="P51" s="21">
        <f t="shared" si="10"/>
        <v>20329507680.901985</v>
      </c>
      <c r="Q51" s="21">
        <v>12818255334.243402</v>
      </c>
      <c r="R51" s="87">
        <f t="shared" si="11"/>
        <v>0.17769073144506392</v>
      </c>
      <c r="S51" s="21">
        <f t="shared" si="12"/>
        <v>20903128070.06134</v>
      </c>
      <c r="T51" s="23">
        <v>20322731860.692291</v>
      </c>
      <c r="U51" s="87">
        <f t="shared" si="13"/>
        <v>0.3062512118426558</v>
      </c>
      <c r="V51" s="21">
        <f t="shared" si="14"/>
        <v>38834812732.692253</v>
      </c>
      <c r="W51" s="53"/>
    </row>
    <row r="52" spans="1:23" ht="15.75" x14ac:dyDescent="0.25">
      <c r="A52" s="86" t="s">
        <v>29</v>
      </c>
      <c r="B52" s="21">
        <v>4215231089.7677999</v>
      </c>
      <c r="C52" s="87">
        <f t="shared" si="15"/>
        <v>6.1316068269388228E-2</v>
      </c>
      <c r="D52" s="21">
        <f t="shared" si="2"/>
        <v>4516116055.2093477</v>
      </c>
      <c r="E52" s="21">
        <v>3909538844.7674022</v>
      </c>
      <c r="F52" s="87">
        <f t="shared" si="3"/>
        <v>5.7623669593157609E-2</v>
      </c>
      <c r="G52" s="21">
        <f t="shared" si="4"/>
        <v>4648202935.4715328</v>
      </c>
      <c r="H52" s="22">
        <v>3079099058.4913011</v>
      </c>
      <c r="I52" s="87">
        <f t="shared" si="5"/>
        <v>4.2885797014828773E-2</v>
      </c>
      <c r="J52" s="21">
        <f t="shared" si="6"/>
        <v>3793714485.717186</v>
      </c>
      <c r="K52" s="23">
        <v>1860912383.766701</v>
      </c>
      <c r="L52" s="87">
        <f t="shared" si="7"/>
        <v>2.3809781596680193E-2</v>
      </c>
      <c r="M52" s="21">
        <f t="shared" si="8"/>
        <v>2253027250.5412521</v>
      </c>
      <c r="N52" s="23">
        <v>3215054638.6304984</v>
      </c>
      <c r="O52" s="88">
        <f t="shared" si="9"/>
        <v>4.5643983437143487E-2</v>
      </c>
      <c r="P52" s="21">
        <f t="shared" si="10"/>
        <v>4950927114.4144487</v>
      </c>
      <c r="Q52" s="21">
        <v>2454123560.0904965</v>
      </c>
      <c r="R52" s="87">
        <f t="shared" si="11"/>
        <v>3.4019841162321797E-2</v>
      </c>
      <c r="S52" s="21">
        <f t="shared" si="12"/>
        <v>4002015698.6016574</v>
      </c>
      <c r="T52" s="23">
        <v>1507951704.6527488</v>
      </c>
      <c r="U52" s="87">
        <f t="shared" si="13"/>
        <v>2.2723915274566409E-2</v>
      </c>
      <c r="V52" s="21">
        <f t="shared" si="14"/>
        <v>2881552660.4177065</v>
      </c>
      <c r="W52" s="53"/>
    </row>
    <row r="53" spans="1:23" ht="15.75" x14ac:dyDescent="0.25">
      <c r="A53" s="86" t="s">
        <v>31</v>
      </c>
      <c r="B53" s="21">
        <v>5243910032.2844276</v>
      </c>
      <c r="C53" s="87">
        <f t="shared" si="15"/>
        <v>7.6279553526398453E-2</v>
      </c>
      <c r="D53" s="21">
        <f t="shared" si="2"/>
        <v>5618222532.6530371</v>
      </c>
      <c r="E53" s="21">
        <v>6052201274.5319004</v>
      </c>
      <c r="F53" s="87">
        <f t="shared" si="3"/>
        <v>8.9204906359144368E-2</v>
      </c>
      <c r="G53" s="21">
        <f t="shared" si="4"/>
        <v>7195697714.5772371</v>
      </c>
      <c r="H53" s="22">
        <v>6313062160.0858431</v>
      </c>
      <c r="I53" s="87">
        <f t="shared" si="5"/>
        <v>8.7928545719505244E-2</v>
      </c>
      <c r="J53" s="21">
        <f t="shared" si="6"/>
        <v>7778234772.8967524</v>
      </c>
      <c r="K53" s="23">
        <v>6038910725.9645996</v>
      </c>
      <c r="L53" s="87">
        <f t="shared" si="7"/>
        <v>7.726594047164588E-2</v>
      </c>
      <c r="M53" s="21">
        <f t="shared" si="8"/>
        <v>7311376154.9828205</v>
      </c>
      <c r="N53" s="23">
        <v>5952781009.7726011</v>
      </c>
      <c r="O53" s="88">
        <f t="shared" si="9"/>
        <v>8.4511359325059973E-2</v>
      </c>
      <c r="P53" s="21">
        <f t="shared" si="10"/>
        <v>9166806857.1327763</v>
      </c>
      <c r="Q53" s="21">
        <v>7257945754.527606</v>
      </c>
      <c r="R53" s="87">
        <f t="shared" si="11"/>
        <v>0.10061195196083442</v>
      </c>
      <c r="S53" s="21">
        <f t="shared" si="12"/>
        <v>11835758118.123293</v>
      </c>
      <c r="T53" s="23">
        <v>5523933683.5269804</v>
      </c>
      <c r="U53" s="87">
        <f t="shared" si="13"/>
        <v>8.3242321766330452E-2</v>
      </c>
      <c r="V53" s="21">
        <f t="shared" si="14"/>
        <v>10555713258.339155</v>
      </c>
      <c r="W53" s="53"/>
    </row>
    <row r="54" spans="1:23" ht="15.75" x14ac:dyDescent="0.25">
      <c r="A54" s="86" t="s">
        <v>33</v>
      </c>
      <c r="B54" s="21">
        <v>7122989668.0394993</v>
      </c>
      <c r="C54" s="87">
        <f t="shared" si="15"/>
        <v>0.10361323293231733</v>
      </c>
      <c r="D54" s="21">
        <f t="shared" si="2"/>
        <v>7631431661.9579449</v>
      </c>
      <c r="E54" s="21">
        <v>8360070908.3717995</v>
      </c>
      <c r="F54" s="87">
        <f t="shared" si="3"/>
        <v>0.12322117337295481</v>
      </c>
      <c r="G54" s="21">
        <f t="shared" si="4"/>
        <v>9939613770.3181953</v>
      </c>
      <c r="H54" s="22">
        <v>7238289199.2238979</v>
      </c>
      <c r="I54" s="87">
        <f t="shared" si="5"/>
        <v>0.10081513957028822</v>
      </c>
      <c r="J54" s="21">
        <f t="shared" si="6"/>
        <v>8918193947.4077263</v>
      </c>
      <c r="K54" s="23">
        <v>9877928086.2883091</v>
      </c>
      <c r="L54" s="87">
        <f t="shared" si="7"/>
        <v>0.12638494558576879</v>
      </c>
      <c r="M54" s="21">
        <f t="shared" si="8"/>
        <v>11959317027.19243</v>
      </c>
      <c r="N54" s="23">
        <v>13480819616.599709</v>
      </c>
      <c r="O54" s="88">
        <f t="shared" si="9"/>
        <v>0.19138657859988981</v>
      </c>
      <c r="P54" s="21">
        <f t="shared" si="10"/>
        <v>20759384479.009571</v>
      </c>
      <c r="Q54" s="21">
        <v>12565703949.999582</v>
      </c>
      <c r="R54" s="87">
        <f t="shared" si="11"/>
        <v>0.17418978384934367</v>
      </c>
      <c r="S54" s="21">
        <f t="shared" si="12"/>
        <v>20491284664.585018</v>
      </c>
      <c r="T54" s="23">
        <v>10686579059.100283</v>
      </c>
      <c r="U54" s="87">
        <f t="shared" si="13"/>
        <v>0.16104024841423673</v>
      </c>
      <c r="V54" s="21">
        <f t="shared" si="14"/>
        <v>20421038832.67654</v>
      </c>
      <c r="W54" s="53"/>
    </row>
    <row r="55" spans="1:23" ht="15.75" x14ac:dyDescent="0.25">
      <c r="A55" s="86" t="s">
        <v>35</v>
      </c>
      <c r="B55" s="21">
        <v>1009654271.9506001</v>
      </c>
      <c r="C55" s="87">
        <f t="shared" si="15"/>
        <v>1.4686746455652263E-2</v>
      </c>
      <c r="D55" s="21">
        <f t="shared" si="2"/>
        <v>1081723817.9029434</v>
      </c>
      <c r="E55" s="21">
        <v>2993507958.3170986</v>
      </c>
      <c r="F55" s="87">
        <f t="shared" si="3"/>
        <v>4.4122061543249609E-2</v>
      </c>
      <c r="G55" s="21">
        <f t="shared" si="4"/>
        <v>3559098152.4151525</v>
      </c>
      <c r="H55" s="22">
        <v>923186150.19656003</v>
      </c>
      <c r="I55" s="87">
        <f t="shared" si="5"/>
        <v>1.2858168279792208E-2</v>
      </c>
      <c r="J55" s="21">
        <f t="shared" si="6"/>
        <v>1137444624.0551393</v>
      </c>
      <c r="K55" s="23">
        <v>1462229075.5554001</v>
      </c>
      <c r="L55" s="87">
        <f t="shared" si="7"/>
        <v>1.8708755574413111E-2</v>
      </c>
      <c r="M55" s="21">
        <f t="shared" si="8"/>
        <v>1770336950.0350842</v>
      </c>
      <c r="N55" s="23">
        <v>1218272093.8264003</v>
      </c>
      <c r="O55" s="88">
        <f t="shared" si="9"/>
        <v>1.7295753112374131E-2</v>
      </c>
      <c r="P55" s="21">
        <f t="shared" si="10"/>
        <v>1876041629.1490555</v>
      </c>
      <c r="Q55" s="21">
        <v>2515986498.8195972</v>
      </c>
      <c r="R55" s="87">
        <f t="shared" si="11"/>
        <v>3.4877404890417393E-2</v>
      </c>
      <c r="S55" s="21">
        <f t="shared" si="12"/>
        <v>4102897518.8904305</v>
      </c>
      <c r="T55" s="23">
        <v>1296671534.7116938</v>
      </c>
      <c r="U55" s="87">
        <f t="shared" si="13"/>
        <v>1.9540051583094849E-2</v>
      </c>
      <c r="V55" s="21">
        <f t="shared" si="14"/>
        <v>2477816298.1000881</v>
      </c>
      <c r="W55" s="53"/>
    </row>
    <row r="56" spans="1:23" ht="15.75" x14ac:dyDescent="0.25">
      <c r="A56" s="86" t="s">
        <v>37</v>
      </c>
      <c r="B56" s="21">
        <v>2078267182.4962807</v>
      </c>
      <c r="C56" s="87">
        <f t="shared" si="15"/>
        <v>3.023112368697934E-2</v>
      </c>
      <c r="D56" s="21">
        <f t="shared" si="2"/>
        <v>2226614766.7845106</v>
      </c>
      <c r="E56" s="21">
        <v>1547415196.6502588</v>
      </c>
      <c r="F56" s="87">
        <f t="shared" si="3"/>
        <v>2.2807739110854274E-2</v>
      </c>
      <c r="G56" s="21">
        <f t="shared" si="4"/>
        <v>1839782169.9840205</v>
      </c>
      <c r="H56" s="22">
        <v>2664084604.9480948</v>
      </c>
      <c r="I56" s="87">
        <f t="shared" si="5"/>
        <v>3.7105461509288132E-2</v>
      </c>
      <c r="J56" s="21">
        <f t="shared" si="6"/>
        <v>3282381035.808526</v>
      </c>
      <c r="K56" s="23">
        <v>2648799077.0548048</v>
      </c>
      <c r="L56" s="87">
        <f t="shared" si="7"/>
        <v>3.3890541042296378E-2</v>
      </c>
      <c r="M56" s="21">
        <f t="shared" si="8"/>
        <v>3206930403.5332627</v>
      </c>
      <c r="N56" s="23">
        <v>3272240637.4459982</v>
      </c>
      <c r="O56" s="88">
        <f t="shared" si="9"/>
        <v>4.6455850442888386E-2</v>
      </c>
      <c r="P56" s="21">
        <f t="shared" si="10"/>
        <v>5038988980.8283682</v>
      </c>
      <c r="Q56" s="21">
        <v>1359408299.5405984</v>
      </c>
      <c r="R56" s="87">
        <f t="shared" si="11"/>
        <v>1.8844550118498418E-2</v>
      </c>
      <c r="S56" s="21">
        <f t="shared" si="12"/>
        <v>2216829439.252131</v>
      </c>
      <c r="T56" s="23">
        <v>1424138103.2693341</v>
      </c>
      <c r="U56" s="87">
        <f t="shared" si="13"/>
        <v>2.1460895264829701E-2</v>
      </c>
      <c r="V56" s="21">
        <f t="shared" si="14"/>
        <v>2721392818.8920236</v>
      </c>
      <c r="W56" s="53"/>
    </row>
    <row r="57" spans="1:23" ht="15.75" x14ac:dyDescent="0.25">
      <c r="A57" s="86" t="s">
        <v>39</v>
      </c>
      <c r="B57" s="21">
        <v>668706</v>
      </c>
      <c r="C57" s="87">
        <f t="shared" si="15"/>
        <v>9.7272063796645094E-6</v>
      </c>
      <c r="D57" s="21">
        <f t="shared" si="2"/>
        <v>716438.51511381287</v>
      </c>
      <c r="E57" s="21">
        <v>255182.9148</v>
      </c>
      <c r="F57" s="87">
        <f t="shared" si="3"/>
        <v>3.7612047231439994E-6</v>
      </c>
      <c r="G57" s="21">
        <f t="shared" si="4"/>
        <v>303396.90197556058</v>
      </c>
      <c r="H57" s="22">
        <v>770</v>
      </c>
      <c r="I57" s="87">
        <f t="shared" si="5"/>
        <v>1.0724586339745213E-8</v>
      </c>
      <c r="J57" s="21">
        <f t="shared" si="6"/>
        <v>948.70613075811377</v>
      </c>
      <c r="K57" s="23">
        <v>11800770</v>
      </c>
      <c r="L57" s="87">
        <f t="shared" si="7"/>
        <v>1.50987095805087E-4</v>
      </c>
      <c r="M57" s="21">
        <f t="shared" si="8"/>
        <v>14287323.046103662</v>
      </c>
      <c r="N57" s="23">
        <v>12700000</v>
      </c>
      <c r="O57" s="88">
        <f t="shared" si="9"/>
        <v>1.8030131826893159E-4</v>
      </c>
      <c r="P57" s="21">
        <f t="shared" si="10"/>
        <v>19556984.692442682</v>
      </c>
      <c r="Q57" s="21">
        <v>13263199.817000002</v>
      </c>
      <c r="R57" s="87">
        <f t="shared" si="11"/>
        <v>1.8385869335032053E-4</v>
      </c>
      <c r="S57" s="21">
        <f t="shared" si="12"/>
        <v>21628712.891443539</v>
      </c>
      <c r="T57" s="23">
        <v>13172246</v>
      </c>
      <c r="U57" s="87">
        <f t="shared" si="13"/>
        <v>1.9849773779636717E-4</v>
      </c>
      <c r="V57" s="21">
        <f t="shared" si="14"/>
        <v>25170912.561630823</v>
      </c>
      <c r="W57" s="53"/>
    </row>
    <row r="58" spans="1:23" ht="15.75" x14ac:dyDescent="0.25">
      <c r="A58" s="86" t="s">
        <v>41</v>
      </c>
      <c r="B58" s="21">
        <v>24650283.704200003</v>
      </c>
      <c r="C58" s="87">
        <f t="shared" si="15"/>
        <v>3.5857072750660883E-4</v>
      </c>
      <c r="D58" s="21">
        <f t="shared" si="2"/>
        <v>26409831.307287909</v>
      </c>
      <c r="E58" s="21">
        <v>106208784.22210002</v>
      </c>
      <c r="F58" s="87">
        <f t="shared" si="3"/>
        <v>1.5654378004445635E-3</v>
      </c>
      <c r="G58" s="21">
        <f t="shared" si="4"/>
        <v>126275758.39405666</v>
      </c>
      <c r="H58" s="22">
        <v>63959224.04299999</v>
      </c>
      <c r="I58" s="87">
        <f t="shared" si="5"/>
        <v>8.9082626035358607E-4</v>
      </c>
      <c r="J58" s="21">
        <f t="shared" si="6"/>
        <v>78803257.101462126</v>
      </c>
      <c r="K58" s="23">
        <v>37941514.753000006</v>
      </c>
      <c r="L58" s="87">
        <f t="shared" si="7"/>
        <v>4.8544960396663386E-4</v>
      </c>
      <c r="M58" s="21">
        <f t="shared" si="8"/>
        <v>45936212.478899181</v>
      </c>
      <c r="N58" s="23">
        <v>54133570.982100002</v>
      </c>
      <c r="O58" s="88">
        <f t="shared" si="9"/>
        <v>7.6853182761239466E-4</v>
      </c>
      <c r="P58" s="21">
        <f t="shared" si="10"/>
        <v>83361371.57828261</v>
      </c>
      <c r="Q58" s="21">
        <v>38014156.319399998</v>
      </c>
      <c r="R58" s="87">
        <f t="shared" si="11"/>
        <v>5.2696432279798115E-4</v>
      </c>
      <c r="S58" s="21">
        <f t="shared" si="12"/>
        <v>61990868.281190462</v>
      </c>
      <c r="T58" s="23">
        <v>17635987.227044001</v>
      </c>
      <c r="U58" s="87">
        <f t="shared" si="13"/>
        <v>2.657636038966977E-4</v>
      </c>
      <c r="V58" s="21">
        <f t="shared" si="14"/>
        <v>33700698.607508741</v>
      </c>
      <c r="W58" s="53"/>
    </row>
    <row r="59" spans="1:23" ht="15.75" x14ac:dyDescent="0.25">
      <c r="A59" s="86" t="s">
        <v>43</v>
      </c>
      <c r="B59" s="21">
        <v>63424</v>
      </c>
      <c r="C59" s="87">
        <f t="shared" si="15"/>
        <v>9.2258531764907421E-7</v>
      </c>
      <c r="D59" s="21">
        <f t="shared" si="2"/>
        <v>67951.231755926317</v>
      </c>
      <c r="E59" s="21">
        <v>2846</v>
      </c>
      <c r="F59" s="87">
        <f t="shared" si="3"/>
        <v>4.1947904899735955E-8</v>
      </c>
      <c r="G59" s="21">
        <f t="shared" si="4"/>
        <v>3383.7201981143194</v>
      </c>
      <c r="H59" s="22">
        <v>3904149.2228999999</v>
      </c>
      <c r="I59" s="87">
        <f t="shared" si="5"/>
        <v>5.4377123927584711E-5</v>
      </c>
      <c r="J59" s="21">
        <f t="shared" si="6"/>
        <v>4810247.1469607214</v>
      </c>
      <c r="K59" s="23">
        <v>93782.911900000006</v>
      </c>
      <c r="L59" s="87">
        <f t="shared" si="7"/>
        <v>1.1999225053895072E-6</v>
      </c>
      <c r="M59" s="21">
        <f t="shared" si="8"/>
        <v>113544.01098568818</v>
      </c>
      <c r="N59" s="23">
        <v>217656</v>
      </c>
      <c r="O59" s="88">
        <f t="shared" si="9"/>
        <v>3.0900522621372106E-6</v>
      </c>
      <c r="P59" s="21">
        <f t="shared" si="10"/>
        <v>335172.83938726806</v>
      </c>
      <c r="Q59" s="21">
        <v>3322790</v>
      </c>
      <c r="R59" s="87">
        <f t="shared" si="11"/>
        <v>4.6061571574490251E-5</v>
      </c>
      <c r="S59" s="21">
        <f t="shared" si="12"/>
        <v>5418577.1081005549</v>
      </c>
      <c r="T59" s="23">
        <v>33426</v>
      </c>
      <c r="U59" s="87">
        <f t="shared" si="13"/>
        <v>5.0370949522058493E-7</v>
      </c>
      <c r="V59" s="21">
        <f t="shared" si="14"/>
        <v>63873.91514591148</v>
      </c>
      <c r="W59" s="53"/>
    </row>
    <row r="60" spans="1:23" ht="15.75" x14ac:dyDescent="0.25">
      <c r="A60" s="86" t="s">
        <v>45</v>
      </c>
      <c r="B60" s="21">
        <v>3819403082.9407825</v>
      </c>
      <c r="C60" s="87">
        <f t="shared" si="15"/>
        <v>5.5558230425466308E-2</v>
      </c>
      <c r="D60" s="21">
        <f t="shared" si="2"/>
        <v>4092033679.0206957</v>
      </c>
      <c r="E60" s="21">
        <v>4133122823.2277999</v>
      </c>
      <c r="F60" s="87">
        <f t="shared" si="3"/>
        <v>6.0919129700522809E-2</v>
      </c>
      <c r="G60" s="21">
        <f t="shared" si="4"/>
        <v>4914030631.8493271</v>
      </c>
      <c r="H60" s="22">
        <v>4057863413.4042993</v>
      </c>
      <c r="I60" s="87">
        <f t="shared" si="5"/>
        <v>5.6518060431100817E-2</v>
      </c>
      <c r="J60" s="21">
        <f t="shared" si="6"/>
        <v>4999636231.267149</v>
      </c>
      <c r="K60" s="23">
        <v>3800209891.3303003</v>
      </c>
      <c r="L60" s="87">
        <f t="shared" si="7"/>
        <v>4.8622475901295197E-2</v>
      </c>
      <c r="M60" s="21">
        <f t="shared" si="8"/>
        <v>4600956239.3330679</v>
      </c>
      <c r="N60" s="23">
        <v>4881505665.2560062</v>
      </c>
      <c r="O60" s="88">
        <f t="shared" si="9"/>
        <v>6.930251232936345E-2</v>
      </c>
      <c r="P60" s="21">
        <f t="shared" si="10"/>
        <v>7517128470.1955862</v>
      </c>
      <c r="Q60" s="21">
        <v>3188015255.7556944</v>
      </c>
      <c r="R60" s="87">
        <f t="shared" si="11"/>
        <v>4.4193281213545772E-2</v>
      </c>
      <c r="S60" s="21">
        <f t="shared" si="12"/>
        <v>5198795736.448328</v>
      </c>
      <c r="T60" s="23">
        <v>2689236696.6165795</v>
      </c>
      <c r="U60" s="87">
        <f t="shared" si="13"/>
        <v>4.0525161819583877E-2</v>
      </c>
      <c r="V60" s="21">
        <f t="shared" si="14"/>
        <v>5138876221.1140642</v>
      </c>
      <c r="W60" s="53"/>
    </row>
    <row r="61" spans="1:23" ht="15.75" x14ac:dyDescent="0.25">
      <c r="A61" s="86" t="s">
        <v>47</v>
      </c>
      <c r="B61" s="21">
        <v>640974870.95755947</v>
      </c>
      <c r="C61" s="87">
        <f t="shared" si="15"/>
        <v>9.3238207134121835E-3</v>
      </c>
      <c r="D61" s="21">
        <f t="shared" si="2"/>
        <v>686727926.43419039</v>
      </c>
      <c r="E61" s="21">
        <v>795775153.75040019</v>
      </c>
      <c r="F61" s="87">
        <f t="shared" si="3"/>
        <v>1.1729128767074682E-2</v>
      </c>
      <c r="G61" s="21">
        <f t="shared" si="4"/>
        <v>946128060.75290132</v>
      </c>
      <c r="H61" s="22">
        <v>2272061065.0120988</v>
      </c>
      <c r="I61" s="87">
        <f t="shared" si="5"/>
        <v>3.1645344234929498E-2</v>
      </c>
      <c r="J61" s="21">
        <f t="shared" si="6"/>
        <v>2799374366.0179052</v>
      </c>
      <c r="K61" s="23">
        <v>984765179.48959959</v>
      </c>
      <c r="L61" s="87">
        <f t="shared" si="7"/>
        <v>1.2599757007475773E-2</v>
      </c>
      <c r="M61" s="21">
        <f t="shared" si="8"/>
        <v>1192266118.5602436</v>
      </c>
      <c r="N61" s="23">
        <v>883226831.26209998</v>
      </c>
      <c r="O61" s="88">
        <f t="shared" si="9"/>
        <v>1.2539130866696679E-2</v>
      </c>
      <c r="P61" s="21">
        <f t="shared" si="10"/>
        <v>1360098710.1533501</v>
      </c>
      <c r="Q61" s="21">
        <v>872453704.74020028</v>
      </c>
      <c r="R61" s="87">
        <f t="shared" si="11"/>
        <v>1.2094230681541692E-2</v>
      </c>
      <c r="S61" s="21">
        <f t="shared" si="12"/>
        <v>1422737420.1748438</v>
      </c>
      <c r="T61" s="23">
        <v>1029424569.818855</v>
      </c>
      <c r="U61" s="87">
        <f t="shared" si="13"/>
        <v>1.5512802322477212E-2</v>
      </c>
      <c r="V61" s="21">
        <f t="shared" si="14"/>
        <v>1967132699.7464843</v>
      </c>
      <c r="W61" s="53"/>
    </row>
    <row r="62" spans="1:23" ht="15.75" x14ac:dyDescent="0.25">
      <c r="A62" s="53" t="s">
        <v>393</v>
      </c>
      <c r="B62" s="53">
        <f>SUM(B46:B61)</f>
        <v>68745945536.632446</v>
      </c>
      <c r="C62" s="53"/>
      <c r="D62" s="53"/>
      <c r="E62" s="53">
        <f>SUM(E46:E61)</f>
        <v>67846058266.85553</v>
      </c>
      <c r="F62" s="53"/>
      <c r="G62" s="53"/>
      <c r="H62" s="89">
        <f>SUM(H46:H61)</f>
        <v>71797641009.834335</v>
      </c>
      <c r="I62" s="53"/>
      <c r="J62" s="53"/>
      <c r="K62" s="53">
        <f>SUM(K46:K61)</f>
        <v>78157473902.49765</v>
      </c>
      <c r="L62" s="53"/>
      <c r="M62" s="53"/>
      <c r="N62" s="53">
        <f>SUM(N46:N61)</f>
        <v>70437643617.541901</v>
      </c>
      <c r="O62" s="53"/>
      <c r="P62" s="53"/>
      <c r="Q62" s="53">
        <f>SUM(Q46:Q61)</f>
        <v>72138007593.301971</v>
      </c>
      <c r="R62" s="53"/>
      <c r="S62" s="53"/>
      <c r="T62" s="53">
        <f>SUM(T46:T61)</f>
        <v>66359678181.88945</v>
      </c>
      <c r="U62" s="53"/>
      <c r="V62" s="53"/>
      <c r="W62" s="53"/>
    </row>
    <row r="63" spans="1:23" ht="15.75" x14ac:dyDescent="0.25">
      <c r="C63" s="53"/>
      <c r="D63" s="53"/>
      <c r="E63" s="53"/>
      <c r="F63" s="53"/>
      <c r="G63" s="53"/>
      <c r="H63" s="53"/>
      <c r="I63" s="53"/>
      <c r="J63" s="53"/>
      <c r="K63" s="53"/>
      <c r="L63" s="53"/>
      <c r="M63" s="53"/>
      <c r="N63" s="53"/>
      <c r="O63" s="53"/>
      <c r="P63" s="53"/>
      <c r="Q63" s="53"/>
      <c r="R63" s="53"/>
      <c r="S63" s="53"/>
      <c r="T63" s="53"/>
      <c r="U63" s="53"/>
      <c r="V63" s="53"/>
      <c r="W63" s="53"/>
    </row>
    <row r="64" spans="1:23" ht="15.75" x14ac:dyDescent="0.25">
      <c r="C64" s="53"/>
      <c r="D64" s="53"/>
      <c r="E64" s="53"/>
      <c r="F64" s="53"/>
      <c r="G64" s="53"/>
      <c r="H64" s="53"/>
      <c r="I64" s="53"/>
      <c r="J64" s="53"/>
      <c r="K64" s="53"/>
      <c r="L64" s="53"/>
      <c r="M64" s="53"/>
      <c r="N64" s="53"/>
      <c r="O64" s="53"/>
      <c r="P64" s="53"/>
      <c r="Q64" s="53"/>
      <c r="R64" s="53"/>
      <c r="S64" s="53"/>
      <c r="T64" s="53"/>
      <c r="U64" s="53"/>
      <c r="V64" s="53"/>
      <c r="W64" s="53"/>
    </row>
    <row r="65" spans="1:23" ht="15.75" x14ac:dyDescent="0.25">
      <c r="A65" s="199" t="s">
        <v>520</v>
      </c>
      <c r="B65" s="199"/>
      <c r="C65" s="199"/>
      <c r="D65" s="53"/>
      <c r="E65" s="53"/>
      <c r="F65" s="53"/>
      <c r="G65" s="53"/>
      <c r="H65" s="53"/>
      <c r="I65" s="53"/>
      <c r="J65" s="53"/>
      <c r="K65" s="53"/>
      <c r="L65" s="53"/>
      <c r="M65" s="53"/>
      <c r="N65" s="53"/>
      <c r="O65" s="53"/>
      <c r="P65" s="53"/>
      <c r="Q65" s="53"/>
      <c r="R65" s="53"/>
      <c r="S65" s="53"/>
      <c r="T65" s="53"/>
      <c r="U65" s="53"/>
      <c r="V65" s="53"/>
      <c r="W65" s="53"/>
    </row>
    <row r="66" spans="1:23" ht="47.25" x14ac:dyDescent="0.25">
      <c r="A66" s="120"/>
      <c r="B66" s="121" t="s">
        <v>421</v>
      </c>
      <c r="C66" s="121" t="s">
        <v>448</v>
      </c>
      <c r="D66" s="53"/>
      <c r="E66" s="53"/>
      <c r="F66" s="53"/>
      <c r="G66" s="53"/>
      <c r="H66" s="53"/>
      <c r="I66" s="53"/>
      <c r="J66" s="53"/>
      <c r="K66" s="53"/>
      <c r="L66" s="53"/>
      <c r="M66" s="53"/>
      <c r="N66" s="53"/>
      <c r="O66" s="53"/>
      <c r="P66" s="53"/>
      <c r="Q66" s="53"/>
      <c r="R66" s="53"/>
      <c r="S66" s="53"/>
      <c r="T66" s="53"/>
      <c r="U66" s="53"/>
      <c r="V66" s="53"/>
      <c r="W66" s="53"/>
    </row>
    <row r="67" spans="1:23" ht="15.75" x14ac:dyDescent="0.25">
      <c r="A67" s="21" t="s">
        <v>395</v>
      </c>
      <c r="B67" s="87">
        <f>D78</f>
        <v>0.9333752804925205</v>
      </c>
      <c r="C67" s="21">
        <f>B62/B67</f>
        <v>73653060000</v>
      </c>
      <c r="D67" s="53"/>
      <c r="E67" s="53"/>
      <c r="F67" s="53"/>
      <c r="G67" s="53"/>
      <c r="H67" s="53"/>
      <c r="I67" s="53"/>
      <c r="J67" s="53"/>
      <c r="K67" s="53"/>
      <c r="L67" s="53"/>
      <c r="M67" s="53"/>
      <c r="N67" s="53"/>
      <c r="O67" s="53"/>
      <c r="P67" s="53"/>
      <c r="Q67" s="53"/>
      <c r="R67" s="53"/>
      <c r="S67" s="53"/>
      <c r="T67" s="53"/>
      <c r="U67" s="53"/>
      <c r="V67" s="53"/>
      <c r="W67" s="53"/>
    </row>
    <row r="68" spans="1:23" ht="15.75" x14ac:dyDescent="0.25">
      <c r="A68" s="21" t="s">
        <v>399</v>
      </c>
      <c r="B68" s="87">
        <f>G78</f>
        <v>0.84108609263437917</v>
      </c>
      <c r="C68" s="21">
        <f>E62/B68</f>
        <v>80664820000.000015</v>
      </c>
      <c r="D68" s="53"/>
      <c r="E68" s="53"/>
      <c r="F68" s="53"/>
      <c r="G68" s="53"/>
      <c r="H68" s="53"/>
      <c r="I68" s="53"/>
      <c r="J68" s="53"/>
      <c r="K68" s="53"/>
      <c r="L68" s="53"/>
      <c r="M68" s="53"/>
      <c r="N68" s="53"/>
      <c r="O68" s="53"/>
      <c r="P68" s="53"/>
      <c r="Q68" s="53"/>
      <c r="R68" s="53"/>
      <c r="S68" s="53"/>
      <c r="T68" s="53"/>
      <c r="U68" s="53"/>
      <c r="V68" s="53"/>
      <c r="W68" s="53"/>
    </row>
    <row r="69" spans="1:23" ht="15.75" x14ac:dyDescent="0.25">
      <c r="A69" s="21" t="s">
        <v>402</v>
      </c>
      <c r="B69" s="87">
        <f>J78</f>
        <v>0.811631731930193</v>
      </c>
      <c r="C69" s="21">
        <f>H62/$B$69</f>
        <v>88460860000</v>
      </c>
      <c r="D69" s="53"/>
      <c r="E69" s="53"/>
      <c r="F69" s="53"/>
      <c r="G69" s="53"/>
      <c r="H69" s="53"/>
      <c r="I69" s="53"/>
      <c r="J69" s="53"/>
      <c r="K69" s="53"/>
      <c r="L69" s="53"/>
      <c r="M69" s="53"/>
      <c r="N69" s="53"/>
      <c r="O69" s="53"/>
      <c r="P69" s="53"/>
      <c r="Q69" s="53"/>
      <c r="R69" s="53"/>
      <c r="S69" s="53"/>
      <c r="T69" s="53"/>
      <c r="U69" s="53"/>
      <c r="V69" s="53"/>
      <c r="W69" s="53"/>
    </row>
    <row r="70" spans="1:23" ht="15.75" x14ac:dyDescent="0.25">
      <c r="A70" s="21" t="s">
        <v>404</v>
      </c>
      <c r="B70" s="87">
        <f>M78</f>
        <v>0.8259608858790537</v>
      </c>
      <c r="C70" s="23">
        <f>K62/B70</f>
        <v>94626120000.000015</v>
      </c>
      <c r="D70" s="53"/>
      <c r="E70" s="53"/>
      <c r="F70" s="53"/>
      <c r="G70" s="53"/>
      <c r="H70" s="53"/>
      <c r="I70" s="53"/>
      <c r="J70" s="53"/>
      <c r="K70" s="53"/>
      <c r="L70" s="53"/>
      <c r="M70" s="53"/>
      <c r="N70" s="53"/>
      <c r="O70" s="53"/>
      <c r="P70" s="53"/>
      <c r="Q70" s="53"/>
      <c r="R70" s="53"/>
      <c r="S70" s="53"/>
      <c r="T70" s="53"/>
      <c r="U70" s="53"/>
      <c r="V70" s="53"/>
      <c r="W70" s="53"/>
    </row>
    <row r="71" spans="1:23" ht="15.75" x14ac:dyDescent="0.25">
      <c r="A71" s="21" t="s">
        <v>406</v>
      </c>
      <c r="B71" s="87">
        <f>P78</f>
        <v>0.64938436061197125</v>
      </c>
      <c r="C71" s="21">
        <f>N62/B71</f>
        <v>108468340000</v>
      </c>
      <c r="D71" s="53"/>
      <c r="E71" s="53"/>
      <c r="F71" s="53"/>
      <c r="G71" s="53"/>
      <c r="H71" s="53"/>
      <c r="I71" s="53"/>
      <c r="J71" s="53"/>
      <c r="K71" s="53"/>
      <c r="L71" s="53"/>
      <c r="M71" s="53"/>
      <c r="N71" s="53"/>
      <c r="O71" s="53"/>
      <c r="P71" s="53"/>
      <c r="Q71" s="53"/>
      <c r="R71" s="53"/>
      <c r="S71" s="53"/>
      <c r="T71" s="53"/>
      <c r="U71" s="53"/>
      <c r="V71" s="53"/>
      <c r="W71" s="53"/>
    </row>
    <row r="72" spans="1:23" ht="15.75" x14ac:dyDescent="0.25">
      <c r="A72" s="21" t="s">
        <v>408</v>
      </c>
      <c r="B72" s="87">
        <f>S78</f>
        <v>0.61322187240494608</v>
      </c>
      <c r="C72" s="21">
        <f>Q62/B72</f>
        <v>117637695000.00002</v>
      </c>
      <c r="D72" s="53"/>
      <c r="E72" s="53"/>
      <c r="F72" s="53"/>
      <c r="G72" s="53"/>
      <c r="H72" s="53"/>
      <c r="I72" s="53"/>
      <c r="J72" s="53"/>
      <c r="K72" s="53"/>
      <c r="L72" s="53"/>
      <c r="M72" s="53"/>
      <c r="N72" s="53"/>
      <c r="O72" s="53"/>
      <c r="P72" s="53"/>
      <c r="Q72" s="53"/>
      <c r="R72" s="53"/>
      <c r="S72" s="53"/>
      <c r="T72" s="53"/>
      <c r="U72" s="53"/>
      <c r="V72" s="53"/>
      <c r="W72" s="53"/>
    </row>
    <row r="73" spans="1:23" ht="15.75" x14ac:dyDescent="0.25">
      <c r="A73" s="21" t="s">
        <v>410</v>
      </c>
      <c r="B73" s="87">
        <f>V78</f>
        <v>0.52331221475374945</v>
      </c>
      <c r="C73" s="21">
        <f>T62/B73</f>
        <v>126807050000.00002</v>
      </c>
      <c r="D73" s="53"/>
      <c r="E73" s="53"/>
      <c r="F73" s="53"/>
      <c r="G73" s="53"/>
      <c r="H73" s="53"/>
      <c r="I73" s="53"/>
      <c r="J73" s="53"/>
      <c r="K73" s="53"/>
      <c r="L73" s="53"/>
      <c r="M73" s="53"/>
      <c r="N73" s="53"/>
      <c r="O73" s="53"/>
      <c r="P73" s="53"/>
      <c r="Q73" s="53"/>
      <c r="R73" s="53"/>
      <c r="S73" s="53"/>
      <c r="T73" s="53"/>
      <c r="U73" s="53"/>
      <c r="V73" s="53"/>
      <c r="W73" s="53"/>
    </row>
    <row r="74" spans="1:23" ht="15.75" x14ac:dyDescent="0.25">
      <c r="C74" s="53"/>
      <c r="D74" s="53"/>
      <c r="E74" s="53"/>
      <c r="F74" s="53"/>
      <c r="G74" s="53"/>
      <c r="H74" s="53"/>
      <c r="I74" s="53"/>
      <c r="J74" s="53"/>
      <c r="K74" s="53"/>
      <c r="L74" s="53"/>
      <c r="M74" s="53"/>
      <c r="N74" s="53"/>
      <c r="O74" s="53"/>
      <c r="P74" s="53"/>
      <c r="Q74" s="53"/>
      <c r="R74" s="53"/>
      <c r="S74" s="53"/>
      <c r="T74" s="53"/>
      <c r="U74" s="53"/>
      <c r="V74" s="53"/>
      <c r="W74" s="53"/>
    </row>
    <row r="75" spans="1:23" ht="15.75" x14ac:dyDescent="0.25">
      <c r="A75" s="208" t="s">
        <v>521</v>
      </c>
      <c r="B75" s="208"/>
      <c r="C75" s="208"/>
      <c r="D75" s="208"/>
      <c r="E75" s="53"/>
      <c r="F75" s="53"/>
      <c r="G75" s="53"/>
      <c r="H75" s="53"/>
      <c r="I75" s="53"/>
      <c r="J75" s="53"/>
      <c r="K75" s="53"/>
      <c r="L75" s="53"/>
      <c r="M75" s="53"/>
      <c r="N75" s="53"/>
      <c r="O75" s="53"/>
      <c r="P75" s="53"/>
      <c r="Q75" s="53"/>
      <c r="R75" s="53"/>
      <c r="S75" s="53"/>
      <c r="T75" s="53"/>
      <c r="U75" s="53"/>
      <c r="V75" s="53"/>
      <c r="W75" s="53"/>
    </row>
    <row r="76" spans="1:23" ht="15.75" x14ac:dyDescent="0.25">
      <c r="A76" s="74" t="s">
        <v>413</v>
      </c>
      <c r="B76" s="205" t="s">
        <v>395</v>
      </c>
      <c r="C76" s="205"/>
      <c r="D76" s="205"/>
      <c r="E76" s="205" t="s">
        <v>399</v>
      </c>
      <c r="F76" s="205"/>
      <c r="G76" s="205"/>
      <c r="H76" s="205" t="s">
        <v>402</v>
      </c>
      <c r="I76" s="205"/>
      <c r="J76" s="205"/>
      <c r="K76" s="205" t="s">
        <v>404</v>
      </c>
      <c r="L76" s="205"/>
      <c r="M76" s="205"/>
      <c r="N76" s="205" t="s">
        <v>406</v>
      </c>
      <c r="O76" s="205"/>
      <c r="P76" s="205"/>
      <c r="Q76" s="205" t="s">
        <v>408</v>
      </c>
      <c r="R76" s="205"/>
      <c r="S76" s="205"/>
      <c r="T76" s="205" t="s">
        <v>410</v>
      </c>
      <c r="U76" s="205"/>
      <c r="V76" s="205"/>
      <c r="W76" s="53"/>
    </row>
    <row r="77" spans="1:23" ht="63" x14ac:dyDescent="0.25">
      <c r="A77" s="122" t="s">
        <v>414</v>
      </c>
      <c r="B77" s="121" t="s">
        <v>415</v>
      </c>
      <c r="C77" s="121" t="s">
        <v>416</v>
      </c>
      <c r="D77" s="123" t="s">
        <v>417</v>
      </c>
      <c r="E77" s="121" t="s">
        <v>415</v>
      </c>
      <c r="F77" s="121" t="s">
        <v>416</v>
      </c>
      <c r="G77" s="123" t="s">
        <v>417</v>
      </c>
      <c r="H77" s="121" t="s">
        <v>415</v>
      </c>
      <c r="I77" s="121" t="s">
        <v>416</v>
      </c>
      <c r="J77" s="123" t="s">
        <v>417</v>
      </c>
      <c r="K77" s="121" t="s">
        <v>415</v>
      </c>
      <c r="L77" s="121" t="s">
        <v>416</v>
      </c>
      <c r="M77" s="123" t="s">
        <v>417</v>
      </c>
      <c r="N77" s="121" t="s">
        <v>415</v>
      </c>
      <c r="O77" s="121" t="s">
        <v>416</v>
      </c>
      <c r="P77" s="123" t="s">
        <v>417</v>
      </c>
      <c r="Q77" s="121" t="s">
        <v>415</v>
      </c>
      <c r="R77" s="121" t="s">
        <v>416</v>
      </c>
      <c r="S77" s="123" t="s">
        <v>417</v>
      </c>
      <c r="T77" s="121" t="s">
        <v>415</v>
      </c>
      <c r="U77" s="121" t="s">
        <v>416</v>
      </c>
      <c r="V77" s="123" t="s">
        <v>417</v>
      </c>
      <c r="W77" s="53"/>
    </row>
    <row r="78" spans="1:23" ht="15.75" x14ac:dyDescent="0.25">
      <c r="A78" s="16" t="s">
        <v>418</v>
      </c>
      <c r="B78" s="22">
        <f>(81799.75-(D46/10^6))</f>
        <v>73653.06</v>
      </c>
      <c r="C78" s="91">
        <f>B62/10^6</f>
        <v>68745.94553663244</v>
      </c>
      <c r="D78" s="92">
        <f>C78/B78</f>
        <v>0.9333752804925205</v>
      </c>
      <c r="E78" s="21">
        <f>(90476.69-(G46/10^6))</f>
        <v>80664.820000000007</v>
      </c>
      <c r="F78" s="21">
        <f>(E62/10^6)</f>
        <v>67846.058266855529</v>
      </c>
      <c r="G78" s="92">
        <f>F78/E78</f>
        <v>0.84108609263437917</v>
      </c>
      <c r="H78" s="22">
        <f>(99721.16-(J46/10^6))</f>
        <v>88460.86</v>
      </c>
      <c r="I78" s="21">
        <f>H62/10^6</f>
        <v>71797.641009834333</v>
      </c>
      <c r="J78" s="92">
        <f>I78/H78</f>
        <v>0.811631731930193</v>
      </c>
      <c r="K78" s="22">
        <f>106133.1-(M46/10^6)</f>
        <v>94626.12000000001</v>
      </c>
      <c r="L78" s="21">
        <f>K62/10^6</f>
        <v>78157.473902497644</v>
      </c>
      <c r="M78" s="92">
        <f>L78/K78</f>
        <v>0.8259608858790537</v>
      </c>
      <c r="N78" s="21">
        <f>120916.91-(P46/10^6)</f>
        <v>108468.34</v>
      </c>
      <c r="O78" s="21">
        <f>N62/10^6</f>
        <v>70437.643617541908</v>
      </c>
      <c r="P78" s="92">
        <f>O78/N78</f>
        <v>0.64938436061197125</v>
      </c>
      <c r="Q78" s="22">
        <f>AVERAGE(N78,T78)</f>
        <v>117637.69500000001</v>
      </c>
      <c r="R78" s="21">
        <f>Q62/10^6</f>
        <v>72138.007593301969</v>
      </c>
      <c r="S78" s="92">
        <f>R78/Q78</f>
        <v>0.61322187240494608</v>
      </c>
      <c r="T78" s="22">
        <f>144009.67-(V46/10^6)</f>
        <v>126807.05000000002</v>
      </c>
      <c r="U78" s="21">
        <f>T62/10^6</f>
        <v>66359.678181889452</v>
      </c>
      <c r="V78" s="92">
        <f>U78/T78</f>
        <v>0.52331221475374945</v>
      </c>
      <c r="W78" s="53"/>
    </row>
    <row r="79" spans="1:23" ht="15.75" x14ac:dyDescent="0.25">
      <c r="A79" s="53"/>
      <c r="B79" s="53"/>
      <c r="C79" s="89"/>
      <c r="D79" s="53"/>
      <c r="E79" s="53"/>
      <c r="F79" s="53"/>
      <c r="G79" s="53"/>
      <c r="H79" s="53"/>
      <c r="I79" s="89"/>
      <c r="J79" s="53"/>
      <c r="K79" s="53"/>
      <c r="L79" s="89"/>
      <c r="M79" s="53"/>
      <c r="N79" s="53"/>
      <c r="O79" s="53"/>
      <c r="P79" s="53"/>
      <c r="Q79" s="53"/>
      <c r="R79" s="53"/>
      <c r="S79" s="53"/>
      <c r="T79" s="53"/>
      <c r="U79" s="89"/>
      <c r="V79" s="53"/>
      <c r="W79" s="53"/>
    </row>
    <row r="80" spans="1:23" ht="15.75" x14ac:dyDescent="0.25">
      <c r="A80" s="215" t="s">
        <v>419</v>
      </c>
      <c r="B80" s="93" t="s">
        <v>420</v>
      </c>
      <c r="C80" s="94">
        <f>((J78/D78)^(1/2))-1</f>
        <v>-6.7494586711081217E-2</v>
      </c>
      <c r="D80" s="53"/>
      <c r="E80" s="53"/>
      <c r="F80" s="53"/>
      <c r="G80" s="53"/>
      <c r="H80" s="53"/>
      <c r="I80" s="53"/>
      <c r="J80" s="53"/>
      <c r="K80" s="53"/>
      <c r="L80" s="53"/>
      <c r="M80" s="53"/>
      <c r="N80" s="53"/>
      <c r="O80" s="53"/>
      <c r="P80" s="53"/>
      <c r="Q80" s="53"/>
      <c r="R80" s="53"/>
      <c r="S80" s="53"/>
      <c r="T80" s="53"/>
      <c r="U80" s="53"/>
      <c r="V80" s="53"/>
      <c r="W80" s="53"/>
    </row>
    <row r="81" spans="1:23" ht="15.75" x14ac:dyDescent="0.25">
      <c r="A81" s="215"/>
      <c r="B81" s="21" t="s">
        <v>483</v>
      </c>
      <c r="C81" s="92">
        <f>((V78/M78)^(1/3))-1</f>
        <v>-0.14111741523092736</v>
      </c>
      <c r="D81" s="53"/>
      <c r="E81" s="53"/>
      <c r="F81" s="53"/>
      <c r="G81" s="53"/>
      <c r="H81" s="53"/>
      <c r="I81" s="53"/>
      <c r="J81" s="53"/>
      <c r="K81" s="53"/>
      <c r="L81" s="53"/>
      <c r="M81" s="53"/>
      <c r="N81" s="53"/>
      <c r="O81" s="53"/>
      <c r="P81" s="53"/>
      <c r="Q81" s="53"/>
      <c r="R81" s="53"/>
      <c r="S81" s="53"/>
      <c r="T81" s="53"/>
      <c r="U81" s="53"/>
      <c r="V81" s="53"/>
      <c r="W81" s="53"/>
    </row>
    <row r="82" spans="1:23" ht="15.75" x14ac:dyDescent="0.25">
      <c r="A82" s="53"/>
      <c r="B82" s="53"/>
      <c r="C82" s="53"/>
      <c r="D82" s="53"/>
      <c r="E82" s="53"/>
      <c r="F82" s="53"/>
      <c r="G82" s="53"/>
      <c r="H82" s="53"/>
      <c r="I82" s="53"/>
      <c r="J82" s="53"/>
      <c r="K82" s="53"/>
      <c r="L82" s="53"/>
      <c r="M82" s="53"/>
      <c r="N82" s="53"/>
      <c r="O82" s="53"/>
      <c r="P82" s="53"/>
      <c r="Q82" s="53"/>
      <c r="R82" s="53"/>
      <c r="S82" s="53"/>
      <c r="T82" s="53"/>
      <c r="U82" s="53"/>
      <c r="V82" s="53"/>
      <c r="W82" s="53"/>
    </row>
    <row r="83" spans="1:23" ht="21.95" customHeight="1" x14ac:dyDescent="0.25">
      <c r="D83" s="53"/>
      <c r="E83" s="53"/>
      <c r="F83" s="53"/>
      <c r="G83" s="53"/>
      <c r="H83" s="53"/>
      <c r="I83" s="53"/>
      <c r="J83" s="53"/>
      <c r="K83" s="53"/>
      <c r="L83" s="53"/>
      <c r="M83" s="53"/>
      <c r="N83" s="53"/>
      <c r="O83" s="53"/>
      <c r="P83" s="53"/>
      <c r="Q83" s="53"/>
      <c r="R83" s="53"/>
      <c r="S83" s="53"/>
      <c r="T83" s="53"/>
      <c r="U83" s="53"/>
      <c r="V83" s="53"/>
      <c r="W83" s="53"/>
    </row>
    <row r="84" spans="1:23" ht="15.75" x14ac:dyDescent="0.25">
      <c r="D84" s="53"/>
      <c r="E84" s="53"/>
      <c r="F84" s="53"/>
      <c r="G84" s="53"/>
      <c r="H84" s="53"/>
      <c r="I84" s="53"/>
      <c r="J84" s="53"/>
      <c r="K84" s="53"/>
      <c r="L84" s="53"/>
      <c r="M84" s="53"/>
      <c r="N84" s="53"/>
      <c r="O84" s="53"/>
      <c r="P84" s="53"/>
      <c r="Q84" s="53"/>
      <c r="R84" s="53"/>
      <c r="S84" s="53"/>
      <c r="T84" s="53"/>
      <c r="U84" s="53"/>
      <c r="V84" s="53"/>
      <c r="W84" s="53"/>
    </row>
    <row r="85" spans="1:23" ht="15.75" x14ac:dyDescent="0.25">
      <c r="A85" s="208" t="s">
        <v>522</v>
      </c>
      <c r="B85" s="208"/>
      <c r="C85" s="208"/>
      <c r="D85" s="208"/>
      <c r="E85" s="17"/>
      <c r="F85" s="17"/>
      <c r="G85" s="17"/>
      <c r="H85" s="17"/>
      <c r="I85" s="53"/>
      <c r="J85" s="53"/>
      <c r="K85" s="53"/>
      <c r="L85" s="53"/>
      <c r="M85" s="53"/>
      <c r="N85" s="53"/>
      <c r="O85" s="53"/>
      <c r="P85" s="53"/>
      <c r="Q85" s="53"/>
      <c r="R85" s="53"/>
      <c r="S85" s="53"/>
      <c r="T85" s="53"/>
      <c r="U85" s="53"/>
      <c r="V85" s="53"/>
      <c r="W85" s="53"/>
    </row>
    <row r="86" spans="1:23" ht="15.75" x14ac:dyDescent="0.25">
      <c r="A86" s="216" t="s">
        <v>447</v>
      </c>
      <c r="B86" s="216"/>
      <c r="C86" s="216"/>
      <c r="D86" s="216"/>
      <c r="E86" s="53"/>
      <c r="F86" s="53"/>
      <c r="G86" s="53"/>
      <c r="H86" s="53"/>
      <c r="I86" s="53"/>
      <c r="J86" s="53"/>
      <c r="K86" s="53"/>
      <c r="L86" s="53"/>
      <c r="M86" s="53"/>
      <c r="N86" s="53"/>
      <c r="O86" s="53"/>
      <c r="P86" s="53"/>
      <c r="Q86" s="53"/>
      <c r="R86" s="53"/>
      <c r="S86" s="53"/>
      <c r="T86" s="53"/>
      <c r="U86" s="53"/>
      <c r="V86" s="53"/>
      <c r="W86" s="53"/>
    </row>
    <row r="87" spans="1:23" ht="15.75" x14ac:dyDescent="0.25">
      <c r="A87" s="123" t="s">
        <v>423</v>
      </c>
      <c r="B87" s="114" t="s">
        <v>427</v>
      </c>
      <c r="C87" s="114" t="s">
        <v>445</v>
      </c>
      <c r="D87" s="114" t="s">
        <v>446</v>
      </c>
      <c r="E87" s="53"/>
      <c r="F87" s="53"/>
      <c r="G87" s="53"/>
      <c r="H87" s="53"/>
      <c r="I87" s="53"/>
      <c r="J87" s="53"/>
      <c r="K87" s="53"/>
      <c r="L87" s="53"/>
      <c r="M87" s="53"/>
      <c r="N87" s="53"/>
      <c r="O87" s="53"/>
      <c r="P87" s="53"/>
      <c r="Q87" s="53"/>
      <c r="R87" s="53"/>
      <c r="S87" s="53"/>
      <c r="T87" s="53"/>
      <c r="U87" s="53"/>
      <c r="V87" s="53"/>
      <c r="W87" s="53"/>
    </row>
    <row r="88" spans="1:23" ht="15.75" x14ac:dyDescent="0.25">
      <c r="A88" s="21" t="s">
        <v>395</v>
      </c>
      <c r="B88" s="22">
        <f>127165400257.404/10^6</f>
        <v>127165.40025740401</v>
      </c>
      <c r="C88" s="22">
        <f>81799+36628.8</f>
        <v>118427.8</v>
      </c>
      <c r="D88" s="87">
        <f>1-(B88/C88)</f>
        <v>-7.3779976132327008E-2</v>
      </c>
      <c r="E88" s="53"/>
      <c r="F88" s="53"/>
      <c r="G88" s="53"/>
      <c r="H88" s="53"/>
      <c r="I88" s="53"/>
      <c r="J88" s="53"/>
      <c r="K88" s="53"/>
      <c r="L88" s="53"/>
      <c r="M88" s="53"/>
      <c r="N88" s="53"/>
      <c r="O88" s="53"/>
      <c r="P88" s="53"/>
      <c r="Q88" s="53"/>
      <c r="R88" s="53"/>
      <c r="S88" s="53"/>
      <c r="T88" s="53"/>
      <c r="U88" s="53"/>
      <c r="V88" s="53"/>
      <c r="W88" s="53"/>
    </row>
    <row r="89" spans="1:23" ht="15.75" x14ac:dyDescent="0.25">
      <c r="A89" s="21" t="s">
        <v>399</v>
      </c>
      <c r="B89" s="22">
        <f>134335462382.474/10^6</f>
        <v>134335.46238247401</v>
      </c>
      <c r="C89" s="21"/>
      <c r="D89" s="87"/>
      <c r="E89" s="53"/>
      <c r="F89" s="53"/>
      <c r="G89" s="53"/>
      <c r="H89" s="53"/>
      <c r="I89" s="53"/>
      <c r="J89" s="53"/>
      <c r="K89" s="53"/>
      <c r="L89" s="53"/>
      <c r="M89" s="53"/>
      <c r="N89" s="53"/>
      <c r="O89" s="53"/>
      <c r="P89" s="53"/>
      <c r="Q89" s="53"/>
      <c r="R89" s="53"/>
      <c r="S89" s="53"/>
      <c r="T89" s="53"/>
      <c r="U89" s="53"/>
      <c r="V89" s="53"/>
      <c r="W89" s="53"/>
    </row>
    <row r="90" spans="1:23" ht="15.75" x14ac:dyDescent="0.25">
      <c r="A90" s="21" t="s">
        <v>402</v>
      </c>
      <c r="B90" s="22">
        <f>140258792500.46/10^6</f>
        <v>140258.79250046</v>
      </c>
      <c r="C90" s="22">
        <f>99721.16+40989.35</f>
        <v>140710.51</v>
      </c>
      <c r="D90" s="87">
        <f t="shared" ref="D90:D94" si="16">1-(B90/C90)</f>
        <v>3.210261262929226E-3</v>
      </c>
      <c r="E90" s="53"/>
      <c r="F90" s="53"/>
      <c r="G90" s="53"/>
      <c r="H90" s="53"/>
      <c r="I90" s="53"/>
      <c r="J90" s="53"/>
      <c r="K90" s="53"/>
      <c r="L90" s="53"/>
      <c r="M90" s="53"/>
      <c r="N90" s="53"/>
      <c r="O90" s="53"/>
      <c r="P90" s="53"/>
      <c r="Q90" s="53"/>
      <c r="R90" s="53"/>
      <c r="S90" s="53"/>
      <c r="T90" s="53"/>
      <c r="U90" s="53"/>
      <c r="V90" s="53"/>
      <c r="W90" s="53"/>
    </row>
    <row r="91" spans="1:23" ht="15.75" x14ac:dyDescent="0.25">
      <c r="A91" s="21" t="s">
        <v>404</v>
      </c>
      <c r="B91" s="22">
        <f>153305381728.134/10^6</f>
        <v>153305.381728134</v>
      </c>
      <c r="C91" s="22">
        <f>106133.1+47902.49</f>
        <v>154035.59</v>
      </c>
      <c r="D91" s="87">
        <f t="shared" si="16"/>
        <v>4.7405166031174728E-3</v>
      </c>
      <c r="W91" s="53"/>
    </row>
    <row r="92" spans="1:23" ht="17.25" customHeight="1" x14ac:dyDescent="0.25">
      <c r="A92" s="21" t="s">
        <v>406</v>
      </c>
      <c r="B92" s="22">
        <f>182720322289.924/10^6</f>
        <v>182720.32228992402</v>
      </c>
      <c r="C92" s="21"/>
      <c r="D92" s="87"/>
      <c r="W92" s="53"/>
    </row>
    <row r="93" spans="1:23" ht="15.75" x14ac:dyDescent="0.25">
      <c r="A93" s="21" t="s">
        <v>408</v>
      </c>
      <c r="B93" s="22">
        <f>205871503640.806/10^6</f>
        <v>205871.50364080601</v>
      </c>
      <c r="C93" s="21"/>
      <c r="D93" s="87"/>
      <c r="W93" s="53"/>
    </row>
    <row r="94" spans="1:23" ht="15.75" x14ac:dyDescent="0.25">
      <c r="A94" s="21" t="s">
        <v>410</v>
      </c>
      <c r="B94" s="22">
        <f>204875181855.118/10^6</f>
        <v>204875.18185511802</v>
      </c>
      <c r="C94" s="22">
        <f>144009.65+59013.37</f>
        <v>203023.02</v>
      </c>
      <c r="D94" s="87">
        <f t="shared" si="16"/>
        <v>-9.1229154955827507E-3</v>
      </c>
      <c r="W94" s="53"/>
    </row>
    <row r="95" spans="1:23" ht="15.75" x14ac:dyDescent="0.25">
      <c r="A95" s="217" t="s">
        <v>444</v>
      </c>
      <c r="B95" s="217"/>
      <c r="C95" s="217"/>
      <c r="D95" s="217"/>
      <c r="W95" s="53"/>
    </row>
    <row r="96" spans="1:23" ht="15.75" x14ac:dyDescent="0.25">
      <c r="A96" s="90" t="s">
        <v>423</v>
      </c>
      <c r="B96" s="77" t="s">
        <v>445</v>
      </c>
      <c r="C96" s="77" t="s">
        <v>427</v>
      </c>
      <c r="D96" s="77" t="s">
        <v>446</v>
      </c>
      <c r="W96" s="53"/>
    </row>
    <row r="97" spans="1:23" ht="15.75" x14ac:dyDescent="0.25">
      <c r="A97" s="21" t="s">
        <v>395</v>
      </c>
      <c r="B97" s="95">
        <v>69922.95</v>
      </c>
      <c r="C97" s="95">
        <v>72779.777142070598</v>
      </c>
      <c r="D97" s="83">
        <f>(1-(C97/B97))</f>
        <v>-4.0856787965476205E-2</v>
      </c>
      <c r="W97" s="53"/>
    </row>
    <row r="98" spans="1:23" ht="15.75" x14ac:dyDescent="0.25">
      <c r="A98" s="21" t="s">
        <v>399</v>
      </c>
      <c r="B98" s="96" t="s">
        <v>401</v>
      </c>
      <c r="C98" s="96" t="s">
        <v>401</v>
      </c>
      <c r="D98" s="83" t="s">
        <v>401</v>
      </c>
      <c r="W98" s="53"/>
    </row>
    <row r="99" spans="1:23" ht="15.75" x14ac:dyDescent="0.25">
      <c r="A99" s="21" t="s">
        <v>402</v>
      </c>
      <c r="B99" s="96">
        <v>83729</v>
      </c>
      <c r="C99" s="95">
        <f>75660596670.5128/10^6</f>
        <v>75660.596670512808</v>
      </c>
      <c r="D99" s="83">
        <f t="shared" ref="D99:D103" si="17">(1-(C99/B99))</f>
        <v>9.6363306972341634E-2</v>
      </c>
      <c r="W99" s="53"/>
    </row>
    <row r="100" spans="1:23" ht="15.75" x14ac:dyDescent="0.25">
      <c r="A100" s="21" t="s">
        <v>404</v>
      </c>
      <c r="B100" s="95">
        <v>88412.330000000016</v>
      </c>
      <c r="C100" s="95">
        <v>84722.313744183892</v>
      </c>
      <c r="D100" s="83">
        <f t="shared" si="17"/>
        <v>4.1736443953192093E-2</v>
      </c>
      <c r="W100" s="53"/>
    </row>
    <row r="101" spans="1:23" ht="15.75" x14ac:dyDescent="0.25">
      <c r="A101" s="21" t="s">
        <v>406</v>
      </c>
      <c r="B101" s="96" t="s">
        <v>401</v>
      </c>
      <c r="C101" s="96" t="s">
        <v>401</v>
      </c>
      <c r="D101" s="83" t="s">
        <v>401</v>
      </c>
      <c r="W101" s="53"/>
    </row>
    <row r="102" spans="1:23" ht="15.75" x14ac:dyDescent="0.25">
      <c r="A102" s="21" t="s">
        <v>408</v>
      </c>
      <c r="B102" s="96" t="s">
        <v>401</v>
      </c>
      <c r="C102" s="96" t="s">
        <v>401</v>
      </c>
      <c r="D102" s="83" t="s">
        <v>401</v>
      </c>
      <c r="W102" s="53"/>
    </row>
    <row r="103" spans="1:23" ht="15.75" x14ac:dyDescent="0.25">
      <c r="A103" s="21" t="s">
        <v>410</v>
      </c>
      <c r="B103" s="95">
        <v>115457.79</v>
      </c>
      <c r="C103" s="95">
        <v>80770.749363889496</v>
      </c>
      <c r="D103" s="83">
        <f t="shared" si="17"/>
        <v>0.30043049183697779</v>
      </c>
      <c r="W103" s="53"/>
    </row>
    <row r="104" spans="1:23" ht="15.75" x14ac:dyDescent="0.25">
      <c r="W104" s="53"/>
    </row>
    <row r="105" spans="1:23" ht="15.75" x14ac:dyDescent="0.25">
      <c r="W105" s="53"/>
    </row>
    <row r="106" spans="1:23" ht="15.75" x14ac:dyDescent="0.25">
      <c r="W106" s="53"/>
    </row>
    <row r="107" spans="1:23" ht="15.75" x14ac:dyDescent="0.25">
      <c r="A107" s="24" t="s">
        <v>496</v>
      </c>
      <c r="B107" s="24"/>
      <c r="C107" s="24"/>
      <c r="D107" s="24"/>
      <c r="E107" s="24"/>
    </row>
    <row r="108" spans="1:23" ht="15.75" hidden="1" outlineLevel="1" x14ac:dyDescent="0.25">
      <c r="A108" s="79" t="s">
        <v>423</v>
      </c>
      <c r="B108" s="79" t="s">
        <v>497</v>
      </c>
      <c r="C108" s="79" t="s">
        <v>498</v>
      </c>
      <c r="D108" s="79" t="s">
        <v>392</v>
      </c>
      <c r="E108" s="79" t="s">
        <v>499</v>
      </c>
    </row>
    <row r="109" spans="1:23" ht="15.75" hidden="1" outlineLevel="1" x14ac:dyDescent="0.25">
      <c r="A109" s="96" t="s">
        <v>395</v>
      </c>
      <c r="B109" s="97">
        <v>3.2367447595561036</v>
      </c>
      <c r="C109" s="97">
        <v>3.920923503</v>
      </c>
      <c r="D109" s="97">
        <v>2.8767123287671232</v>
      </c>
      <c r="E109" s="97">
        <f t="shared" ref="E109:E115" si="18">B109*C28+C109*D28+D109*E28</f>
        <v>3.2550968956456647</v>
      </c>
    </row>
    <row r="110" spans="1:23" ht="15.75" hidden="1" outlineLevel="1" x14ac:dyDescent="0.25">
      <c r="A110" s="96" t="s">
        <v>399</v>
      </c>
      <c r="B110" s="97">
        <v>3.2119914346895073</v>
      </c>
      <c r="C110" s="97">
        <v>3.920923503</v>
      </c>
      <c r="D110" s="97">
        <v>2.8610354223433241</v>
      </c>
      <c r="E110" s="97">
        <f t="shared" si="18"/>
        <v>3.1998644277160531</v>
      </c>
    </row>
    <row r="111" spans="1:23" ht="15.75" hidden="1" outlineLevel="1" x14ac:dyDescent="0.25">
      <c r="A111" s="96" t="s">
        <v>402</v>
      </c>
      <c r="B111" s="97">
        <v>3.2021957913998169</v>
      </c>
      <c r="C111" s="97">
        <v>3.920923503</v>
      </c>
      <c r="D111" s="97">
        <v>2.845528455284553</v>
      </c>
      <c r="E111" s="97">
        <f t="shared" si="18"/>
        <v>3.2241885037884432</v>
      </c>
    </row>
    <row r="112" spans="1:23" ht="15.75" hidden="1" outlineLevel="1" x14ac:dyDescent="0.25">
      <c r="A112" s="96" t="s">
        <v>404</v>
      </c>
      <c r="B112" s="97">
        <v>3.227789732554565</v>
      </c>
      <c r="C112" s="97">
        <v>3.920923503</v>
      </c>
      <c r="D112" s="97">
        <v>2.625</v>
      </c>
      <c r="E112" s="97">
        <f t="shared" si="18"/>
        <v>3.1732470459961908</v>
      </c>
    </row>
    <row r="113" spans="1:7" ht="15.75" hidden="1" outlineLevel="1" x14ac:dyDescent="0.25">
      <c r="A113" s="96" t="s">
        <v>406</v>
      </c>
      <c r="B113" s="97">
        <v>3.2080659945004588</v>
      </c>
      <c r="C113" s="97">
        <v>3.920923503</v>
      </c>
      <c r="D113" s="97">
        <v>2.6119402985074625</v>
      </c>
      <c r="E113" s="97">
        <f t="shared" si="18"/>
        <v>3.1830869020907255</v>
      </c>
    </row>
    <row r="114" spans="1:7" ht="15.75" hidden="1" outlineLevel="1" x14ac:dyDescent="0.25">
      <c r="A114" s="96" t="s">
        <v>408</v>
      </c>
      <c r="B114" s="97">
        <v>3.1767656592</v>
      </c>
      <c r="C114" s="97">
        <v>3.920923503</v>
      </c>
      <c r="D114" s="97">
        <v>2.5925925925925926</v>
      </c>
      <c r="E114" s="97">
        <f t="shared" si="18"/>
        <v>3.1223050422428522</v>
      </c>
    </row>
    <row r="115" spans="1:7" ht="15.75" hidden="1" outlineLevel="1" x14ac:dyDescent="0.25">
      <c r="A115" s="96" t="s">
        <v>410</v>
      </c>
      <c r="B115" s="97">
        <v>3.1028368794326244</v>
      </c>
      <c r="C115" s="97">
        <v>3.920923503</v>
      </c>
      <c r="D115" s="97">
        <v>2.57985257985258</v>
      </c>
      <c r="E115" s="97">
        <f t="shared" si="18"/>
        <v>3.0839530481199708</v>
      </c>
    </row>
    <row r="116" spans="1:7" collapsed="1" x14ac:dyDescent="0.25"/>
    <row r="117" spans="1:7" ht="15.75" x14ac:dyDescent="0.25">
      <c r="A117" s="218" t="s">
        <v>500</v>
      </c>
      <c r="B117" s="219"/>
      <c r="C117" s="24"/>
      <c r="D117" s="24"/>
      <c r="E117" s="24"/>
      <c r="F117" s="24"/>
      <c r="G117" s="24"/>
    </row>
    <row r="118" spans="1:7" ht="15.75" hidden="1" outlineLevel="1" x14ac:dyDescent="0.25">
      <c r="A118" s="77" t="s">
        <v>423</v>
      </c>
      <c r="B118" s="77" t="s">
        <v>224</v>
      </c>
      <c r="C118" s="79" t="s">
        <v>313</v>
      </c>
      <c r="D118" s="79" t="s">
        <v>392</v>
      </c>
      <c r="E118" s="79" t="s">
        <v>244</v>
      </c>
      <c r="F118" s="79" t="s">
        <v>397</v>
      </c>
      <c r="G118" s="79" t="s">
        <v>398</v>
      </c>
    </row>
    <row r="119" spans="1:7" ht="15.75" hidden="1" outlineLevel="1" x14ac:dyDescent="0.25">
      <c r="A119" s="96" t="s">
        <v>501</v>
      </c>
      <c r="B119" s="80">
        <v>1.1000000000000001</v>
      </c>
      <c r="C119" s="80">
        <v>0.55000000000000004</v>
      </c>
      <c r="D119" s="80">
        <v>0.47</v>
      </c>
      <c r="E119" s="80">
        <v>1.46</v>
      </c>
      <c r="F119" s="80">
        <v>0.67</v>
      </c>
      <c r="G119" s="97">
        <v>0.8</v>
      </c>
    </row>
    <row r="120" spans="1:7" ht="15.75" hidden="1" outlineLevel="1" x14ac:dyDescent="0.25">
      <c r="A120" s="96" t="s">
        <v>502</v>
      </c>
      <c r="B120" s="97">
        <v>1.1000000000000001</v>
      </c>
      <c r="C120" s="97">
        <v>0.61</v>
      </c>
      <c r="D120" s="97">
        <v>0.47</v>
      </c>
      <c r="E120" s="97">
        <v>1.43</v>
      </c>
      <c r="F120" s="97">
        <v>0.65</v>
      </c>
      <c r="G120" s="97">
        <v>0.79</v>
      </c>
    </row>
    <row r="121" spans="1:7" ht="15.75" hidden="1" outlineLevel="1" x14ac:dyDescent="0.25">
      <c r="A121" s="96" t="s">
        <v>395</v>
      </c>
      <c r="B121" s="97">
        <v>1.1000000000000001</v>
      </c>
      <c r="C121" s="97">
        <v>0.61</v>
      </c>
      <c r="D121" s="97">
        <v>0.47</v>
      </c>
      <c r="E121" s="97">
        <v>1.43</v>
      </c>
      <c r="F121" s="97">
        <v>0.65</v>
      </c>
      <c r="G121" s="97">
        <v>0.79</v>
      </c>
    </row>
    <row r="122" spans="1:7" ht="15.75" hidden="1" outlineLevel="1" x14ac:dyDescent="0.25">
      <c r="A122" s="96" t="s">
        <v>399</v>
      </c>
      <c r="B122" s="97">
        <v>1.08</v>
      </c>
      <c r="C122" s="97">
        <v>0.62</v>
      </c>
      <c r="D122" s="97">
        <v>0.47</v>
      </c>
      <c r="E122" s="97">
        <v>1.4</v>
      </c>
      <c r="F122" s="97">
        <v>0.45</v>
      </c>
      <c r="G122" s="97">
        <v>0.74</v>
      </c>
    </row>
    <row r="123" spans="1:7" ht="15.75" hidden="1" outlineLevel="1" x14ac:dyDescent="0.25">
      <c r="A123" s="96" t="s">
        <v>402</v>
      </c>
      <c r="B123" s="97">
        <v>1.0900000000000001</v>
      </c>
      <c r="C123" s="97">
        <v>0.63</v>
      </c>
      <c r="D123" s="97">
        <v>0.47</v>
      </c>
      <c r="E123" s="97">
        <v>1.44</v>
      </c>
      <c r="F123" s="97">
        <v>0.44</v>
      </c>
      <c r="G123" s="97">
        <v>0.73</v>
      </c>
    </row>
    <row r="124" spans="1:7" ht="15.75" hidden="1" outlineLevel="1" x14ac:dyDescent="0.25">
      <c r="A124" s="96" t="s">
        <v>404</v>
      </c>
      <c r="B124" s="97">
        <v>1.0900000000000001</v>
      </c>
      <c r="C124" s="97">
        <v>0.63</v>
      </c>
      <c r="D124" s="97">
        <v>0.47</v>
      </c>
      <c r="E124" s="97">
        <v>1.44</v>
      </c>
      <c r="F124" s="97">
        <v>0.44</v>
      </c>
      <c r="G124" s="97">
        <v>0.73</v>
      </c>
    </row>
    <row r="125" spans="1:7" ht="15.75" hidden="1" outlineLevel="1" x14ac:dyDescent="0.25">
      <c r="A125" s="96" t="s">
        <v>406</v>
      </c>
      <c r="B125" s="97">
        <v>1.06</v>
      </c>
      <c r="C125" s="97">
        <v>0.55000000000000004</v>
      </c>
      <c r="D125" s="97">
        <v>0.44</v>
      </c>
      <c r="E125" s="97">
        <v>1.44</v>
      </c>
      <c r="F125" s="97">
        <v>0.39</v>
      </c>
      <c r="G125" s="97">
        <v>0.64</v>
      </c>
    </row>
    <row r="126" spans="1:7" ht="15.75" hidden="1" outlineLevel="1" x14ac:dyDescent="0.25">
      <c r="A126" s="96" t="s">
        <v>408</v>
      </c>
      <c r="B126" s="97">
        <v>1.05</v>
      </c>
      <c r="C126" s="97">
        <v>0.59</v>
      </c>
      <c r="D126" s="97">
        <v>0.45</v>
      </c>
      <c r="E126" s="97">
        <v>1.42</v>
      </c>
      <c r="F126" s="97">
        <v>0.38</v>
      </c>
      <c r="G126" s="97">
        <v>0.64</v>
      </c>
    </row>
    <row r="127" spans="1:7" ht="15.75" hidden="1" outlineLevel="1" x14ac:dyDescent="0.25">
      <c r="A127" s="96" t="s">
        <v>410</v>
      </c>
      <c r="B127" s="97">
        <v>1.04</v>
      </c>
      <c r="C127" s="97">
        <v>0.59</v>
      </c>
      <c r="D127" s="97">
        <v>0.47</v>
      </c>
      <c r="E127" s="97">
        <v>1.4</v>
      </c>
      <c r="F127" s="97">
        <v>0.4</v>
      </c>
      <c r="G127" s="97">
        <v>0.62</v>
      </c>
    </row>
    <row r="128" spans="1:7" ht="15.75" hidden="1" outlineLevel="1" x14ac:dyDescent="0.25">
      <c r="A128" s="96" t="s">
        <v>503</v>
      </c>
      <c r="B128" s="97">
        <v>1.03</v>
      </c>
      <c r="C128" s="97">
        <v>0.62</v>
      </c>
      <c r="D128" s="97">
        <v>0.49</v>
      </c>
      <c r="E128" s="97">
        <v>1.38</v>
      </c>
      <c r="F128" s="98" t="s">
        <v>401</v>
      </c>
      <c r="G128" s="97">
        <v>0.63</v>
      </c>
    </row>
    <row r="129" spans="1:37" collapsed="1" x14ac:dyDescent="0.25"/>
    <row r="130" spans="1:37" ht="15.75" x14ac:dyDescent="0.25">
      <c r="A130" s="213" t="s">
        <v>504</v>
      </c>
      <c r="B130" s="213"/>
    </row>
    <row r="131" spans="1:37" ht="15.6" hidden="1" customHeight="1" outlineLevel="1" x14ac:dyDescent="0.25">
      <c r="A131" s="99"/>
      <c r="B131" s="99"/>
      <c r="C131" s="220" t="s">
        <v>395</v>
      </c>
      <c r="D131" s="221"/>
      <c r="E131" s="221"/>
      <c r="F131" s="221"/>
      <c r="G131" s="222"/>
      <c r="H131" s="220" t="s">
        <v>399</v>
      </c>
      <c r="I131" s="221"/>
      <c r="J131" s="221"/>
      <c r="K131" s="221"/>
      <c r="L131" s="222"/>
      <c r="M131" s="220" t="s">
        <v>402</v>
      </c>
      <c r="N131" s="221"/>
      <c r="O131" s="221"/>
      <c r="P131" s="221"/>
      <c r="Q131" s="222"/>
      <c r="R131" s="223" t="s">
        <v>404</v>
      </c>
      <c r="S131" s="224"/>
      <c r="T131" s="224"/>
      <c r="U131" s="224"/>
      <c r="V131" s="225"/>
      <c r="W131" s="220" t="s">
        <v>406</v>
      </c>
      <c r="X131" s="221"/>
      <c r="Y131" s="221"/>
      <c r="Z131" s="221"/>
      <c r="AA131" s="222"/>
      <c r="AB131" s="220" t="s">
        <v>408</v>
      </c>
      <c r="AC131" s="221"/>
      <c r="AD131" s="221"/>
      <c r="AE131" s="221"/>
      <c r="AF131" s="222"/>
      <c r="AG131" s="220" t="s">
        <v>410</v>
      </c>
      <c r="AH131" s="221"/>
      <c r="AI131" s="221"/>
      <c r="AJ131" s="221"/>
      <c r="AK131" s="222"/>
    </row>
    <row r="132" spans="1:37" hidden="1" outlineLevel="1" x14ac:dyDescent="0.25">
      <c r="A132" s="100" t="s">
        <v>505</v>
      </c>
      <c r="B132" s="100" t="s">
        <v>220</v>
      </c>
      <c r="C132" s="101" t="s">
        <v>390</v>
      </c>
      <c r="D132" s="101" t="s">
        <v>497</v>
      </c>
      <c r="E132" s="101" t="s">
        <v>313</v>
      </c>
      <c r="F132" s="101" t="s">
        <v>392</v>
      </c>
      <c r="G132" s="101" t="s">
        <v>506</v>
      </c>
      <c r="H132" s="101" t="s">
        <v>390</v>
      </c>
      <c r="I132" s="101" t="s">
        <v>497</v>
      </c>
      <c r="J132" s="101" t="s">
        <v>313</v>
      </c>
      <c r="K132" s="101" t="s">
        <v>392</v>
      </c>
      <c r="L132" s="101" t="s">
        <v>506</v>
      </c>
      <c r="M132" s="101" t="s">
        <v>390</v>
      </c>
      <c r="N132" s="101" t="s">
        <v>497</v>
      </c>
      <c r="O132" s="101" t="s">
        <v>313</v>
      </c>
      <c r="P132" s="101" t="s">
        <v>392</v>
      </c>
      <c r="Q132" s="101" t="s">
        <v>506</v>
      </c>
      <c r="R132" s="101" t="s">
        <v>390</v>
      </c>
      <c r="S132" s="101" t="s">
        <v>497</v>
      </c>
      <c r="T132" s="101" t="s">
        <v>313</v>
      </c>
      <c r="U132" s="101" t="s">
        <v>392</v>
      </c>
      <c r="V132" s="101" t="s">
        <v>506</v>
      </c>
      <c r="W132" s="101" t="s">
        <v>390</v>
      </c>
      <c r="X132" s="101" t="s">
        <v>497</v>
      </c>
      <c r="Y132" s="101" t="s">
        <v>313</v>
      </c>
      <c r="Z132" s="101" t="s">
        <v>392</v>
      </c>
      <c r="AA132" s="101" t="s">
        <v>506</v>
      </c>
      <c r="AB132" s="101" t="s">
        <v>390</v>
      </c>
      <c r="AC132" s="101" t="s">
        <v>497</v>
      </c>
      <c r="AD132" s="101" t="s">
        <v>313</v>
      </c>
      <c r="AE132" s="101" t="s">
        <v>392</v>
      </c>
      <c r="AF132" s="101" t="s">
        <v>506</v>
      </c>
      <c r="AG132" s="101" t="s">
        <v>390</v>
      </c>
      <c r="AH132" s="101" t="s">
        <v>497</v>
      </c>
      <c r="AI132" s="101" t="s">
        <v>313</v>
      </c>
      <c r="AJ132" s="101" t="s">
        <v>392</v>
      </c>
      <c r="AK132" s="101" t="s">
        <v>506</v>
      </c>
    </row>
    <row r="133" spans="1:37" hidden="1" outlineLevel="1" x14ac:dyDescent="0.25">
      <c r="A133" s="102" t="s">
        <v>12</v>
      </c>
      <c r="B133" s="102" t="s">
        <v>507</v>
      </c>
      <c r="C133" s="103">
        <v>0</v>
      </c>
      <c r="D133" s="103">
        <v>0.26581890000000002</v>
      </c>
      <c r="E133" s="103">
        <v>7.8636000000000001E-3</v>
      </c>
      <c r="F133" s="103">
        <v>0.72631749999999995</v>
      </c>
      <c r="G133" s="104">
        <v>3.4369999999999998E-5</v>
      </c>
      <c r="H133" s="103">
        <v>0</v>
      </c>
      <c r="I133" s="103">
        <v>0.26581890000000002</v>
      </c>
      <c r="J133" s="103">
        <v>7.8636000000000001E-3</v>
      </c>
      <c r="K133" s="103">
        <v>0.72631749999999995</v>
      </c>
      <c r="L133" s="104">
        <v>3.4369999999999998E-5</v>
      </c>
      <c r="M133" s="103">
        <v>0</v>
      </c>
      <c r="N133" s="103">
        <v>0.27301320000000001</v>
      </c>
      <c r="O133" s="103">
        <v>0.19818569999999999</v>
      </c>
      <c r="P133" s="103">
        <v>0.52877540000000001</v>
      </c>
      <c r="Q133" s="104">
        <v>2.5749999999999999E-5</v>
      </c>
      <c r="R133" s="103">
        <v>0</v>
      </c>
      <c r="S133" s="103">
        <v>0.35680780000000001</v>
      </c>
      <c r="T133" s="103">
        <v>5.2307399999999997E-2</v>
      </c>
      <c r="U133" s="103">
        <v>0.59085960000000004</v>
      </c>
      <c r="V133" s="104">
        <v>2.5199999999999999E-5</v>
      </c>
      <c r="W133" s="105">
        <v>0</v>
      </c>
      <c r="X133" s="105">
        <v>0.35680780000000001</v>
      </c>
      <c r="Y133" s="105">
        <v>5.2307399999999997E-2</v>
      </c>
      <c r="Z133" s="105">
        <v>0.59085960000000004</v>
      </c>
      <c r="AA133" s="106">
        <v>2.5199999999999999E-5</v>
      </c>
      <c r="AB133" s="105">
        <v>0</v>
      </c>
      <c r="AC133" s="105">
        <v>0.35680780000000001</v>
      </c>
      <c r="AD133" s="105">
        <v>5.2307399999999997E-2</v>
      </c>
      <c r="AE133" s="105">
        <v>0.59085960000000004</v>
      </c>
      <c r="AF133" s="106">
        <v>2.5199999999999999E-5</v>
      </c>
      <c r="AG133" s="103">
        <v>0</v>
      </c>
      <c r="AH133" s="103">
        <v>0.2962497</v>
      </c>
      <c r="AI133" s="103">
        <v>8.0288799999999994E-2</v>
      </c>
      <c r="AJ133" s="103">
        <v>0.6234615</v>
      </c>
      <c r="AK133" s="103">
        <v>2.5753999999999998E-3</v>
      </c>
    </row>
    <row r="134" spans="1:37" hidden="1" outlineLevel="1" x14ac:dyDescent="0.25">
      <c r="A134" s="102" t="s">
        <v>17</v>
      </c>
      <c r="B134" s="102" t="s">
        <v>508</v>
      </c>
      <c r="C134" s="103">
        <v>0</v>
      </c>
      <c r="D134" s="103">
        <v>0.99914879999999995</v>
      </c>
      <c r="E134" s="103">
        <v>8.5119999999999998E-4</v>
      </c>
      <c r="F134" s="103">
        <v>0</v>
      </c>
      <c r="G134" s="103">
        <v>0</v>
      </c>
      <c r="H134" s="103">
        <v>0</v>
      </c>
      <c r="I134" s="103">
        <v>0.99914879999999995</v>
      </c>
      <c r="J134" s="103">
        <v>8.5119999999999998E-4</v>
      </c>
      <c r="K134" s="103">
        <v>0</v>
      </c>
      <c r="L134" s="103">
        <v>0</v>
      </c>
      <c r="M134" s="103">
        <v>0</v>
      </c>
      <c r="N134" s="103">
        <v>0.99969810000000003</v>
      </c>
      <c r="O134" s="103">
        <v>3.0190000000000002E-4</v>
      </c>
      <c r="P134" s="103">
        <v>0</v>
      </c>
      <c r="Q134" s="103">
        <v>0</v>
      </c>
      <c r="R134" s="103">
        <v>0</v>
      </c>
      <c r="S134" s="103">
        <v>0.99826269999999995</v>
      </c>
      <c r="T134" s="103">
        <v>1.7373E-3</v>
      </c>
      <c r="U134" s="103">
        <v>0</v>
      </c>
      <c r="V134" s="103">
        <v>0</v>
      </c>
      <c r="W134" s="105">
        <v>0</v>
      </c>
      <c r="X134" s="105">
        <v>0.99826269999999995</v>
      </c>
      <c r="Y134" s="105">
        <v>1.7373E-3</v>
      </c>
      <c r="Z134" s="105">
        <v>0</v>
      </c>
      <c r="AA134" s="105">
        <v>0</v>
      </c>
      <c r="AB134" s="105">
        <v>0</v>
      </c>
      <c r="AC134" s="105">
        <v>0.99826269999999995</v>
      </c>
      <c r="AD134" s="105">
        <v>1.7373E-3</v>
      </c>
      <c r="AE134" s="105">
        <v>0</v>
      </c>
      <c r="AF134" s="105">
        <v>0</v>
      </c>
      <c r="AG134" s="103">
        <v>0</v>
      </c>
      <c r="AH134" s="103">
        <v>0.99971200000000005</v>
      </c>
      <c r="AI134" s="103">
        <v>2.8800000000000001E-4</v>
      </c>
      <c r="AJ134" s="103">
        <v>0</v>
      </c>
      <c r="AK134" s="103">
        <v>0</v>
      </c>
    </row>
    <row r="135" spans="1:37" hidden="1" outlineLevel="1" x14ac:dyDescent="0.25">
      <c r="A135" s="102" t="s">
        <v>19</v>
      </c>
      <c r="B135" s="102" t="s">
        <v>509</v>
      </c>
      <c r="C135" s="103"/>
      <c r="D135" s="103"/>
      <c r="E135" s="103"/>
      <c r="F135" s="103"/>
      <c r="G135" s="103"/>
      <c r="H135" s="103"/>
      <c r="I135" s="103"/>
      <c r="J135" s="103"/>
      <c r="K135" s="103"/>
      <c r="L135" s="103"/>
      <c r="M135" s="103"/>
      <c r="N135" s="103"/>
      <c r="O135" s="103"/>
      <c r="P135" s="103"/>
      <c r="Q135" s="103"/>
      <c r="R135" s="103"/>
      <c r="S135" s="103"/>
      <c r="T135" s="103"/>
      <c r="U135" s="103"/>
      <c r="V135" s="103"/>
      <c r="W135" s="105">
        <v>0</v>
      </c>
      <c r="X135" s="105">
        <v>0</v>
      </c>
      <c r="Y135" s="105">
        <v>0</v>
      </c>
      <c r="Z135" s="105">
        <v>0</v>
      </c>
      <c r="AA135" s="105">
        <v>0</v>
      </c>
      <c r="AB135" s="105"/>
      <c r="AC135" s="105"/>
      <c r="AD135" s="105"/>
      <c r="AE135" s="105"/>
      <c r="AF135" s="105"/>
      <c r="AG135" s="103"/>
      <c r="AH135" s="103"/>
      <c r="AI135" s="103"/>
      <c r="AJ135" s="103"/>
      <c r="AK135" s="103"/>
    </row>
    <row r="136" spans="1:37" hidden="1" outlineLevel="1" x14ac:dyDescent="0.25">
      <c r="A136" s="102" t="s">
        <v>23</v>
      </c>
      <c r="B136" s="102" t="s">
        <v>24</v>
      </c>
      <c r="C136" s="103">
        <v>3.0420999999999998E-3</v>
      </c>
      <c r="D136" s="103">
        <v>0.91697189999999995</v>
      </c>
      <c r="E136" s="103">
        <v>5.3973E-2</v>
      </c>
      <c r="F136" s="103">
        <v>2.6012899999999999E-2</v>
      </c>
      <c r="G136" s="103">
        <v>1.0307000000000001E-3</v>
      </c>
      <c r="H136" s="103">
        <v>3.0420999999999998E-3</v>
      </c>
      <c r="I136" s="103">
        <v>0.91697189999999995</v>
      </c>
      <c r="J136" s="103">
        <v>5.3973E-2</v>
      </c>
      <c r="K136" s="103">
        <v>2.6012899999999999E-2</v>
      </c>
      <c r="L136" s="103">
        <v>1.0307000000000001E-3</v>
      </c>
      <c r="M136" s="103">
        <v>0</v>
      </c>
      <c r="N136" s="103">
        <v>0.96744719999999995</v>
      </c>
      <c r="O136" s="103">
        <v>1.8610499999999999E-2</v>
      </c>
      <c r="P136" s="103">
        <v>1.24437E-2</v>
      </c>
      <c r="Q136" s="103">
        <v>1.4986000000000001E-3</v>
      </c>
      <c r="R136" s="103">
        <v>0</v>
      </c>
      <c r="S136" s="103">
        <v>0.91393729999999995</v>
      </c>
      <c r="T136" s="103">
        <v>4.3167700000000003E-2</v>
      </c>
      <c r="U136" s="103">
        <v>4.1059900000000003E-2</v>
      </c>
      <c r="V136" s="103">
        <v>1.8351000000000001E-3</v>
      </c>
      <c r="W136" s="105">
        <v>0</v>
      </c>
      <c r="X136" s="105">
        <v>0.91393729999999995</v>
      </c>
      <c r="Y136" s="105">
        <v>4.3167700000000003E-2</v>
      </c>
      <c r="Z136" s="105">
        <v>4.1059900000000003E-2</v>
      </c>
      <c r="AA136" s="105">
        <v>1.8351000000000001E-3</v>
      </c>
      <c r="AB136" s="105">
        <v>0</v>
      </c>
      <c r="AC136" s="105">
        <v>0.91393729999999995</v>
      </c>
      <c r="AD136" s="105">
        <v>4.3167700000000003E-2</v>
      </c>
      <c r="AE136" s="105">
        <v>4.1059900000000003E-2</v>
      </c>
      <c r="AF136" s="105">
        <v>1.8351000000000001E-3</v>
      </c>
      <c r="AG136" s="103">
        <v>0</v>
      </c>
      <c r="AH136" s="103">
        <v>0.97056790000000004</v>
      </c>
      <c r="AI136" s="103">
        <v>1.3332500000000001E-2</v>
      </c>
      <c r="AJ136" s="103">
        <v>1.6099499999999999E-2</v>
      </c>
      <c r="AK136" s="103">
        <v>5.1691999999999997E-3</v>
      </c>
    </row>
    <row r="137" spans="1:37" hidden="1" outlineLevel="1" x14ac:dyDescent="0.25">
      <c r="A137" s="102" t="s">
        <v>25</v>
      </c>
      <c r="B137" s="102" t="s">
        <v>26</v>
      </c>
      <c r="C137" s="103">
        <v>0</v>
      </c>
      <c r="D137" s="103">
        <v>0.99752850000000004</v>
      </c>
      <c r="E137" s="103">
        <v>2.4715000000000002E-3</v>
      </c>
      <c r="F137" s="103">
        <v>0</v>
      </c>
      <c r="G137" s="103">
        <v>7.4560000000000002E-4</v>
      </c>
      <c r="H137" s="103">
        <v>0</v>
      </c>
      <c r="I137" s="103">
        <v>0.99752850000000004</v>
      </c>
      <c r="J137" s="103">
        <v>2.4715000000000002E-3</v>
      </c>
      <c r="K137" s="103">
        <v>0</v>
      </c>
      <c r="L137" s="103">
        <v>7.4560000000000002E-4</v>
      </c>
      <c r="M137" s="103">
        <v>1.9591999999999999E-3</v>
      </c>
      <c r="N137" s="103">
        <v>0.94189630000000002</v>
      </c>
      <c r="O137" s="103">
        <v>4.7290100000000002E-2</v>
      </c>
      <c r="P137" s="103">
        <v>8.2609999999999992E-3</v>
      </c>
      <c r="Q137" s="103">
        <v>5.934E-4</v>
      </c>
      <c r="R137" s="103">
        <v>1.9908999999999999E-3</v>
      </c>
      <c r="S137" s="103">
        <v>0.97308819999999996</v>
      </c>
      <c r="T137" s="103">
        <v>1.62209E-2</v>
      </c>
      <c r="U137" s="103">
        <v>8.6984999999999996E-3</v>
      </c>
      <c r="V137" s="104">
        <v>1.5090000000000001E-6</v>
      </c>
      <c r="W137" s="105">
        <v>1.9908999999999999E-3</v>
      </c>
      <c r="X137" s="105">
        <v>0.97308819999999996</v>
      </c>
      <c r="Y137" s="105">
        <v>1.62209E-2</v>
      </c>
      <c r="Z137" s="105">
        <v>8.6984999999999996E-3</v>
      </c>
      <c r="AA137" s="106">
        <v>1.5090000000000001E-6</v>
      </c>
      <c r="AB137" s="105">
        <v>1.9908999999999999E-3</v>
      </c>
      <c r="AC137" s="105">
        <v>0.97308819999999996</v>
      </c>
      <c r="AD137" s="105">
        <v>1.62209E-2</v>
      </c>
      <c r="AE137" s="105">
        <v>8.6984999999999996E-3</v>
      </c>
      <c r="AF137" s="106">
        <v>1.5090000000000001E-6</v>
      </c>
      <c r="AG137" s="103">
        <v>1.3016E-3</v>
      </c>
      <c r="AH137" s="103">
        <v>0.99007350000000005</v>
      </c>
      <c r="AI137" s="103">
        <v>7.5709999999999996E-3</v>
      </c>
      <c r="AJ137" s="103">
        <v>1.054E-3</v>
      </c>
      <c r="AK137" s="103">
        <v>1.4009999999999999E-4</v>
      </c>
    </row>
    <row r="138" spans="1:37" hidden="1" outlineLevel="1" x14ac:dyDescent="0.25">
      <c r="A138" s="102" t="s">
        <v>27</v>
      </c>
      <c r="B138" s="102" t="s">
        <v>510</v>
      </c>
      <c r="C138" s="103">
        <v>0</v>
      </c>
      <c r="D138" s="103">
        <v>0.46818710000000002</v>
      </c>
      <c r="E138" s="103">
        <v>0.1428779</v>
      </c>
      <c r="F138" s="103">
        <v>0.38893499999999998</v>
      </c>
      <c r="G138" s="103">
        <v>1.5781E-3</v>
      </c>
      <c r="H138" s="103">
        <v>0</v>
      </c>
      <c r="I138" s="103">
        <v>0.46818710000000002</v>
      </c>
      <c r="J138" s="103">
        <v>0.1428779</v>
      </c>
      <c r="K138" s="103">
        <v>0.38893499999999998</v>
      </c>
      <c r="L138" s="103">
        <v>1.5781E-3</v>
      </c>
      <c r="M138" s="103">
        <v>3.7372E-3</v>
      </c>
      <c r="N138" s="103">
        <v>0.44313950000000002</v>
      </c>
      <c r="O138" s="103">
        <v>0.1177535</v>
      </c>
      <c r="P138" s="103">
        <v>0.43049539999999997</v>
      </c>
      <c r="Q138" s="103">
        <v>4.8744000000000001E-3</v>
      </c>
      <c r="R138" s="103">
        <v>3.3657000000000001E-3</v>
      </c>
      <c r="S138" s="103">
        <v>0.45024170000000002</v>
      </c>
      <c r="T138" s="103">
        <v>0.1042191</v>
      </c>
      <c r="U138" s="103">
        <v>0.438668</v>
      </c>
      <c r="V138" s="103">
        <v>3.5054999999999999E-3</v>
      </c>
      <c r="W138" s="105">
        <v>3.3657000000000001E-3</v>
      </c>
      <c r="X138" s="105">
        <v>0.45024170000000002</v>
      </c>
      <c r="Y138" s="105">
        <v>0.1042191</v>
      </c>
      <c r="Z138" s="105">
        <v>0.438668</v>
      </c>
      <c r="AA138" s="105">
        <v>3.5054999999999999E-3</v>
      </c>
      <c r="AB138" s="105">
        <v>3.3657000000000001E-3</v>
      </c>
      <c r="AC138" s="105">
        <v>0.45024170000000002</v>
      </c>
      <c r="AD138" s="105">
        <v>0.1042191</v>
      </c>
      <c r="AE138" s="105">
        <v>0.438668</v>
      </c>
      <c r="AF138" s="105">
        <v>3.5054999999999999E-3</v>
      </c>
      <c r="AG138" s="103">
        <v>1.9272E-3</v>
      </c>
      <c r="AH138" s="103">
        <v>0.65921609999999997</v>
      </c>
      <c r="AI138" s="103">
        <v>5.8764299999999998E-2</v>
      </c>
      <c r="AJ138" s="103">
        <v>0.28009240000000002</v>
      </c>
      <c r="AK138" s="103">
        <v>1.9360599999999999E-2</v>
      </c>
    </row>
    <row r="139" spans="1:37" hidden="1" outlineLevel="1" x14ac:dyDescent="0.25">
      <c r="A139" s="102" t="s">
        <v>29</v>
      </c>
      <c r="B139" s="102" t="s">
        <v>30</v>
      </c>
      <c r="C139" s="103">
        <v>0</v>
      </c>
      <c r="D139" s="103">
        <v>0.94363090000000005</v>
      </c>
      <c r="E139" s="103">
        <v>5.6369099999999998E-2</v>
      </c>
      <c r="F139" s="103">
        <v>0</v>
      </c>
      <c r="G139" s="103">
        <v>1.825E-3</v>
      </c>
      <c r="H139" s="103">
        <v>0</v>
      </c>
      <c r="I139" s="103">
        <v>0.94363090000000005</v>
      </c>
      <c r="J139" s="103">
        <v>5.6369099999999998E-2</v>
      </c>
      <c r="K139" s="103">
        <v>0</v>
      </c>
      <c r="L139" s="103">
        <v>1.825E-3</v>
      </c>
      <c r="M139" s="103">
        <v>0</v>
      </c>
      <c r="N139" s="103">
        <v>0.93270500000000001</v>
      </c>
      <c r="O139" s="103">
        <v>5.5635799999999999E-2</v>
      </c>
      <c r="P139" s="103">
        <v>1.00407E-2</v>
      </c>
      <c r="Q139" s="103">
        <v>1.6184999999999999E-3</v>
      </c>
      <c r="R139" s="103">
        <v>0</v>
      </c>
      <c r="S139" s="103">
        <v>0.94502509999999995</v>
      </c>
      <c r="T139" s="103">
        <v>4.3574700000000001E-2</v>
      </c>
      <c r="U139" s="103">
        <v>9.4141999999999993E-3</v>
      </c>
      <c r="V139" s="103">
        <v>1.9859999999999999E-3</v>
      </c>
      <c r="W139" s="105">
        <v>0</v>
      </c>
      <c r="X139" s="105">
        <v>0.94502509999999995</v>
      </c>
      <c r="Y139" s="105">
        <v>4.3574700000000001E-2</v>
      </c>
      <c r="Z139" s="105">
        <v>9.4141999999999993E-3</v>
      </c>
      <c r="AA139" s="105">
        <v>1.9859999999999999E-3</v>
      </c>
      <c r="AB139" s="105">
        <v>0</v>
      </c>
      <c r="AC139" s="105">
        <v>0.94502509999999995</v>
      </c>
      <c r="AD139" s="105">
        <v>4.3574700000000001E-2</v>
      </c>
      <c r="AE139" s="105">
        <v>9.4141999999999993E-3</v>
      </c>
      <c r="AF139" s="105">
        <v>1.9859999999999999E-3</v>
      </c>
      <c r="AG139" s="103">
        <v>0</v>
      </c>
      <c r="AH139" s="103">
        <v>0.95761249999999998</v>
      </c>
      <c r="AI139" s="103">
        <v>3.3276399999999998E-2</v>
      </c>
      <c r="AJ139" s="103">
        <v>9.1111000000000004E-3</v>
      </c>
      <c r="AK139" s="103">
        <v>8.6621000000000007E-3</v>
      </c>
    </row>
    <row r="140" spans="1:37" hidden="1" outlineLevel="1" x14ac:dyDescent="0.25">
      <c r="A140" s="102" t="s">
        <v>31</v>
      </c>
      <c r="B140" s="102" t="s">
        <v>32</v>
      </c>
      <c r="C140" s="103">
        <v>0</v>
      </c>
      <c r="D140" s="103">
        <v>0.24305180000000001</v>
      </c>
      <c r="E140" s="103">
        <v>0.56958900000000001</v>
      </c>
      <c r="F140" s="103">
        <v>0.1873592</v>
      </c>
      <c r="G140" s="103">
        <v>6.7496500000000001E-2</v>
      </c>
      <c r="H140" s="103">
        <v>0</v>
      </c>
      <c r="I140" s="103">
        <v>0.24305180000000001</v>
      </c>
      <c r="J140" s="103">
        <v>0.56958900000000001</v>
      </c>
      <c r="K140" s="103">
        <v>0.1873592</v>
      </c>
      <c r="L140" s="103">
        <v>6.7496500000000001E-2</v>
      </c>
      <c r="M140" s="103">
        <v>0</v>
      </c>
      <c r="N140" s="103">
        <v>0.96568869999999996</v>
      </c>
      <c r="O140" s="103">
        <v>1.9167500000000001E-2</v>
      </c>
      <c r="P140" s="103">
        <v>1.2397399999999999E-2</v>
      </c>
      <c r="Q140" s="103">
        <v>2.7464E-3</v>
      </c>
      <c r="R140" s="103">
        <v>0</v>
      </c>
      <c r="S140" s="103">
        <v>0.96200779999999997</v>
      </c>
      <c r="T140" s="103">
        <v>2.1473099999999998E-2</v>
      </c>
      <c r="U140" s="103">
        <v>1.4267E-2</v>
      </c>
      <c r="V140" s="103">
        <v>2.2520999999999999E-3</v>
      </c>
      <c r="W140" s="105">
        <v>0</v>
      </c>
      <c r="X140" s="105">
        <v>0.96200779999999997</v>
      </c>
      <c r="Y140" s="105">
        <v>2.1473099999999998E-2</v>
      </c>
      <c r="Z140" s="105">
        <v>1.4267E-2</v>
      </c>
      <c r="AA140" s="105">
        <v>2.2520999999999999E-3</v>
      </c>
      <c r="AB140" s="105">
        <v>0</v>
      </c>
      <c r="AC140" s="105">
        <v>0.96200779999999997</v>
      </c>
      <c r="AD140" s="105">
        <v>2.1473099999999998E-2</v>
      </c>
      <c r="AE140" s="105">
        <v>1.4267E-2</v>
      </c>
      <c r="AF140" s="105">
        <v>2.2520999999999999E-3</v>
      </c>
      <c r="AG140" s="103">
        <v>0</v>
      </c>
      <c r="AH140" s="103">
        <v>0.33353719999999998</v>
      </c>
      <c r="AI140" s="103">
        <v>0.45207960000000003</v>
      </c>
      <c r="AJ140" s="103">
        <v>0.2143832</v>
      </c>
      <c r="AK140" s="103">
        <v>8.8712700000000005E-2</v>
      </c>
    </row>
    <row r="141" spans="1:37" hidden="1" outlineLevel="1" x14ac:dyDescent="0.25">
      <c r="A141" s="102" t="s">
        <v>33</v>
      </c>
      <c r="B141" s="102" t="s">
        <v>511</v>
      </c>
      <c r="C141" s="103">
        <v>0</v>
      </c>
      <c r="D141" s="103">
        <v>0.78123050000000005</v>
      </c>
      <c r="E141" s="103">
        <v>0.21249699999999999</v>
      </c>
      <c r="F141" s="103">
        <v>6.2725000000000003E-3</v>
      </c>
      <c r="G141" s="103">
        <v>6.2944000000000003E-3</v>
      </c>
      <c r="H141" s="103">
        <v>0</v>
      </c>
      <c r="I141" s="103">
        <v>0.78123050000000005</v>
      </c>
      <c r="J141" s="103">
        <v>0.21249699999999999</v>
      </c>
      <c r="K141" s="103">
        <v>6.2725000000000003E-3</v>
      </c>
      <c r="L141" s="103">
        <v>6.2944000000000003E-3</v>
      </c>
      <c r="M141" s="103">
        <v>0</v>
      </c>
      <c r="N141" s="103">
        <v>0.90603900000000004</v>
      </c>
      <c r="O141" s="103">
        <v>7.8351400000000002E-2</v>
      </c>
      <c r="P141" s="103">
        <v>1.31162E-2</v>
      </c>
      <c r="Q141" s="103">
        <v>2.4933999999999998E-3</v>
      </c>
      <c r="R141" s="103">
        <v>0</v>
      </c>
      <c r="S141" s="103">
        <v>0.88040560000000001</v>
      </c>
      <c r="T141" s="103">
        <v>9.51182E-2</v>
      </c>
      <c r="U141" s="103">
        <v>2.26418E-2</v>
      </c>
      <c r="V141" s="103">
        <v>1.8343999999999999E-3</v>
      </c>
      <c r="W141" s="105">
        <v>0</v>
      </c>
      <c r="X141" s="105">
        <v>0.88040560000000001</v>
      </c>
      <c r="Y141" s="105">
        <v>9.51182E-2</v>
      </c>
      <c r="Z141" s="105">
        <v>2.26418E-2</v>
      </c>
      <c r="AA141" s="105">
        <v>1.8343999999999999E-3</v>
      </c>
      <c r="AB141" s="105">
        <v>0</v>
      </c>
      <c r="AC141" s="105">
        <v>0.88040560000000001</v>
      </c>
      <c r="AD141" s="105">
        <v>9.51182E-2</v>
      </c>
      <c r="AE141" s="105">
        <v>2.26418E-2</v>
      </c>
      <c r="AF141" s="105">
        <v>1.8343999999999999E-3</v>
      </c>
      <c r="AG141" s="103">
        <v>0</v>
      </c>
      <c r="AH141" s="103">
        <v>0.96791119999999997</v>
      </c>
      <c r="AI141" s="103">
        <v>3.1976999999999998E-2</v>
      </c>
      <c r="AJ141" s="103">
        <v>1.1179999999999999E-4</v>
      </c>
      <c r="AK141" s="103">
        <v>1.9754999999999998E-3</v>
      </c>
    </row>
    <row r="142" spans="1:37" hidden="1" outlineLevel="1" x14ac:dyDescent="0.25">
      <c r="A142" s="102" t="s">
        <v>35</v>
      </c>
      <c r="B142" s="102" t="s">
        <v>36</v>
      </c>
      <c r="C142" s="103">
        <v>0</v>
      </c>
      <c r="D142" s="103">
        <v>0</v>
      </c>
      <c r="E142" s="103">
        <v>0.36301329999999998</v>
      </c>
      <c r="F142" s="103">
        <v>0.63698670000000002</v>
      </c>
      <c r="G142" s="103">
        <v>0</v>
      </c>
      <c r="H142" s="103">
        <v>0</v>
      </c>
      <c r="I142" s="103">
        <v>0</v>
      </c>
      <c r="J142" s="103">
        <v>0.36301329999999998</v>
      </c>
      <c r="K142" s="103">
        <v>0.63698670000000002</v>
      </c>
      <c r="L142" s="103">
        <v>0</v>
      </c>
      <c r="M142" s="103">
        <v>0</v>
      </c>
      <c r="N142" s="103">
        <v>0</v>
      </c>
      <c r="O142" s="103">
        <v>0.46560190000000001</v>
      </c>
      <c r="P142" s="103">
        <v>0.51455249999999997</v>
      </c>
      <c r="Q142" s="103">
        <v>1.9845600000000001E-2</v>
      </c>
      <c r="R142" s="103">
        <v>0</v>
      </c>
      <c r="S142" s="103">
        <v>0</v>
      </c>
      <c r="T142" s="103">
        <v>0.23852309999999999</v>
      </c>
      <c r="U142" s="103">
        <v>0.75312020000000002</v>
      </c>
      <c r="V142" s="103">
        <v>8.3566999999999999E-3</v>
      </c>
      <c r="W142" s="105">
        <v>0</v>
      </c>
      <c r="X142" s="105">
        <v>0</v>
      </c>
      <c r="Y142" s="105">
        <v>0.23852309999999999</v>
      </c>
      <c r="Z142" s="105">
        <v>0.75312020000000002</v>
      </c>
      <c r="AA142" s="105">
        <v>8.3566999999999999E-3</v>
      </c>
      <c r="AB142" s="105">
        <v>0</v>
      </c>
      <c r="AC142" s="105">
        <v>0</v>
      </c>
      <c r="AD142" s="105">
        <v>0.23852309999999999</v>
      </c>
      <c r="AE142" s="105">
        <v>0.75312020000000002</v>
      </c>
      <c r="AF142" s="105">
        <v>8.3566999999999999E-3</v>
      </c>
      <c r="AG142" s="103">
        <v>0</v>
      </c>
      <c r="AH142" s="103">
        <v>0</v>
      </c>
      <c r="AI142" s="103">
        <v>0.49771290000000001</v>
      </c>
      <c r="AJ142" s="103">
        <v>0.50228709999999999</v>
      </c>
      <c r="AK142" s="103">
        <v>6.6426499999999999E-2</v>
      </c>
    </row>
    <row r="143" spans="1:37" hidden="1" outlineLevel="1" x14ac:dyDescent="0.25">
      <c r="A143" s="102" t="s">
        <v>37</v>
      </c>
      <c r="B143" s="102" t="s">
        <v>38</v>
      </c>
      <c r="C143" s="103">
        <v>1.3552E-2</v>
      </c>
      <c r="D143" s="103">
        <v>0.51741150000000002</v>
      </c>
      <c r="E143" s="103">
        <v>0.23471020000000001</v>
      </c>
      <c r="F143" s="103">
        <v>0.23432629999999999</v>
      </c>
      <c r="G143" s="103">
        <v>6.7936000000000003E-3</v>
      </c>
      <c r="H143" s="103">
        <v>1.3552E-2</v>
      </c>
      <c r="I143" s="103">
        <v>0.51741150000000002</v>
      </c>
      <c r="J143" s="103">
        <v>0.23471020000000001</v>
      </c>
      <c r="K143" s="103">
        <v>0.23432629999999999</v>
      </c>
      <c r="L143" s="103">
        <v>6.7936000000000003E-3</v>
      </c>
      <c r="M143" s="103">
        <v>0</v>
      </c>
      <c r="N143" s="103">
        <v>0.36817559999999999</v>
      </c>
      <c r="O143" s="103">
        <v>0.42494959999999998</v>
      </c>
      <c r="P143" s="103">
        <v>0.14431869999999999</v>
      </c>
      <c r="Q143" s="103">
        <v>6.2556100000000003E-2</v>
      </c>
      <c r="R143" s="103">
        <v>0</v>
      </c>
      <c r="S143" s="103">
        <v>0.35857129999999998</v>
      </c>
      <c r="T143" s="103">
        <v>0.34725060000000002</v>
      </c>
      <c r="U143" s="103">
        <v>0.23108039999999999</v>
      </c>
      <c r="V143" s="103">
        <v>6.3097799999999996E-2</v>
      </c>
      <c r="W143" s="105">
        <v>0</v>
      </c>
      <c r="X143" s="105">
        <v>0.35857129999999998</v>
      </c>
      <c r="Y143" s="105">
        <v>0.34725060000000002</v>
      </c>
      <c r="Z143" s="105">
        <v>0.23108039999999999</v>
      </c>
      <c r="AA143" s="105">
        <v>6.3097799999999996E-2</v>
      </c>
      <c r="AB143" s="105">
        <v>0</v>
      </c>
      <c r="AC143" s="105">
        <v>0.35857129999999998</v>
      </c>
      <c r="AD143" s="105">
        <v>0.34725060000000002</v>
      </c>
      <c r="AE143" s="105">
        <v>0.23108039999999999</v>
      </c>
      <c r="AF143" s="105">
        <v>6.3097799999999996E-2</v>
      </c>
      <c r="AG143" s="104">
        <v>7.9699999999999999E-6</v>
      </c>
      <c r="AH143" s="103">
        <v>0.279997</v>
      </c>
      <c r="AI143" s="103">
        <v>0.1282268</v>
      </c>
      <c r="AJ143" s="103">
        <v>0.59176819999999997</v>
      </c>
      <c r="AK143" s="103">
        <v>3.6598100000000001E-2</v>
      </c>
    </row>
    <row r="144" spans="1:37" hidden="1" outlineLevel="1" x14ac:dyDescent="0.25">
      <c r="A144" s="102" t="s">
        <v>39</v>
      </c>
      <c r="B144" s="102" t="s">
        <v>512</v>
      </c>
      <c r="C144" s="103">
        <v>0</v>
      </c>
      <c r="D144" s="103">
        <v>0.92666020000000004</v>
      </c>
      <c r="E144" s="103">
        <v>7.5445E-3</v>
      </c>
      <c r="F144" s="103">
        <v>6.5795199999999998E-2</v>
      </c>
      <c r="G144" s="103">
        <v>0</v>
      </c>
      <c r="H144" s="103">
        <v>0</v>
      </c>
      <c r="I144" s="103">
        <v>0.92666020000000004</v>
      </c>
      <c r="J144" s="103">
        <v>7.5445E-3</v>
      </c>
      <c r="K144" s="103">
        <v>6.5795199999999998E-2</v>
      </c>
      <c r="L144" s="103">
        <v>0</v>
      </c>
      <c r="M144" s="103">
        <v>0</v>
      </c>
      <c r="N144" s="103">
        <v>0.89971250000000003</v>
      </c>
      <c r="O144" s="103">
        <v>6.7823900000000006E-2</v>
      </c>
      <c r="P144" s="103">
        <v>3.2463600000000002E-2</v>
      </c>
      <c r="Q144" s="103">
        <v>0</v>
      </c>
      <c r="R144" s="103">
        <v>0</v>
      </c>
      <c r="S144" s="103">
        <v>0.89389909999999995</v>
      </c>
      <c r="T144" s="103">
        <v>7.5524300000000003E-2</v>
      </c>
      <c r="U144" s="103">
        <v>3.05765E-2</v>
      </c>
      <c r="V144" s="103">
        <v>0</v>
      </c>
      <c r="W144" s="105">
        <v>0</v>
      </c>
      <c r="X144" s="105">
        <v>0.89389909999999995</v>
      </c>
      <c r="Y144" s="105">
        <v>7.5524300000000003E-2</v>
      </c>
      <c r="Z144" s="105">
        <v>3.05765E-2</v>
      </c>
      <c r="AA144" s="105">
        <v>0</v>
      </c>
      <c r="AB144" s="105">
        <v>0</v>
      </c>
      <c r="AC144" s="105">
        <v>0.89389909999999995</v>
      </c>
      <c r="AD144" s="105">
        <v>7.5524300000000003E-2</v>
      </c>
      <c r="AE144" s="105">
        <v>3.05765E-2</v>
      </c>
      <c r="AF144" s="105">
        <v>0</v>
      </c>
      <c r="AG144" s="103">
        <v>0</v>
      </c>
      <c r="AH144" s="103">
        <v>0.4817303</v>
      </c>
      <c r="AI144" s="103">
        <v>0.21264759999999999</v>
      </c>
      <c r="AJ144" s="103">
        <v>0.30562210000000001</v>
      </c>
      <c r="AK144" s="103">
        <v>0</v>
      </c>
    </row>
    <row r="145" spans="1:37" hidden="1" outlineLevel="1" x14ac:dyDescent="0.25">
      <c r="A145" s="102" t="s">
        <v>41</v>
      </c>
      <c r="B145" s="102" t="s">
        <v>513</v>
      </c>
      <c r="C145" s="103">
        <v>1.2489E-2</v>
      </c>
      <c r="D145" s="103">
        <v>0.43610569999999999</v>
      </c>
      <c r="E145" s="103">
        <v>0.49970199999999998</v>
      </c>
      <c r="F145" s="103">
        <v>5.1703399999999997E-2</v>
      </c>
      <c r="G145" s="103">
        <v>3.9281999999999997E-3</v>
      </c>
      <c r="H145" s="103">
        <v>1.2489E-2</v>
      </c>
      <c r="I145" s="103">
        <v>0.43610569999999999</v>
      </c>
      <c r="J145" s="103">
        <v>0.49970199999999998</v>
      </c>
      <c r="K145" s="103">
        <v>5.1703399999999997E-2</v>
      </c>
      <c r="L145" s="103">
        <v>3.9281999999999997E-3</v>
      </c>
      <c r="M145" s="103">
        <v>0</v>
      </c>
      <c r="N145" s="103">
        <v>0.56345270000000003</v>
      </c>
      <c r="O145" s="103">
        <v>0.37154530000000002</v>
      </c>
      <c r="P145" s="103">
        <v>6.3213000000000005E-2</v>
      </c>
      <c r="Q145" s="103">
        <v>1.789E-3</v>
      </c>
      <c r="R145" s="103">
        <v>0</v>
      </c>
      <c r="S145" s="103">
        <v>0.33774090000000001</v>
      </c>
      <c r="T145" s="103">
        <v>0.23737630000000001</v>
      </c>
      <c r="U145" s="103">
        <v>0.41786069999999997</v>
      </c>
      <c r="V145" s="103">
        <v>7.0222000000000001E-3</v>
      </c>
      <c r="W145" s="103">
        <v>0</v>
      </c>
      <c r="X145" s="103">
        <v>0.33774090000000001</v>
      </c>
      <c r="Y145" s="103">
        <v>0.23737630000000001</v>
      </c>
      <c r="Z145" s="103">
        <v>0.41786069999999997</v>
      </c>
      <c r="AA145" s="103">
        <v>7.0222000000000001E-3</v>
      </c>
      <c r="AB145" s="103">
        <v>0</v>
      </c>
      <c r="AC145" s="103">
        <v>0.33774090000000001</v>
      </c>
      <c r="AD145" s="103">
        <v>0.23737630000000001</v>
      </c>
      <c r="AE145" s="103">
        <v>0.41786069999999997</v>
      </c>
      <c r="AF145" s="103">
        <v>7.0222000000000001E-3</v>
      </c>
      <c r="AG145" s="104">
        <v>2.8379999999999999E-5</v>
      </c>
      <c r="AH145" s="103">
        <v>0.40729399999999999</v>
      </c>
      <c r="AI145" s="103">
        <v>0.42303079999999998</v>
      </c>
      <c r="AJ145" s="103">
        <v>0.16964689999999999</v>
      </c>
      <c r="AK145" s="103">
        <v>8.0649999999999993E-3</v>
      </c>
    </row>
    <row r="146" spans="1:37" hidden="1" outlineLevel="1" x14ac:dyDescent="0.25">
      <c r="A146" s="102" t="s">
        <v>43</v>
      </c>
      <c r="B146" s="102" t="s">
        <v>44</v>
      </c>
      <c r="C146" s="103">
        <v>1.2489E-2</v>
      </c>
      <c r="D146" s="103">
        <v>0.43610569999999999</v>
      </c>
      <c r="E146" s="103">
        <v>0.49970199999999998</v>
      </c>
      <c r="F146" s="103">
        <v>5.1703399999999997E-2</v>
      </c>
      <c r="G146" s="103">
        <v>3.9281999999999997E-3</v>
      </c>
      <c r="H146" s="103">
        <v>1.2489E-2</v>
      </c>
      <c r="I146" s="103">
        <v>0.43610569999999999</v>
      </c>
      <c r="J146" s="103">
        <v>0.49970199999999998</v>
      </c>
      <c r="K146" s="103">
        <v>5.1703399999999997E-2</v>
      </c>
      <c r="L146" s="103">
        <v>3.9281999999999997E-3</v>
      </c>
      <c r="M146" s="103">
        <v>0</v>
      </c>
      <c r="N146" s="103">
        <v>0.56345270000000003</v>
      </c>
      <c r="O146" s="103">
        <v>0.37154530000000002</v>
      </c>
      <c r="P146" s="103">
        <v>6.3213000000000005E-2</v>
      </c>
      <c r="Q146" s="103">
        <v>1.789E-3</v>
      </c>
      <c r="R146" s="103">
        <v>0</v>
      </c>
      <c r="S146" s="103">
        <v>0.33774090000000001</v>
      </c>
      <c r="T146" s="103">
        <v>0.23737630000000001</v>
      </c>
      <c r="U146" s="103">
        <v>0.41786069999999997</v>
      </c>
      <c r="V146" s="103">
        <v>7.0222000000000001E-3</v>
      </c>
      <c r="W146" s="103">
        <v>0</v>
      </c>
      <c r="X146" s="103">
        <v>0.33774090000000001</v>
      </c>
      <c r="Y146" s="103">
        <v>0.23737630000000001</v>
      </c>
      <c r="Z146" s="103">
        <v>0.41786069999999997</v>
      </c>
      <c r="AA146" s="103">
        <v>7.0222000000000001E-3</v>
      </c>
      <c r="AB146" s="103">
        <v>0</v>
      </c>
      <c r="AC146" s="103">
        <v>0.33774090000000001</v>
      </c>
      <c r="AD146" s="103">
        <v>0.23737630000000001</v>
      </c>
      <c r="AE146" s="103">
        <v>0.41786069999999997</v>
      </c>
      <c r="AF146" s="103">
        <v>7.0222000000000001E-3</v>
      </c>
      <c r="AG146" s="104">
        <v>2.8379999999999999E-5</v>
      </c>
      <c r="AH146" s="107">
        <v>0.40729399999999999</v>
      </c>
      <c r="AI146" s="107">
        <v>0.42303079999999998</v>
      </c>
      <c r="AJ146" s="107">
        <v>0.16964689999999999</v>
      </c>
      <c r="AK146" s="107">
        <v>8.0649999999999993E-3</v>
      </c>
    </row>
    <row r="147" spans="1:37" hidden="1" outlineLevel="1" x14ac:dyDescent="0.25">
      <c r="A147" s="102" t="s">
        <v>45</v>
      </c>
      <c r="B147" s="102" t="s">
        <v>46</v>
      </c>
      <c r="C147" s="103">
        <v>2.53625E-2</v>
      </c>
      <c r="D147" s="103">
        <v>0.1004198</v>
      </c>
      <c r="E147" s="103">
        <v>0.72545999999999999</v>
      </c>
      <c r="F147" s="103">
        <v>0.1487578</v>
      </c>
      <c r="G147" s="103">
        <v>1.6352800000000001E-2</v>
      </c>
      <c r="H147" s="103">
        <v>2.53625E-2</v>
      </c>
      <c r="I147" s="103">
        <v>0.1004198</v>
      </c>
      <c r="J147" s="103">
        <v>0.72545999999999999</v>
      </c>
      <c r="K147" s="103">
        <v>0.1487578</v>
      </c>
      <c r="L147" s="103">
        <v>1.6352800000000001E-2</v>
      </c>
      <c r="M147" s="103">
        <v>1.55468E-2</v>
      </c>
      <c r="N147" s="103">
        <v>0.39637810000000001</v>
      </c>
      <c r="O147" s="103">
        <v>0.40242600000000001</v>
      </c>
      <c r="P147" s="103">
        <v>0.1061107</v>
      </c>
      <c r="Q147" s="103">
        <v>7.9538399999999995E-2</v>
      </c>
      <c r="R147" s="103">
        <v>1.0719100000000001E-2</v>
      </c>
      <c r="S147" s="103">
        <v>0.52365139999999999</v>
      </c>
      <c r="T147" s="103">
        <v>0.29093449999999998</v>
      </c>
      <c r="U147" s="103">
        <v>0.1079994</v>
      </c>
      <c r="V147" s="103">
        <v>6.6695599999999994E-2</v>
      </c>
      <c r="W147" s="105">
        <v>1.0719100000000001E-2</v>
      </c>
      <c r="X147" s="105">
        <v>0.52365139999999999</v>
      </c>
      <c r="Y147" s="105">
        <v>0.29093449999999998</v>
      </c>
      <c r="Z147" s="105">
        <v>0.1079994</v>
      </c>
      <c r="AA147" s="105">
        <v>6.6695599999999994E-2</v>
      </c>
      <c r="AB147" s="105">
        <v>1.0719100000000001E-2</v>
      </c>
      <c r="AC147" s="105">
        <v>0.52365139999999999</v>
      </c>
      <c r="AD147" s="105">
        <v>0.29093449999999998</v>
      </c>
      <c r="AE147" s="105">
        <v>0.1079994</v>
      </c>
      <c r="AF147" s="105">
        <v>6.6695599999999994E-2</v>
      </c>
      <c r="AG147" s="103">
        <v>1.7675699999999999E-2</v>
      </c>
      <c r="AH147" s="103">
        <v>0.4325619</v>
      </c>
      <c r="AI147" s="103">
        <v>0.38978469999999998</v>
      </c>
      <c r="AJ147" s="103">
        <v>0.1599777</v>
      </c>
      <c r="AK147" s="103">
        <v>0.29794350000000003</v>
      </c>
    </row>
    <row r="148" spans="1:37" hidden="1" outlineLevel="1" x14ac:dyDescent="0.25">
      <c r="A148" s="102" t="s">
        <v>47</v>
      </c>
      <c r="B148" s="102" t="s">
        <v>48</v>
      </c>
      <c r="C148" s="103">
        <v>1.2489E-2</v>
      </c>
      <c r="D148" s="103">
        <v>0.43610569999999999</v>
      </c>
      <c r="E148" s="103">
        <v>0.49970199999999998</v>
      </c>
      <c r="F148" s="103">
        <v>5.1703399999999997E-2</v>
      </c>
      <c r="G148" s="103">
        <v>3.9281999999999997E-3</v>
      </c>
      <c r="H148" s="103">
        <v>1.2489E-2</v>
      </c>
      <c r="I148" s="103">
        <v>0.43610569999999999</v>
      </c>
      <c r="J148" s="103">
        <v>0.49970199999999998</v>
      </c>
      <c r="K148" s="103">
        <v>5.1703399999999997E-2</v>
      </c>
      <c r="L148" s="103">
        <v>3.9281999999999997E-3</v>
      </c>
      <c r="M148" s="103">
        <v>0</v>
      </c>
      <c r="N148" s="103">
        <v>0.56345270000000003</v>
      </c>
      <c r="O148" s="103">
        <v>0.37154530000000002</v>
      </c>
      <c r="P148" s="103">
        <v>6.3213000000000005E-2</v>
      </c>
      <c r="Q148" s="103">
        <v>1.789E-3</v>
      </c>
      <c r="R148" s="103">
        <v>0</v>
      </c>
      <c r="S148" s="103">
        <v>0.33774090000000001</v>
      </c>
      <c r="T148" s="103">
        <v>0.23737630000000001</v>
      </c>
      <c r="U148" s="103">
        <v>0.41786069999999997</v>
      </c>
      <c r="V148" s="103">
        <v>7.0222000000000001E-3</v>
      </c>
      <c r="W148" s="105">
        <v>0</v>
      </c>
      <c r="X148" s="105">
        <v>0.33774090000000001</v>
      </c>
      <c r="Y148" s="105">
        <v>0.23737630000000001</v>
      </c>
      <c r="Z148" s="105">
        <v>0.41786069999999997</v>
      </c>
      <c r="AA148" s="105">
        <v>7.0222000000000001E-3</v>
      </c>
      <c r="AB148" s="105">
        <v>0</v>
      </c>
      <c r="AC148" s="105">
        <v>0.33774090000000001</v>
      </c>
      <c r="AD148" s="105">
        <v>0.23737630000000001</v>
      </c>
      <c r="AE148" s="105">
        <v>0.41786069999999997</v>
      </c>
      <c r="AF148" s="105">
        <v>7.0222000000000001E-3</v>
      </c>
      <c r="AG148" s="104">
        <v>2.8379999999999999E-5</v>
      </c>
      <c r="AH148" s="103">
        <v>0.40729399999999999</v>
      </c>
      <c r="AI148" s="103">
        <v>0.42303079999999998</v>
      </c>
      <c r="AJ148" s="103">
        <v>0.16964689999999999</v>
      </c>
      <c r="AK148" s="103">
        <v>8.0649999999999993E-3</v>
      </c>
    </row>
    <row r="149" spans="1:37" collapsed="1" x14ac:dyDescent="0.25"/>
    <row r="150" spans="1:37" ht="15.75" x14ac:dyDescent="0.25">
      <c r="A150" s="213" t="s">
        <v>514</v>
      </c>
      <c r="B150" s="213"/>
    </row>
    <row r="151" spans="1:37" ht="15.6" hidden="1" customHeight="1" outlineLevel="1" x14ac:dyDescent="0.25">
      <c r="C151" s="220" t="s">
        <v>395</v>
      </c>
      <c r="D151" s="221"/>
      <c r="E151" s="221"/>
      <c r="F151" s="221"/>
      <c r="G151" s="222"/>
      <c r="H151" s="220" t="s">
        <v>399</v>
      </c>
      <c r="I151" s="221"/>
      <c r="J151" s="221"/>
      <c r="K151" s="221"/>
      <c r="L151" s="222"/>
      <c r="M151" s="220" t="s">
        <v>402</v>
      </c>
      <c r="N151" s="221"/>
      <c r="O151" s="221"/>
      <c r="P151" s="221"/>
      <c r="Q151" s="222"/>
      <c r="R151" s="220" t="s">
        <v>404</v>
      </c>
      <c r="S151" s="221"/>
      <c r="T151" s="221"/>
      <c r="U151" s="221"/>
      <c r="V151" s="222"/>
      <c r="W151" s="220" t="s">
        <v>406</v>
      </c>
      <c r="X151" s="221"/>
      <c r="Y151" s="221"/>
      <c r="Z151" s="221"/>
      <c r="AA151" s="222"/>
      <c r="AB151" s="220" t="s">
        <v>408</v>
      </c>
      <c r="AC151" s="221"/>
      <c r="AD151" s="221"/>
      <c r="AE151" s="221"/>
      <c r="AF151" s="222"/>
      <c r="AG151" s="220" t="s">
        <v>410</v>
      </c>
      <c r="AH151" s="221"/>
      <c r="AI151" s="221"/>
      <c r="AJ151" s="221"/>
      <c r="AK151" s="222"/>
    </row>
    <row r="152" spans="1:37" hidden="1" outlineLevel="1" x14ac:dyDescent="0.25">
      <c r="A152" s="100" t="s">
        <v>505</v>
      </c>
      <c r="B152" s="100" t="s">
        <v>220</v>
      </c>
      <c r="C152" s="108" t="s">
        <v>390</v>
      </c>
      <c r="D152" s="108" t="s">
        <v>497</v>
      </c>
      <c r="E152" s="108" t="s">
        <v>313</v>
      </c>
      <c r="F152" s="108" t="s">
        <v>392</v>
      </c>
      <c r="G152" s="108" t="s">
        <v>506</v>
      </c>
      <c r="H152" s="101" t="s">
        <v>390</v>
      </c>
      <c r="I152" s="101" t="s">
        <v>497</v>
      </c>
      <c r="J152" s="101" t="s">
        <v>313</v>
      </c>
      <c r="K152" s="101" t="s">
        <v>392</v>
      </c>
      <c r="L152" s="101" t="s">
        <v>506</v>
      </c>
      <c r="M152" s="101" t="s">
        <v>390</v>
      </c>
      <c r="N152" s="101" t="s">
        <v>497</v>
      </c>
      <c r="O152" s="101" t="s">
        <v>313</v>
      </c>
      <c r="P152" s="101" t="s">
        <v>392</v>
      </c>
      <c r="Q152" s="101" t="s">
        <v>506</v>
      </c>
      <c r="R152" s="101" t="s">
        <v>390</v>
      </c>
      <c r="S152" s="101" t="s">
        <v>497</v>
      </c>
      <c r="T152" s="101" t="s">
        <v>313</v>
      </c>
      <c r="U152" s="101" t="s">
        <v>392</v>
      </c>
      <c r="V152" s="101" t="s">
        <v>506</v>
      </c>
      <c r="W152" s="101" t="s">
        <v>390</v>
      </c>
      <c r="X152" s="101" t="s">
        <v>497</v>
      </c>
      <c r="Y152" s="101" t="s">
        <v>313</v>
      </c>
      <c r="Z152" s="101" t="s">
        <v>392</v>
      </c>
      <c r="AA152" s="101" t="s">
        <v>506</v>
      </c>
      <c r="AB152" s="101" t="s">
        <v>390</v>
      </c>
      <c r="AC152" s="101" t="s">
        <v>497</v>
      </c>
      <c r="AD152" s="101" t="s">
        <v>313</v>
      </c>
      <c r="AE152" s="101" t="s">
        <v>392</v>
      </c>
      <c r="AF152" s="101" t="s">
        <v>506</v>
      </c>
      <c r="AG152" s="101" t="s">
        <v>390</v>
      </c>
      <c r="AH152" s="101" t="s">
        <v>497</v>
      </c>
      <c r="AI152" s="101" t="s">
        <v>313</v>
      </c>
      <c r="AJ152" s="101" t="s">
        <v>392</v>
      </c>
      <c r="AK152" s="101" t="s">
        <v>506</v>
      </c>
    </row>
    <row r="153" spans="1:37" hidden="1" outlineLevel="1" x14ac:dyDescent="0.25">
      <c r="A153" s="102" t="s">
        <v>12</v>
      </c>
      <c r="B153" s="109" t="s">
        <v>507</v>
      </c>
      <c r="C153" s="110">
        <f t="shared" ref="C153:G168" si="19">C133*$D46</f>
        <v>0</v>
      </c>
      <c r="D153" s="110">
        <f t="shared" si="19"/>
        <v>2165544174.441</v>
      </c>
      <c r="E153" s="110">
        <f t="shared" si="19"/>
        <v>64062311.483999997</v>
      </c>
      <c r="F153" s="110">
        <f t="shared" si="19"/>
        <v>5917083514.0749998</v>
      </c>
      <c r="G153" s="110">
        <f t="shared" si="19"/>
        <v>280001.7353</v>
      </c>
      <c r="H153" s="111">
        <f t="shared" ref="H153:L168" si="20">H133*$G46</f>
        <v>0</v>
      </c>
      <c r="I153" s="111">
        <f t="shared" si="20"/>
        <v>2608180490.3430004</v>
      </c>
      <c r="J153" s="111">
        <f t="shared" si="20"/>
        <v>77156620.931999996</v>
      </c>
      <c r="K153" s="111">
        <f t="shared" si="20"/>
        <v>7126532888.7249994</v>
      </c>
      <c r="L153" s="111">
        <f t="shared" si="20"/>
        <v>337233.9719</v>
      </c>
      <c r="M153" s="111">
        <f t="shared" ref="M153:Q168" si="21">M133*$J46</f>
        <v>0</v>
      </c>
      <c r="N153" s="111">
        <f t="shared" si="21"/>
        <v>3074210535.96</v>
      </c>
      <c r="O153" s="111">
        <f t="shared" si="21"/>
        <v>2231630437.71</v>
      </c>
      <c r="P153" s="111">
        <f t="shared" si="21"/>
        <v>5954169636.6199999</v>
      </c>
      <c r="Q153" s="111">
        <f t="shared" si="21"/>
        <v>289952.72499999998</v>
      </c>
      <c r="R153" s="111">
        <f t="shared" ref="R153:V168" si="22">R133*$M46</f>
        <v>0</v>
      </c>
      <c r="S153" s="111">
        <f t="shared" si="22"/>
        <v>4105780218.4440002</v>
      </c>
      <c r="T153" s="111">
        <f t="shared" si="22"/>
        <v>601900205.65199995</v>
      </c>
      <c r="U153" s="111">
        <f t="shared" si="22"/>
        <v>6799009600.0080004</v>
      </c>
      <c r="V153" s="111">
        <f t="shared" si="22"/>
        <v>289975.89600000001</v>
      </c>
      <c r="W153" s="111">
        <f t="shared" ref="W153:AA168" si="23">W133*$P46</f>
        <v>0</v>
      </c>
      <c r="X153" s="111">
        <f t="shared" si="23"/>
        <v>4441746874.8459997</v>
      </c>
      <c r="Y153" s="111">
        <f t="shared" si="23"/>
        <v>651152330.41799998</v>
      </c>
      <c r="Z153" s="111">
        <f t="shared" si="23"/>
        <v>7355357090.7720003</v>
      </c>
      <c r="AA153" s="111">
        <f t="shared" si="23"/>
        <v>313703.96399999998</v>
      </c>
      <c r="AB153" s="111">
        <f t="shared" ref="AB153:AF168" si="24">AB133*$S46</f>
        <v>0</v>
      </c>
      <c r="AC153" s="111">
        <f t="shared" si="24"/>
        <v>5289887935.6409998</v>
      </c>
      <c r="AD153" s="111">
        <f t="shared" si="24"/>
        <v>775488327.903</v>
      </c>
      <c r="AE153" s="111">
        <f t="shared" si="24"/>
        <v>8759845131.4619999</v>
      </c>
      <c r="AF153" s="111">
        <f t="shared" si="24"/>
        <v>373604.99400000001</v>
      </c>
      <c r="AG153" s="111">
        <f t="shared" ref="AG153:AK168" si="25">AG133*$V46</f>
        <v>0</v>
      </c>
      <c r="AH153" s="111">
        <f t="shared" si="25"/>
        <v>5096271014.2139997</v>
      </c>
      <c r="AI153" s="111">
        <f t="shared" si="25"/>
        <v>1381177716.6559999</v>
      </c>
      <c r="AJ153" s="111">
        <f t="shared" si="25"/>
        <v>10725171269.129999</v>
      </c>
      <c r="AK153" s="111">
        <f t="shared" si="25"/>
        <v>44303627.548</v>
      </c>
    </row>
    <row r="154" spans="1:37" hidden="1" outlineLevel="1" x14ac:dyDescent="0.25">
      <c r="A154" s="102" t="s">
        <v>17</v>
      </c>
      <c r="B154" s="109" t="s">
        <v>508</v>
      </c>
      <c r="C154" s="110">
        <f t="shared" si="19"/>
        <v>0</v>
      </c>
      <c r="D154" s="110">
        <f t="shared" si="19"/>
        <v>23664116.892958336</v>
      </c>
      <c r="E154" s="110">
        <f t="shared" si="19"/>
        <v>20160.056539412482</v>
      </c>
      <c r="F154" s="110">
        <f t="shared" si="19"/>
        <v>0</v>
      </c>
      <c r="G154" s="110">
        <f t="shared" si="19"/>
        <v>0</v>
      </c>
      <c r="H154" s="111">
        <f t="shared" si="20"/>
        <v>0</v>
      </c>
      <c r="I154" s="111">
        <f t="shared" si="20"/>
        <v>61533367.331171878</v>
      </c>
      <c r="J154" s="111">
        <f t="shared" si="20"/>
        <v>52421.823728651332</v>
      </c>
      <c r="K154" s="111">
        <f t="shared" si="20"/>
        <v>0</v>
      </c>
      <c r="L154" s="111">
        <f t="shared" si="20"/>
        <v>0</v>
      </c>
      <c r="M154" s="111">
        <f t="shared" si="21"/>
        <v>0</v>
      </c>
      <c r="N154" s="111">
        <f t="shared" si="21"/>
        <v>259332877.70387343</v>
      </c>
      <c r="O154" s="111">
        <f t="shared" si="21"/>
        <v>78316.23945148979</v>
      </c>
      <c r="P154" s="111">
        <f t="shared" si="21"/>
        <v>0</v>
      </c>
      <c r="Q154" s="111">
        <f t="shared" si="21"/>
        <v>0</v>
      </c>
      <c r="R154" s="111">
        <f t="shared" si="22"/>
        <v>0</v>
      </c>
      <c r="S154" s="111">
        <f t="shared" si="22"/>
        <v>68757494.464655101</v>
      </c>
      <c r="T154" s="111">
        <f t="shared" si="22"/>
        <v>119660.28093952153</v>
      </c>
      <c r="U154" s="111">
        <f t="shared" si="22"/>
        <v>0</v>
      </c>
      <c r="V154" s="111">
        <f t="shared" si="22"/>
        <v>0</v>
      </c>
      <c r="W154" s="111">
        <f t="shared" si="23"/>
        <v>0</v>
      </c>
      <c r="X154" s="111">
        <f t="shared" si="23"/>
        <v>5410260.5650843019</v>
      </c>
      <c r="Y154" s="111">
        <f t="shared" si="23"/>
        <v>9415.6034075208427</v>
      </c>
      <c r="Z154" s="111">
        <f t="shared" si="23"/>
        <v>0</v>
      </c>
      <c r="AA154" s="111">
        <f t="shared" si="23"/>
        <v>0</v>
      </c>
      <c r="AB154" s="111">
        <f t="shared" si="24"/>
        <v>0</v>
      </c>
      <c r="AC154" s="111">
        <f t="shared" si="24"/>
        <v>1660685.3165681066</v>
      </c>
      <c r="AD154" s="111">
        <f t="shared" si="24"/>
        <v>2890.1296226672316</v>
      </c>
      <c r="AE154" s="111">
        <f t="shared" si="24"/>
        <v>0</v>
      </c>
      <c r="AF154" s="111">
        <f t="shared" si="24"/>
        <v>0</v>
      </c>
      <c r="AG154" s="111">
        <f t="shared" si="25"/>
        <v>0</v>
      </c>
      <c r="AH154" s="111">
        <f t="shared" si="25"/>
        <v>2077389.5346577347</v>
      </c>
      <c r="AI154" s="111">
        <f t="shared" si="25"/>
        <v>598.46054261770144</v>
      </c>
      <c r="AJ154" s="111">
        <f t="shared" si="25"/>
        <v>0</v>
      </c>
      <c r="AK154" s="111">
        <f t="shared" si="25"/>
        <v>0</v>
      </c>
    </row>
    <row r="155" spans="1:37" hidden="1" outlineLevel="1" x14ac:dyDescent="0.25">
      <c r="A155" s="102" t="s">
        <v>19</v>
      </c>
      <c r="B155" s="109" t="s">
        <v>509</v>
      </c>
      <c r="C155" s="110">
        <f t="shared" si="19"/>
        <v>0</v>
      </c>
      <c r="D155" s="110">
        <f t="shared" si="19"/>
        <v>0</v>
      </c>
      <c r="E155" s="110">
        <f t="shared" si="19"/>
        <v>0</v>
      </c>
      <c r="F155" s="110">
        <f t="shared" si="19"/>
        <v>0</v>
      </c>
      <c r="G155" s="110">
        <f t="shared" si="19"/>
        <v>0</v>
      </c>
      <c r="H155" s="111">
        <f t="shared" si="20"/>
        <v>0</v>
      </c>
      <c r="I155" s="111">
        <f t="shared" si="20"/>
        <v>0</v>
      </c>
      <c r="J155" s="111">
        <f t="shared" si="20"/>
        <v>0</v>
      </c>
      <c r="K155" s="111">
        <f t="shared" si="20"/>
        <v>0</v>
      </c>
      <c r="L155" s="111">
        <f t="shared" si="20"/>
        <v>0</v>
      </c>
      <c r="M155" s="111">
        <f t="shared" si="21"/>
        <v>0</v>
      </c>
      <c r="N155" s="111">
        <f t="shared" si="21"/>
        <v>0</v>
      </c>
      <c r="O155" s="111">
        <f t="shared" si="21"/>
        <v>0</v>
      </c>
      <c r="P155" s="111">
        <f t="shared" si="21"/>
        <v>0</v>
      </c>
      <c r="Q155" s="111">
        <f t="shared" si="21"/>
        <v>0</v>
      </c>
      <c r="R155" s="111">
        <f t="shared" si="22"/>
        <v>0</v>
      </c>
      <c r="S155" s="111">
        <f t="shared" si="22"/>
        <v>0</v>
      </c>
      <c r="T155" s="111">
        <f t="shared" si="22"/>
        <v>0</v>
      </c>
      <c r="U155" s="111">
        <f t="shared" si="22"/>
        <v>0</v>
      </c>
      <c r="V155" s="111">
        <f t="shared" si="22"/>
        <v>0</v>
      </c>
      <c r="W155" s="111">
        <f t="shared" si="23"/>
        <v>0</v>
      </c>
      <c r="X155" s="111">
        <f t="shared" si="23"/>
        <v>0</v>
      </c>
      <c r="Y155" s="111">
        <f t="shared" si="23"/>
        <v>0</v>
      </c>
      <c r="Z155" s="111">
        <f t="shared" si="23"/>
        <v>0</v>
      </c>
      <c r="AA155" s="111">
        <f t="shared" si="23"/>
        <v>0</v>
      </c>
      <c r="AB155" s="111">
        <f t="shared" si="24"/>
        <v>0</v>
      </c>
      <c r="AC155" s="111">
        <f t="shared" si="24"/>
        <v>0</v>
      </c>
      <c r="AD155" s="111">
        <f t="shared" si="24"/>
        <v>0</v>
      </c>
      <c r="AE155" s="111">
        <f t="shared" si="24"/>
        <v>0</v>
      </c>
      <c r="AF155" s="111">
        <f t="shared" si="24"/>
        <v>0</v>
      </c>
      <c r="AG155" s="111">
        <f t="shared" si="25"/>
        <v>0</v>
      </c>
      <c r="AH155" s="111">
        <f t="shared" si="25"/>
        <v>0</v>
      </c>
      <c r="AI155" s="111">
        <f t="shared" si="25"/>
        <v>0</v>
      </c>
      <c r="AJ155" s="111">
        <f t="shared" si="25"/>
        <v>0</v>
      </c>
      <c r="AK155" s="111">
        <f t="shared" si="25"/>
        <v>0</v>
      </c>
    </row>
    <row r="156" spans="1:37" hidden="1" outlineLevel="1" x14ac:dyDescent="0.25">
      <c r="A156" s="102" t="s">
        <v>23</v>
      </c>
      <c r="B156" s="109" t="s">
        <v>24</v>
      </c>
      <c r="C156" s="110">
        <f t="shared" si="19"/>
        <v>47817536.849511288</v>
      </c>
      <c r="D156" s="110">
        <f t="shared" si="19"/>
        <v>14413509621.056633</v>
      </c>
      <c r="E156" s="110">
        <f t="shared" si="19"/>
        <v>848379710.19318008</v>
      </c>
      <c r="F156" s="110">
        <f t="shared" si="19"/>
        <v>408886231.32462847</v>
      </c>
      <c r="G156" s="110">
        <f t="shared" si="19"/>
        <v>16201155.527691822</v>
      </c>
      <c r="H156" s="111">
        <f t="shared" si="20"/>
        <v>59620960.334121123</v>
      </c>
      <c r="I156" s="111">
        <f t="shared" si="20"/>
        <v>17971383346.176552</v>
      </c>
      <c r="J156" s="111">
        <f t="shared" si="20"/>
        <v>1057796289.4426612</v>
      </c>
      <c r="K156" s="111">
        <f t="shared" si="20"/>
        <v>509816928.79111779</v>
      </c>
      <c r="L156" s="111">
        <f t="shared" si="20"/>
        <v>20200297.102783818</v>
      </c>
      <c r="M156" s="111">
        <f t="shared" si="21"/>
        <v>0</v>
      </c>
      <c r="N156" s="111">
        <f t="shared" si="21"/>
        <v>22075988475.545097</v>
      </c>
      <c r="O156" s="111">
        <f t="shared" si="21"/>
        <v>424669360.27530187</v>
      </c>
      <c r="P156" s="111">
        <f t="shared" si="21"/>
        <v>283950356.9736318</v>
      </c>
      <c r="Q156" s="111">
        <f t="shared" si="21"/>
        <v>34196260.353486873</v>
      </c>
      <c r="R156" s="111">
        <f t="shared" si="22"/>
        <v>0</v>
      </c>
      <c r="S156" s="111">
        <f t="shared" si="22"/>
        <v>27173409467.297283</v>
      </c>
      <c r="T156" s="111">
        <f t="shared" si="22"/>
        <v>1283472715.0992186</v>
      </c>
      <c r="U156" s="111">
        <f t="shared" si="22"/>
        <v>1220803085.0543902</v>
      </c>
      <c r="V156" s="111">
        <f t="shared" si="22"/>
        <v>54561646.311445266</v>
      </c>
      <c r="W156" s="111">
        <f t="shared" si="23"/>
        <v>0</v>
      </c>
      <c r="X156" s="111">
        <f t="shared" si="23"/>
        <v>21667151418.350506</v>
      </c>
      <c r="Y156" s="111">
        <f t="shared" si="23"/>
        <v>1023397439.0605673</v>
      </c>
      <c r="Z156" s="111">
        <f t="shared" si="23"/>
        <v>973426810.04739618</v>
      </c>
      <c r="AA156" s="111">
        <f t="shared" si="23"/>
        <v>43505598.871842764</v>
      </c>
      <c r="AB156" s="111">
        <f t="shared" si="24"/>
        <v>0</v>
      </c>
      <c r="AC156" s="111">
        <f t="shared" si="24"/>
        <v>23550300909.906075</v>
      </c>
      <c r="AD156" s="111">
        <f t="shared" si="24"/>
        <v>1112343619.8397336</v>
      </c>
      <c r="AE156" s="111">
        <f t="shared" si="24"/>
        <v>1058029911.1663924</v>
      </c>
      <c r="AF156" s="111">
        <f t="shared" si="24"/>
        <v>47286785.646858536</v>
      </c>
      <c r="AG156" s="111">
        <f t="shared" si="25"/>
        <v>0</v>
      </c>
      <c r="AH156" s="111">
        <f t="shared" si="25"/>
        <v>36607896211.129326</v>
      </c>
      <c r="AI156" s="111">
        <f t="shared" si="25"/>
        <v>502875456.9720282</v>
      </c>
      <c r="AJ156" s="111">
        <f t="shared" si="25"/>
        <v>607241209.03965259</v>
      </c>
      <c r="AK156" s="111">
        <f t="shared" si="25"/>
        <v>194971971.66171446</v>
      </c>
    </row>
    <row r="157" spans="1:37" hidden="1" outlineLevel="1" x14ac:dyDescent="0.25">
      <c r="A157" s="102" t="s">
        <v>25</v>
      </c>
      <c r="B157" s="109" t="s">
        <v>26</v>
      </c>
      <c r="C157" s="110">
        <f t="shared" si="19"/>
        <v>0</v>
      </c>
      <c r="D157" s="110">
        <f t="shared" si="19"/>
        <v>15898902660.774233</v>
      </c>
      <c r="E157" s="110">
        <f t="shared" si="19"/>
        <v>39391494.003533252</v>
      </c>
      <c r="F157" s="110">
        <f t="shared" si="19"/>
        <v>0</v>
      </c>
      <c r="G157" s="110">
        <f t="shared" si="19"/>
        <v>11883592.121802302</v>
      </c>
      <c r="H157" s="111">
        <f t="shared" si="20"/>
        <v>0</v>
      </c>
      <c r="I157" s="111">
        <f t="shared" si="20"/>
        <v>15242139985.927357</v>
      </c>
      <c r="J157" s="111">
        <f t="shared" si="20"/>
        <v>37764283.401646629</v>
      </c>
      <c r="K157" s="111">
        <f t="shared" si="20"/>
        <v>0</v>
      </c>
      <c r="L157" s="111">
        <f t="shared" si="20"/>
        <v>11392696.623211704</v>
      </c>
      <c r="M157" s="111">
        <f t="shared" si="21"/>
        <v>31216486.403146669</v>
      </c>
      <c r="N157" s="111">
        <f t="shared" si="21"/>
        <v>15007499511.08828</v>
      </c>
      <c r="O157" s="111">
        <f t="shared" si="21"/>
        <v>753486506.56055856</v>
      </c>
      <c r="P157" s="111">
        <f t="shared" si="21"/>
        <v>131624843.90383555</v>
      </c>
      <c r="Q157" s="111">
        <f t="shared" si="21"/>
        <v>9454809.6323127989</v>
      </c>
      <c r="R157" s="111">
        <f t="shared" si="22"/>
        <v>35433952.210325152</v>
      </c>
      <c r="S157" s="111">
        <f t="shared" si="22"/>
        <v>17318981754.599091</v>
      </c>
      <c r="T157" s="111">
        <f t="shared" si="22"/>
        <v>288698877.5972994</v>
      </c>
      <c r="U157" s="111">
        <f t="shared" si="22"/>
        <v>154815527.29997155</v>
      </c>
      <c r="V157" s="111">
        <f t="shared" si="22"/>
        <v>26857.116824240627</v>
      </c>
      <c r="W157" s="111">
        <f t="shared" si="23"/>
        <v>27182358.168591771</v>
      </c>
      <c r="X157" s="111">
        <f t="shared" si="23"/>
        <v>13285866684.429285</v>
      </c>
      <c r="Y157" s="111">
        <f t="shared" si="23"/>
        <v>221468840.03059435</v>
      </c>
      <c r="Z157" s="111">
        <f t="shared" si="23"/>
        <v>118763244.0250618</v>
      </c>
      <c r="AA157" s="111">
        <f t="shared" si="23"/>
        <v>20602.832124368371</v>
      </c>
      <c r="AB157" s="111">
        <f t="shared" si="24"/>
        <v>43014559.920254432</v>
      </c>
      <c r="AC157" s="111">
        <f t="shared" si="24"/>
        <v>21024140181.120361</v>
      </c>
      <c r="AD157" s="111">
        <f t="shared" si="24"/>
        <v>350462039.786255</v>
      </c>
      <c r="AE157" s="111">
        <f t="shared" si="24"/>
        <v>187936184.37205946</v>
      </c>
      <c r="AF157" s="111">
        <f t="shared" si="24"/>
        <v>32602.828328727683</v>
      </c>
      <c r="AG157" s="111">
        <f t="shared" si="25"/>
        <v>5245037.1577690318</v>
      </c>
      <c r="AH157" s="111">
        <f t="shared" si="25"/>
        <v>3989683694.2397337</v>
      </c>
      <c r="AI157" s="111">
        <f t="shared" si="25"/>
        <v>30508740.259272691</v>
      </c>
      <c r="AJ157" s="111">
        <f t="shared" si="25"/>
        <v>4247287.3112235395</v>
      </c>
      <c r="AK157" s="111">
        <f t="shared" si="25"/>
        <v>564558.77827553882</v>
      </c>
    </row>
    <row r="158" spans="1:37" hidden="1" outlineLevel="1" x14ac:dyDescent="0.25">
      <c r="A158" s="102" t="s">
        <v>27</v>
      </c>
      <c r="B158" s="109" t="s">
        <v>510</v>
      </c>
      <c r="C158" s="110">
        <f t="shared" si="19"/>
        <v>0</v>
      </c>
      <c r="D158" s="110">
        <f t="shared" si="19"/>
        <v>7534264498.635478</v>
      </c>
      <c r="E158" s="110">
        <f t="shared" si="19"/>
        <v>2299251494.9890547</v>
      </c>
      <c r="F158" s="110">
        <f t="shared" si="19"/>
        <v>6258906242.3479614</v>
      </c>
      <c r="G158" s="110">
        <f t="shared" si="19"/>
        <v>25395451.530588195</v>
      </c>
      <c r="H158" s="111">
        <f t="shared" si="20"/>
        <v>0</v>
      </c>
      <c r="I158" s="111">
        <f t="shared" si="20"/>
        <v>5878358005.8074341</v>
      </c>
      <c r="J158" s="111">
        <f t="shared" si="20"/>
        <v>1793914115.356775</v>
      </c>
      <c r="K158" s="111">
        <f t="shared" si="20"/>
        <v>4883302361.3609047</v>
      </c>
      <c r="L158" s="111">
        <f t="shared" si="20"/>
        <v>19813952.090872884</v>
      </c>
      <c r="M158" s="111">
        <f t="shared" si="21"/>
        <v>62249674.413011543</v>
      </c>
      <c r="N158" s="111">
        <f t="shared" si="21"/>
        <v>7381271966.8588066</v>
      </c>
      <c r="O158" s="111">
        <f t="shared" si="21"/>
        <v>1961392763.5643141</v>
      </c>
      <c r="P158" s="111">
        <f t="shared" si="21"/>
        <v>7170662123.0598221</v>
      </c>
      <c r="Q158" s="111">
        <f t="shared" si="21"/>
        <v>81191751.30011332</v>
      </c>
      <c r="R158" s="111">
        <f t="shared" si="22"/>
        <v>49383205.984922111</v>
      </c>
      <c r="S158" s="111">
        <f t="shared" si="22"/>
        <v>6606167695.9032316</v>
      </c>
      <c r="T158" s="111">
        <f t="shared" si="22"/>
        <v>1529153900.4852469</v>
      </c>
      <c r="U158" s="111">
        <f t="shared" si="22"/>
        <v>6436352676.4102011</v>
      </c>
      <c r="V158" s="111">
        <f t="shared" si="22"/>
        <v>51434420.352421328</v>
      </c>
      <c r="W158" s="111">
        <f t="shared" si="23"/>
        <v>68423024.001611814</v>
      </c>
      <c r="X158" s="111">
        <f t="shared" si="23"/>
        <v>9153192098.4123669</v>
      </c>
      <c r="Y158" s="111">
        <f t="shared" si="23"/>
        <v>2118722993.946692</v>
      </c>
      <c r="Z158" s="111">
        <f t="shared" si="23"/>
        <v>8917904475.3659115</v>
      </c>
      <c r="AA158" s="111">
        <f t="shared" si="23"/>
        <v>71265089.175401911</v>
      </c>
      <c r="AB158" s="111">
        <f t="shared" si="24"/>
        <v>70353658.145405456</v>
      </c>
      <c r="AC158" s="111">
        <f t="shared" si="24"/>
        <v>9411459917.5821381</v>
      </c>
      <c r="AD158" s="111">
        <f t="shared" si="24"/>
        <v>2178505194.6465297</v>
      </c>
      <c r="AE158" s="111">
        <f t="shared" si="24"/>
        <v>9169533384.237669</v>
      </c>
      <c r="AF158" s="111">
        <f t="shared" si="24"/>
        <v>73275915.449600026</v>
      </c>
      <c r="AG158" s="111">
        <f t="shared" si="25"/>
        <v>74842451.098444507</v>
      </c>
      <c r="AH158" s="111">
        <f t="shared" si="25"/>
        <v>25600533793.875729</v>
      </c>
      <c r="AI158" s="111">
        <f t="shared" si="25"/>
        <v>2282100585.8677473</v>
      </c>
      <c r="AJ158" s="111">
        <f t="shared" si="25"/>
        <v>10877335901.850332</v>
      </c>
      <c r="AK158" s="111">
        <f t="shared" si="25"/>
        <v>751865275.39256155</v>
      </c>
    </row>
    <row r="159" spans="1:37" hidden="1" outlineLevel="1" x14ac:dyDescent="0.25">
      <c r="A159" s="102" t="s">
        <v>29</v>
      </c>
      <c r="B159" s="109" t="s">
        <v>30</v>
      </c>
      <c r="C159" s="110">
        <f t="shared" si="19"/>
        <v>0</v>
      </c>
      <c r="D159" s="110">
        <f t="shared" si="19"/>
        <v>4261546657.6816468</v>
      </c>
      <c r="E159" s="110">
        <f t="shared" si="19"/>
        <v>254569397.52770123</v>
      </c>
      <c r="F159" s="110">
        <f t="shared" si="19"/>
        <v>0</v>
      </c>
      <c r="G159" s="110">
        <f t="shared" si="19"/>
        <v>8241911.8007570598</v>
      </c>
      <c r="H159" s="111">
        <f t="shared" si="20"/>
        <v>0</v>
      </c>
      <c r="I159" s="111">
        <f t="shared" si="20"/>
        <v>4386187919.3816442</v>
      </c>
      <c r="J159" s="111">
        <f t="shared" si="20"/>
        <v>262015016.08988836</v>
      </c>
      <c r="K159" s="111">
        <f t="shared" si="20"/>
        <v>0</v>
      </c>
      <c r="L159" s="111">
        <f t="shared" si="20"/>
        <v>8482970.3572355472</v>
      </c>
      <c r="M159" s="111">
        <f t="shared" si="21"/>
        <v>0</v>
      </c>
      <c r="N159" s="111">
        <f t="shared" si="21"/>
        <v>3538416469.4008479</v>
      </c>
      <c r="O159" s="111">
        <f t="shared" si="21"/>
        <v>211066340.3844642</v>
      </c>
      <c r="P159" s="111">
        <f t="shared" si="21"/>
        <v>38091549.036740549</v>
      </c>
      <c r="Q159" s="111">
        <f t="shared" si="21"/>
        <v>6140126.8951332653</v>
      </c>
      <c r="R159" s="111">
        <f t="shared" si="22"/>
        <v>0</v>
      </c>
      <c r="S159" s="111">
        <f t="shared" si="22"/>
        <v>2129167302.7454717</v>
      </c>
      <c r="T159" s="111">
        <f t="shared" si="22"/>
        <v>98174986.534159899</v>
      </c>
      <c r="U159" s="111">
        <f t="shared" si="22"/>
        <v>21210449.142045453</v>
      </c>
      <c r="V159" s="111">
        <f t="shared" si="22"/>
        <v>4474512.1195749268</v>
      </c>
      <c r="W159" s="111">
        <f t="shared" si="23"/>
        <v>0</v>
      </c>
      <c r="X159" s="111">
        <f t="shared" si="23"/>
        <v>4678750391.3922253</v>
      </c>
      <c r="Y159" s="111">
        <f t="shared" si="23"/>
        <v>215735163.73247528</v>
      </c>
      <c r="Z159" s="111">
        <f t="shared" si="23"/>
        <v>46609018.040520497</v>
      </c>
      <c r="AA159" s="111">
        <f t="shared" si="23"/>
        <v>9832541.2492270954</v>
      </c>
      <c r="AB159" s="111">
        <f t="shared" si="24"/>
        <v>0</v>
      </c>
      <c r="AC159" s="111">
        <f t="shared" si="24"/>
        <v>3782005285.7726011</v>
      </c>
      <c r="AD159" s="111">
        <f t="shared" si="24"/>
        <v>174386633.46185765</v>
      </c>
      <c r="AE159" s="111">
        <f t="shared" si="24"/>
        <v>37675776.18977572</v>
      </c>
      <c r="AF159" s="111">
        <f t="shared" si="24"/>
        <v>7948003.1774228914</v>
      </c>
      <c r="AG159" s="111">
        <f t="shared" si="25"/>
        <v>0</v>
      </c>
      <c r="AH159" s="111">
        <f t="shared" si="25"/>
        <v>2759410847.024251</v>
      </c>
      <c r="AI159" s="111">
        <f t="shared" si="25"/>
        <v>95887698.949123755</v>
      </c>
      <c r="AJ159" s="111">
        <f t="shared" si="25"/>
        <v>26254114.444331765</v>
      </c>
      <c r="AK159" s="111">
        <f t="shared" si="25"/>
        <v>24960297.299804218</v>
      </c>
    </row>
    <row r="160" spans="1:37" hidden="1" outlineLevel="1" x14ac:dyDescent="0.25">
      <c r="A160" s="102" t="s">
        <v>31</v>
      </c>
      <c r="B160" s="109" t="s">
        <v>32</v>
      </c>
      <c r="C160" s="110">
        <f t="shared" si="19"/>
        <v>0</v>
      </c>
      <c r="D160" s="110">
        <f t="shared" si="19"/>
        <v>1365519099.3618796</v>
      </c>
      <c r="E160" s="110">
        <f t="shared" si="19"/>
        <v>3200077754.1513109</v>
      </c>
      <c r="F160" s="110">
        <f t="shared" si="19"/>
        <v>1052625679.1398469</v>
      </c>
      <c r="G160" s="110">
        <f t="shared" si="19"/>
        <v>379210357.17521572</v>
      </c>
      <c r="H160" s="111">
        <f t="shared" si="20"/>
        <v>0</v>
      </c>
      <c r="I160" s="111">
        <f t="shared" si="20"/>
        <v>1748927281.7838838</v>
      </c>
      <c r="J160" s="111">
        <f t="shared" si="20"/>
        <v>4098590265.5483341</v>
      </c>
      <c r="K160" s="111">
        <f t="shared" si="20"/>
        <v>1348180167.2450194</v>
      </c>
      <c r="L160" s="111">
        <f t="shared" si="20"/>
        <v>485684410.7919625</v>
      </c>
      <c r="M160" s="111">
        <f t="shared" si="21"/>
        <v>0</v>
      </c>
      <c r="N160" s="111">
        <f t="shared" si="21"/>
        <v>7511353426.13346</v>
      </c>
      <c r="O160" s="111">
        <f t="shared" si="21"/>
        <v>149089315.00949851</v>
      </c>
      <c r="P160" s="111">
        <f t="shared" si="21"/>
        <v>96429887.773510188</v>
      </c>
      <c r="Q160" s="111">
        <f t="shared" si="21"/>
        <v>21362143.98028364</v>
      </c>
      <c r="R160" s="111">
        <f t="shared" si="22"/>
        <v>0</v>
      </c>
      <c r="S160" s="111">
        <f t="shared" si="22"/>
        <v>7033600889.8274822</v>
      </c>
      <c r="T160" s="111">
        <f t="shared" si="22"/>
        <v>156997911.31356159</v>
      </c>
      <c r="U160" s="111">
        <f t="shared" si="22"/>
        <v>104311403.60313991</v>
      </c>
      <c r="V160" s="111">
        <f t="shared" si="22"/>
        <v>16465950.23863681</v>
      </c>
      <c r="W160" s="111">
        <f t="shared" si="23"/>
        <v>0</v>
      </c>
      <c r="X160" s="111">
        <f t="shared" si="23"/>
        <v>8818539697.6552162</v>
      </c>
      <c r="Y160" s="111">
        <f t="shared" si="23"/>
        <v>196839760.32389781</v>
      </c>
      <c r="Z160" s="111">
        <f t="shared" si="23"/>
        <v>130782833.43071333</v>
      </c>
      <c r="AA160" s="111">
        <f t="shared" si="23"/>
        <v>20644565.722948726</v>
      </c>
      <c r="AB160" s="111">
        <f t="shared" si="24"/>
        <v>0</v>
      </c>
      <c r="AC160" s="111">
        <f t="shared" si="24"/>
        <v>11386091628.547928</v>
      </c>
      <c r="AD160" s="111">
        <f t="shared" si="24"/>
        <v>254150417.64627326</v>
      </c>
      <c r="AE160" s="111">
        <f t="shared" si="24"/>
        <v>168860761.07126501</v>
      </c>
      <c r="AF160" s="111">
        <f t="shared" si="24"/>
        <v>26655310.857825466</v>
      </c>
      <c r="AG160" s="111">
        <f t="shared" si="25"/>
        <v>0</v>
      </c>
      <c r="AH160" s="111">
        <f t="shared" si="25"/>
        <v>3520723044.1893182</v>
      </c>
      <c r="AI160" s="111">
        <f t="shared" si="25"/>
        <v>4772022627.5446625</v>
      </c>
      <c r="AJ160" s="111">
        <f t="shared" si="25"/>
        <v>2262967586.6051745</v>
      </c>
      <c r="AK160" s="111">
        <f t="shared" si="25"/>
        <v>936425823.57306409</v>
      </c>
    </row>
    <row r="161" spans="1:37" hidden="1" outlineLevel="1" x14ac:dyDescent="0.25">
      <c r="A161" s="102" t="s">
        <v>33</v>
      </c>
      <c r="B161" s="109" t="s">
        <v>511</v>
      </c>
      <c r="C161" s="110">
        <f t="shared" si="19"/>
        <v>0</v>
      </c>
      <c r="D161" s="110">
        <f t="shared" si="19"/>
        <v>5961907172.987237</v>
      </c>
      <c r="E161" s="110">
        <f t="shared" si="19"/>
        <v>1621656333.8710773</v>
      </c>
      <c r="F161" s="110">
        <f t="shared" si="19"/>
        <v>47868155.099631213</v>
      </c>
      <c r="G161" s="110">
        <f t="shared" si="19"/>
        <v>48035283.45302809</v>
      </c>
      <c r="H161" s="111">
        <f t="shared" si="20"/>
        <v>0</v>
      </c>
      <c r="I161" s="111">
        <f t="shared" si="20"/>
        <v>7765129435.5925694</v>
      </c>
      <c r="J161" s="111">
        <f t="shared" si="20"/>
        <v>2112138107.3513055</v>
      </c>
      <c r="K161" s="111">
        <f t="shared" si="20"/>
        <v>62346227.37432088</v>
      </c>
      <c r="L161" s="111">
        <f t="shared" si="20"/>
        <v>62563904.91589085</v>
      </c>
      <c r="M161" s="111">
        <f t="shared" si="21"/>
        <v>0</v>
      </c>
      <c r="N161" s="111">
        <f t="shared" si="21"/>
        <v>8080231525.915349</v>
      </c>
      <c r="O161" s="111">
        <f t="shared" si="21"/>
        <v>698752981.25092173</v>
      </c>
      <c r="P161" s="111">
        <f t="shared" si="21"/>
        <v>116972815.45298922</v>
      </c>
      <c r="Q161" s="111">
        <f t="shared" si="21"/>
        <v>22236624.788466424</v>
      </c>
      <c r="R161" s="111">
        <f t="shared" si="22"/>
        <v>0</v>
      </c>
      <c r="S161" s="111">
        <f t="shared" si="22"/>
        <v>10529049682.915567</v>
      </c>
      <c r="T161" s="111">
        <f t="shared" si="22"/>
        <v>1137548708.855895</v>
      </c>
      <c r="U161" s="111">
        <f t="shared" si="22"/>
        <v>270780464.2662856</v>
      </c>
      <c r="V161" s="111">
        <f t="shared" si="22"/>
        <v>21938171.154681794</v>
      </c>
      <c r="W161" s="111">
        <f t="shared" si="23"/>
        <v>0</v>
      </c>
      <c r="X161" s="111">
        <f t="shared" si="23"/>
        <v>18276678347.873108</v>
      </c>
      <c r="Y161" s="111">
        <f t="shared" si="23"/>
        <v>1974595284.7513282</v>
      </c>
      <c r="Z161" s="111">
        <f t="shared" si="23"/>
        <v>470029831.49683893</v>
      </c>
      <c r="AA161" s="111">
        <f t="shared" si="23"/>
        <v>38081014.888295159</v>
      </c>
      <c r="AB161" s="111">
        <f t="shared" si="24"/>
        <v>0</v>
      </c>
      <c r="AC161" s="111">
        <f t="shared" si="24"/>
        <v>18040641769.894772</v>
      </c>
      <c r="AD161" s="111">
        <f t="shared" si="24"/>
        <v>1949094112.9829307</v>
      </c>
      <c r="AE161" s="111">
        <f t="shared" si="24"/>
        <v>463959569.11860108</v>
      </c>
      <c r="AF161" s="111">
        <f t="shared" si="24"/>
        <v>37589212.588714756</v>
      </c>
      <c r="AG161" s="111">
        <f t="shared" si="25"/>
        <v>0</v>
      </c>
      <c r="AH161" s="111">
        <f t="shared" si="25"/>
        <v>19765752201.782547</v>
      </c>
      <c r="AI161" s="111">
        <f t="shared" si="25"/>
        <v>653003558.75249767</v>
      </c>
      <c r="AJ161" s="111">
        <f t="shared" si="25"/>
        <v>2283072.1414932371</v>
      </c>
      <c r="AK161" s="111">
        <f t="shared" si="25"/>
        <v>40341762.213952504</v>
      </c>
    </row>
    <row r="162" spans="1:37" hidden="1" outlineLevel="1" x14ac:dyDescent="0.25">
      <c r="A162" s="102" t="s">
        <v>35</v>
      </c>
      <c r="B162" s="109" t="s">
        <v>36</v>
      </c>
      <c r="C162" s="110">
        <f t="shared" si="19"/>
        <v>0</v>
      </c>
      <c r="D162" s="110">
        <f t="shared" si="19"/>
        <v>0</v>
      </c>
      <c r="E162" s="110">
        <f t="shared" si="19"/>
        <v>392680132.82554656</v>
      </c>
      <c r="F162" s="110">
        <f t="shared" si="19"/>
        <v>689043685.07739687</v>
      </c>
      <c r="G162" s="110">
        <f t="shared" si="19"/>
        <v>0</v>
      </c>
      <c r="H162" s="111">
        <f t="shared" si="20"/>
        <v>0</v>
      </c>
      <c r="I162" s="111">
        <f t="shared" si="20"/>
        <v>0</v>
      </c>
      <c r="J162" s="111">
        <f t="shared" si="20"/>
        <v>1291999965.3321273</v>
      </c>
      <c r="K162" s="111">
        <f t="shared" si="20"/>
        <v>2267098187.083025</v>
      </c>
      <c r="L162" s="111">
        <f t="shared" si="20"/>
        <v>0</v>
      </c>
      <c r="M162" s="111">
        <f t="shared" si="21"/>
        <v>0</v>
      </c>
      <c r="N162" s="111">
        <f t="shared" si="21"/>
        <v>0</v>
      </c>
      <c r="O162" s="111">
        <f t="shared" si="21"/>
        <v>529596378.10485858</v>
      </c>
      <c r="P162" s="111">
        <f t="shared" si="21"/>
        <v>585274974.91913199</v>
      </c>
      <c r="Q162" s="111">
        <f t="shared" si="21"/>
        <v>22573271.031148676</v>
      </c>
      <c r="R162" s="111">
        <f t="shared" si="22"/>
        <v>0</v>
      </c>
      <c r="S162" s="111">
        <f t="shared" si="22"/>
        <v>0</v>
      </c>
      <c r="T162" s="111">
        <f t="shared" si="22"/>
        <v>422266257.36691338</v>
      </c>
      <c r="U162" s="111">
        <f t="shared" si="22"/>
        <v>1333276517.8778126</v>
      </c>
      <c r="V162" s="111">
        <f t="shared" si="22"/>
        <v>14794174.790358188</v>
      </c>
      <c r="W162" s="111">
        <f t="shared" si="23"/>
        <v>0</v>
      </c>
      <c r="X162" s="111">
        <f t="shared" si="23"/>
        <v>0</v>
      </c>
      <c r="Y162" s="111">
        <f t="shared" si="23"/>
        <v>447479265.11368304</v>
      </c>
      <c r="Z162" s="111">
        <f t="shared" si="23"/>
        <v>1412884846.9530625</v>
      </c>
      <c r="AA162" s="111">
        <f t="shared" si="23"/>
        <v>15677517.082309911</v>
      </c>
      <c r="AB162" s="111">
        <f t="shared" si="24"/>
        <v>0</v>
      </c>
      <c r="AC162" s="111">
        <f t="shared" si="24"/>
        <v>0</v>
      </c>
      <c r="AD162" s="111">
        <f t="shared" si="24"/>
        <v>978635835.18805397</v>
      </c>
      <c r="AE162" s="111">
        <f t="shared" si="24"/>
        <v>3089975000.0062647</v>
      </c>
      <c r="AF162" s="111">
        <f t="shared" si="24"/>
        <v>34286683.696111657</v>
      </c>
      <c r="AG162" s="111">
        <f t="shared" si="25"/>
        <v>0</v>
      </c>
      <c r="AH162" s="111">
        <f t="shared" si="25"/>
        <v>0</v>
      </c>
      <c r="AI162" s="111">
        <f t="shared" si="25"/>
        <v>1233241135.3946593</v>
      </c>
      <c r="AJ162" s="111">
        <f t="shared" si="25"/>
        <v>1244575162.7054288</v>
      </c>
      <c r="AK162" s="111">
        <f t="shared" si="25"/>
        <v>164592664.32574549</v>
      </c>
    </row>
    <row r="163" spans="1:37" hidden="1" outlineLevel="1" x14ac:dyDescent="0.25">
      <c r="A163" s="102" t="s">
        <v>37</v>
      </c>
      <c r="B163" s="109" t="s">
        <v>38</v>
      </c>
      <c r="C163" s="110">
        <f t="shared" si="19"/>
        <v>30175083.319463689</v>
      </c>
      <c r="D163" s="110">
        <f t="shared" si="19"/>
        <v>1152076086.4041238</v>
      </c>
      <c r="E163" s="110">
        <f t="shared" si="19"/>
        <v>522609197.23494583</v>
      </c>
      <c r="F163" s="110">
        <f t="shared" si="19"/>
        <v>521754399.82597727</v>
      </c>
      <c r="G163" s="110">
        <f t="shared" si="19"/>
        <v>15126730.079627251</v>
      </c>
      <c r="H163" s="111">
        <f t="shared" si="20"/>
        <v>24932727.967623446</v>
      </c>
      <c r="I163" s="111">
        <f t="shared" si="20"/>
        <v>951924452.24468708</v>
      </c>
      <c r="J163" s="111">
        <f t="shared" si="20"/>
        <v>431815641.07338345</v>
      </c>
      <c r="K163" s="111">
        <f t="shared" si="20"/>
        <v>431109348.69832653</v>
      </c>
      <c r="L163" s="111">
        <f t="shared" si="20"/>
        <v>12498744.150003443</v>
      </c>
      <c r="M163" s="111">
        <f t="shared" si="21"/>
        <v>0</v>
      </c>
      <c r="N163" s="111">
        <f t="shared" si="21"/>
        <v>1208492607.2874255</v>
      </c>
      <c r="O163" s="111">
        <f t="shared" si="21"/>
        <v>1394846508.2144186</v>
      </c>
      <c r="P163" s="111">
        <f t="shared" si="21"/>
        <v>473708963.99253988</v>
      </c>
      <c r="Q163" s="111">
        <f t="shared" si="21"/>
        <v>205332956.31414175</v>
      </c>
      <c r="R163" s="111">
        <f t="shared" si="22"/>
        <v>0</v>
      </c>
      <c r="S163" s="111">
        <f t="shared" si="22"/>
        <v>1149913203.8044465</v>
      </c>
      <c r="T163" s="111">
        <f t="shared" si="22"/>
        <v>1113608506.7851677</v>
      </c>
      <c r="U163" s="111">
        <f t="shared" si="22"/>
        <v>741058760.42062771</v>
      </c>
      <c r="V163" s="111">
        <f t="shared" si="22"/>
        <v>202350253.21606109</v>
      </c>
      <c r="W163" s="111">
        <f t="shared" si="23"/>
        <v>0</v>
      </c>
      <c r="X163" s="111">
        <f t="shared" si="23"/>
        <v>1806836829.5413029</v>
      </c>
      <c r="Y163" s="111">
        <f t="shared" si="23"/>
        <v>1749791946.9860394</v>
      </c>
      <c r="Z163" s="111">
        <f t="shared" si="23"/>
        <v>1164411589.2854116</v>
      </c>
      <c r="AA163" s="111">
        <f t="shared" si="23"/>
        <v>317949118.91451222</v>
      </c>
      <c r="AB163" s="111">
        <f t="shared" si="24"/>
        <v>0</v>
      </c>
      <c r="AC163" s="111">
        <f t="shared" si="24"/>
        <v>794891413.91090763</v>
      </c>
      <c r="AD163" s="111">
        <f t="shared" si="24"/>
        <v>769795352.87796605</v>
      </c>
      <c r="AE163" s="111">
        <f t="shared" si="24"/>
        <v>512265833.55415809</v>
      </c>
      <c r="AF163" s="111">
        <f t="shared" si="24"/>
        <v>139877060.5920431</v>
      </c>
      <c r="AG163" s="111">
        <f t="shared" si="25"/>
        <v>21689.500766569428</v>
      </c>
      <c r="AH163" s="111">
        <f t="shared" si="25"/>
        <v>761981825.11130989</v>
      </c>
      <c r="AI163" s="111">
        <f t="shared" si="25"/>
        <v>348955492.70950371</v>
      </c>
      <c r="AJ163" s="111">
        <f t="shared" si="25"/>
        <v>1610433729.9286587</v>
      </c>
      <c r="AK163" s="111">
        <f t="shared" si="25"/>
        <v>99597806.52509217</v>
      </c>
    </row>
    <row r="164" spans="1:37" hidden="1" outlineLevel="1" x14ac:dyDescent="0.25">
      <c r="A164" s="102" t="s">
        <v>39</v>
      </c>
      <c r="B164" s="109" t="s">
        <v>512</v>
      </c>
      <c r="C164" s="110">
        <f t="shared" si="19"/>
        <v>0</v>
      </c>
      <c r="D164" s="110">
        <f t="shared" si="19"/>
        <v>663895.05770306895</v>
      </c>
      <c r="E164" s="110">
        <f t="shared" si="19"/>
        <v>5405.1703772761612</v>
      </c>
      <c r="F164" s="110">
        <f t="shared" si="19"/>
        <v>47138.215389616336</v>
      </c>
      <c r="G164" s="110">
        <f t="shared" si="19"/>
        <v>0</v>
      </c>
      <c r="H164" s="111">
        <f t="shared" si="20"/>
        <v>0</v>
      </c>
      <c r="I164" s="111">
        <f t="shared" si="20"/>
        <v>281145.83386405336</v>
      </c>
      <c r="J164" s="111">
        <f t="shared" si="20"/>
        <v>2288.977926954617</v>
      </c>
      <c r="K164" s="111">
        <f t="shared" si="20"/>
        <v>19962.059844862404</v>
      </c>
      <c r="L164" s="111">
        <f t="shared" si="20"/>
        <v>0</v>
      </c>
      <c r="M164" s="111">
        <f t="shared" si="21"/>
        <v>0</v>
      </c>
      <c r="N164" s="111">
        <f t="shared" si="21"/>
        <v>853.56276466970951</v>
      </c>
      <c r="O164" s="111">
        <f t="shared" si="21"/>
        <v>64.344949741925234</v>
      </c>
      <c r="P164" s="111">
        <f t="shared" si="21"/>
        <v>30.798416346479105</v>
      </c>
      <c r="Q164" s="111">
        <f t="shared" si="21"/>
        <v>0</v>
      </c>
      <c r="R164" s="111">
        <f t="shared" si="22"/>
        <v>0</v>
      </c>
      <c r="S164" s="111">
        <f t="shared" si="22"/>
        <v>12771425.212321321</v>
      </c>
      <c r="T164" s="111">
        <f t="shared" si="22"/>
        <v>1079040.0719308469</v>
      </c>
      <c r="U164" s="111">
        <f t="shared" si="22"/>
        <v>436856.33311918861</v>
      </c>
      <c r="V164" s="111">
        <f t="shared" si="22"/>
        <v>0</v>
      </c>
      <c r="W164" s="111">
        <f t="shared" si="23"/>
        <v>0</v>
      </c>
      <c r="X164" s="111">
        <f t="shared" si="23"/>
        <v>17481971.01528829</v>
      </c>
      <c r="Y164" s="111">
        <f t="shared" si="23"/>
        <v>1477027.5790074489</v>
      </c>
      <c r="Z164" s="111">
        <f t="shared" si="23"/>
        <v>597984.14244847361</v>
      </c>
      <c r="AA164" s="111">
        <f t="shared" si="23"/>
        <v>0</v>
      </c>
      <c r="AB164" s="111">
        <f t="shared" si="24"/>
        <v>0</v>
      </c>
      <c r="AC164" s="111">
        <f t="shared" si="24"/>
        <v>19333886.987819776</v>
      </c>
      <c r="AD164" s="111">
        <f t="shared" si="24"/>
        <v>1633493.4010272494</v>
      </c>
      <c r="AE164" s="111">
        <f t="shared" si="24"/>
        <v>661330.33972522337</v>
      </c>
      <c r="AF164" s="111">
        <f t="shared" si="24"/>
        <v>0</v>
      </c>
      <c r="AG164" s="111">
        <f t="shared" si="25"/>
        <v>0</v>
      </c>
      <c r="AH164" s="111">
        <f t="shared" si="25"/>
        <v>12125591.259588184</v>
      </c>
      <c r="AI164" s="111">
        <f t="shared" si="25"/>
        <v>5352534.1460406464</v>
      </c>
      <c r="AJ164" s="111">
        <f t="shared" si="25"/>
        <v>7692787.1560019916</v>
      </c>
      <c r="AK164" s="111">
        <f t="shared" si="25"/>
        <v>0</v>
      </c>
    </row>
    <row r="165" spans="1:37" hidden="1" outlineLevel="1" x14ac:dyDescent="0.25">
      <c r="A165" s="102" t="s">
        <v>41</v>
      </c>
      <c r="B165" s="109" t="s">
        <v>513</v>
      </c>
      <c r="C165" s="110">
        <f t="shared" si="19"/>
        <v>329832.3831967187</v>
      </c>
      <c r="D165" s="110">
        <f t="shared" si="19"/>
        <v>11517477.969146708</v>
      </c>
      <c r="E165" s="110">
        <f t="shared" si="19"/>
        <v>13197045.523914382</v>
      </c>
      <c r="F165" s="110">
        <f t="shared" si="19"/>
        <v>1365478.0720132296</v>
      </c>
      <c r="G165" s="110">
        <f t="shared" si="19"/>
        <v>103743.09934128835</v>
      </c>
      <c r="H165" s="111">
        <f t="shared" si="20"/>
        <v>1577057.9465833737</v>
      </c>
      <c r="I165" s="111">
        <f t="shared" si="20"/>
        <v>55069578.007470958</v>
      </c>
      <c r="J165" s="111">
        <f t="shared" si="20"/>
        <v>63100249.021026902</v>
      </c>
      <c r="K165" s="111">
        <f t="shared" si="20"/>
        <v>6528886.0465512685</v>
      </c>
      <c r="L165" s="111">
        <f t="shared" si="20"/>
        <v>496036.43412353337</v>
      </c>
      <c r="M165" s="111">
        <f t="shared" si="21"/>
        <v>0</v>
      </c>
      <c r="N165" s="111">
        <f t="shared" si="21"/>
        <v>44401907.982613012</v>
      </c>
      <c r="O165" s="111">
        <f t="shared" si="21"/>
        <v>29278979.800739877</v>
      </c>
      <c r="P165" s="111">
        <f t="shared" si="21"/>
        <v>4981390.2911547255</v>
      </c>
      <c r="Q165" s="111">
        <f t="shared" si="21"/>
        <v>140979.02695451575</v>
      </c>
      <c r="R165" s="111">
        <f t="shared" si="22"/>
        <v>0</v>
      </c>
      <c r="S165" s="111">
        <f t="shared" si="22"/>
        <v>15514537.745214641</v>
      </c>
      <c r="T165" s="111">
        <f t="shared" si="22"/>
        <v>10904168.154254917</v>
      </c>
      <c r="U165" s="111">
        <f t="shared" si="22"/>
        <v>19194937.901781544</v>
      </c>
      <c r="V165" s="111">
        <f t="shared" si="22"/>
        <v>322573.27126932581</v>
      </c>
      <c r="W165" s="111">
        <f t="shared" si="23"/>
        <v>0</v>
      </c>
      <c r="X165" s="111">
        <f t="shared" si="23"/>
        <v>28154544.662083589</v>
      </c>
      <c r="Y165" s="111">
        <f t="shared" si="23"/>
        <v>19788013.948177889</v>
      </c>
      <c r="Z165" s="111">
        <f t="shared" si="23"/>
        <v>34833441.080661274</v>
      </c>
      <c r="AA165" s="111">
        <f t="shared" si="23"/>
        <v>585380.22349701612</v>
      </c>
      <c r="AB165" s="111">
        <f t="shared" si="24"/>
        <v>0</v>
      </c>
      <c r="AC165" s="111">
        <f t="shared" si="24"/>
        <v>20936851.64507072</v>
      </c>
      <c r="AD165" s="111">
        <f t="shared" si="24"/>
        <v>14715162.946376352</v>
      </c>
      <c r="AE165" s="111">
        <f t="shared" si="24"/>
        <v>25903547.613586042</v>
      </c>
      <c r="AF165" s="111">
        <f t="shared" si="24"/>
        <v>435312.27524417569</v>
      </c>
      <c r="AG165" s="111">
        <f t="shared" si="25"/>
        <v>956.42582648109806</v>
      </c>
      <c r="AH165" s="111">
        <f t="shared" si="25"/>
        <v>13726092.338646665</v>
      </c>
      <c r="AI165" s="111">
        <f t="shared" si="25"/>
        <v>14256433.492493309</v>
      </c>
      <c r="AJ165" s="111">
        <f t="shared" si="25"/>
        <v>5717219.0465981746</v>
      </c>
      <c r="AK165" s="111">
        <f t="shared" si="25"/>
        <v>271796.13426955795</v>
      </c>
    </row>
    <row r="166" spans="1:37" hidden="1" outlineLevel="1" x14ac:dyDescent="0.25">
      <c r="A166" s="102" t="s">
        <v>43</v>
      </c>
      <c r="B166" s="109" t="s">
        <v>44</v>
      </c>
      <c r="C166" s="110">
        <f t="shared" si="19"/>
        <v>848.64293339976382</v>
      </c>
      <c r="D166" s="110">
        <f t="shared" si="19"/>
        <v>29633.919490780474</v>
      </c>
      <c r="E166" s="110">
        <f t="shared" si="19"/>
        <v>33955.366410899893</v>
      </c>
      <c r="F166" s="110">
        <f t="shared" si="19"/>
        <v>3513.3097159693607</v>
      </c>
      <c r="G166" s="110">
        <f t="shared" si="19"/>
        <v>266.92602858362972</v>
      </c>
      <c r="H166" s="111">
        <f t="shared" si="20"/>
        <v>42.259281554249732</v>
      </c>
      <c r="I166" s="111">
        <f t="shared" si="20"/>
        <v>1475.6596656027839</v>
      </c>
      <c r="J166" s="111">
        <f t="shared" si="20"/>
        <v>1690.8517504381216</v>
      </c>
      <c r="K166" s="111">
        <f t="shared" si="20"/>
        <v>174.9498388911839</v>
      </c>
      <c r="L166" s="111">
        <f t="shared" si="20"/>
        <v>13.291929682232668</v>
      </c>
      <c r="M166" s="111">
        <f t="shared" si="21"/>
        <v>0</v>
      </c>
      <c r="N166" s="111">
        <f t="shared" si="21"/>
        <v>2710346.7426223154</v>
      </c>
      <c r="O166" s="111">
        <f t="shared" si="21"/>
        <v>1787224.7192916654</v>
      </c>
      <c r="P166" s="111">
        <f t="shared" si="21"/>
        <v>304070.15290082811</v>
      </c>
      <c r="Q166" s="111">
        <f t="shared" si="21"/>
        <v>8605.5321459127299</v>
      </c>
      <c r="R166" s="111">
        <f t="shared" si="22"/>
        <v>0</v>
      </c>
      <c r="S166" s="111">
        <f t="shared" si="22"/>
        <v>38348.456459916211</v>
      </c>
      <c r="T166" s="111">
        <f t="shared" si="22"/>
        <v>26952.657214942014</v>
      </c>
      <c r="U166" s="111">
        <f t="shared" si="22"/>
        <v>47445.57991128735</v>
      </c>
      <c r="V166" s="111">
        <f t="shared" si="22"/>
        <v>797.32875394369955</v>
      </c>
      <c r="W166" s="111">
        <f t="shared" si="23"/>
        <v>0</v>
      </c>
      <c r="X166" s="111">
        <f t="shared" si="23"/>
        <v>113201.57643021137</v>
      </c>
      <c r="Y166" s="111">
        <f t="shared" si="23"/>
        <v>79562.088474243967</v>
      </c>
      <c r="Z166" s="111">
        <f t="shared" si="23"/>
        <v>140055.5572873514</v>
      </c>
      <c r="AA166" s="111">
        <f t="shared" si="23"/>
        <v>2353.6507127452737</v>
      </c>
      <c r="AB166" s="111">
        <f t="shared" si="24"/>
        <v>0</v>
      </c>
      <c r="AC166" s="111">
        <f t="shared" si="24"/>
        <v>1830075.1092092788</v>
      </c>
      <c r="AD166" s="111">
        <f t="shared" si="24"/>
        <v>1286241.7851856097</v>
      </c>
      <c r="AE166" s="111">
        <f t="shared" si="24"/>
        <v>2264210.4233948733</v>
      </c>
      <c r="AF166" s="111">
        <f t="shared" si="24"/>
        <v>38050.332168503715</v>
      </c>
      <c r="AG166" s="111">
        <f t="shared" si="25"/>
        <v>1.8127417118409677</v>
      </c>
      <c r="AH166" s="111">
        <f t="shared" si="25"/>
        <v>26015.46239543887</v>
      </c>
      <c r="AI166" s="111">
        <f t="shared" si="25"/>
        <v>27020.633423307048</v>
      </c>
      <c r="AJ166" s="111">
        <f t="shared" si="25"/>
        <v>10836.011695366929</v>
      </c>
      <c r="AK166" s="111">
        <f t="shared" si="25"/>
        <v>515.14312565177602</v>
      </c>
    </row>
    <row r="167" spans="1:37" hidden="1" outlineLevel="1" x14ac:dyDescent="0.25">
      <c r="A167" s="102" t="s">
        <v>45</v>
      </c>
      <c r="B167" s="109" t="s">
        <v>46</v>
      </c>
      <c r="C167" s="110">
        <f t="shared" si="19"/>
        <v>103784204.18416239</v>
      </c>
      <c r="D167" s="110">
        <f t="shared" si="19"/>
        <v>410921203.64052248</v>
      </c>
      <c r="E167" s="110">
        <f t="shared" si="19"/>
        <v>2968606752.7823539</v>
      </c>
      <c r="F167" s="110">
        <f t="shared" si="19"/>
        <v>608721927.61702478</v>
      </c>
      <c r="G167" s="110">
        <f t="shared" si="19"/>
        <v>66916208.346289635</v>
      </c>
      <c r="H167" s="111">
        <f t="shared" si="20"/>
        <v>124632101.90027855</v>
      </c>
      <c r="I167" s="111">
        <f t="shared" si="20"/>
        <v>493465973.24418306</v>
      </c>
      <c r="J167" s="111">
        <f t="shared" si="20"/>
        <v>3564932662.1814127</v>
      </c>
      <c r="K167" s="111">
        <f t="shared" si="20"/>
        <v>731000385.92651582</v>
      </c>
      <c r="L167" s="111">
        <f t="shared" si="20"/>
        <v>80358160.116505682</v>
      </c>
      <c r="M167" s="111">
        <f t="shared" si="21"/>
        <v>77728344.560264111</v>
      </c>
      <c r="N167" s="111">
        <f t="shared" si="21"/>
        <v>1981746310.0408332</v>
      </c>
      <c r="O167" s="111">
        <f t="shared" si="21"/>
        <v>2011983610.0039136</v>
      </c>
      <c r="P167" s="111">
        <f t="shared" si="21"/>
        <v>530514900.24511909</v>
      </c>
      <c r="Q167" s="111">
        <f t="shared" si="21"/>
        <v>397663066.41701895</v>
      </c>
      <c r="R167" s="111">
        <f t="shared" si="22"/>
        <v>49318110.025035091</v>
      </c>
      <c r="S167" s="111">
        <f t="shared" si="22"/>
        <v>2409297176.065496</v>
      </c>
      <c r="T167" s="111">
        <f t="shared" si="22"/>
        <v>1338576903.0122464</v>
      </c>
      <c r="U167" s="111">
        <f t="shared" si="22"/>
        <v>496900513.27422774</v>
      </c>
      <c r="V167" s="111">
        <f t="shared" si="22"/>
        <v>306863536.95606256</v>
      </c>
      <c r="W167" s="111">
        <f t="shared" si="23"/>
        <v>80576851.784873515</v>
      </c>
      <c r="X167" s="111">
        <f t="shared" si="23"/>
        <v>3936354847.3977771</v>
      </c>
      <c r="Y167" s="111">
        <f t="shared" si="23"/>
        <v>2186992012.9121175</v>
      </c>
      <c r="Z167" s="111">
        <f t="shared" si="23"/>
        <v>811845364.50404119</v>
      </c>
      <c r="AA167" s="111">
        <f t="shared" si="23"/>
        <v>501359393.59677666</v>
      </c>
      <c r="AB167" s="111">
        <f t="shared" si="24"/>
        <v>55726411.378563277</v>
      </c>
      <c r="AC167" s="111">
        <f t="shared" si="24"/>
        <v>2722356665.7051978</v>
      </c>
      <c r="AD167" s="111">
        <f t="shared" si="24"/>
        <v>1512509038.1857259</v>
      </c>
      <c r="AE167" s="111">
        <f t="shared" si="24"/>
        <v>561466820.25897753</v>
      </c>
      <c r="AF167" s="111">
        <f t="shared" si="24"/>
        <v>346736800.91986305</v>
      </c>
      <c r="AG167" s="111">
        <f t="shared" si="25"/>
        <v>90833234.421545863</v>
      </c>
      <c r="AH167" s="111">
        <f t="shared" si="25"/>
        <v>2222882062.0699196</v>
      </c>
      <c r="AI167" s="111">
        <f t="shared" si="25"/>
        <v>2003055326.1840792</v>
      </c>
      <c r="AJ167" s="111">
        <f t="shared" si="25"/>
        <v>822105598.43851948</v>
      </c>
      <c r="AK167" s="111">
        <f t="shared" si="25"/>
        <v>1531094767.3854983</v>
      </c>
    </row>
    <row r="168" spans="1:37" hidden="1" outlineLevel="1" x14ac:dyDescent="0.25">
      <c r="A168" s="102" t="s">
        <v>47</v>
      </c>
      <c r="B168" s="109" t="s">
        <v>48</v>
      </c>
      <c r="C168" s="110">
        <f t="shared" si="19"/>
        <v>8576545.0732366033</v>
      </c>
      <c r="D168" s="110">
        <f t="shared" si="19"/>
        <v>299485963.0671311</v>
      </c>
      <c r="E168" s="110">
        <f t="shared" si="19"/>
        <v>343159318.29501778</v>
      </c>
      <c r="F168" s="110">
        <f t="shared" si="19"/>
        <v>35506168.671597518</v>
      </c>
      <c r="G168" s="110">
        <f t="shared" si="19"/>
        <v>2697604.6406187867</v>
      </c>
      <c r="H168" s="111">
        <f t="shared" si="20"/>
        <v>11816193.350742985</v>
      </c>
      <c r="I168" s="111">
        <f t="shared" si="20"/>
        <v>412611840.22428656</v>
      </c>
      <c r="J168" s="111">
        <f t="shared" si="20"/>
        <v>472782084.21434629</v>
      </c>
      <c r="K168" s="111">
        <f t="shared" si="20"/>
        <v>48918037.576331556</v>
      </c>
      <c r="L168" s="111">
        <f t="shared" si="20"/>
        <v>3716580.2482495466</v>
      </c>
      <c r="M168" s="111">
        <f t="shared" si="21"/>
        <v>0</v>
      </c>
      <c r="N168" s="111">
        <f t="shared" si="21"/>
        <v>1577315044.8435771</v>
      </c>
      <c r="O168" s="111">
        <f t="shared" si="21"/>
        <v>1040094388.6344324</v>
      </c>
      <c r="P168" s="111">
        <f t="shared" si="21"/>
        <v>176956851.79908985</v>
      </c>
      <c r="Q168" s="111">
        <f t="shared" si="21"/>
        <v>5008080.7408060329</v>
      </c>
      <c r="R168" s="111">
        <f t="shared" si="22"/>
        <v>0</v>
      </c>
      <c r="S168" s="111">
        <f t="shared" si="22"/>
        <v>402677031.92204338</v>
      </c>
      <c r="T168" s="111">
        <f t="shared" si="22"/>
        <v>283015719.83919197</v>
      </c>
      <c r="U168" s="111">
        <f t="shared" si="22"/>
        <v>498201154.88786638</v>
      </c>
      <c r="V168" s="111">
        <f t="shared" si="22"/>
        <v>8372331.1377537427</v>
      </c>
      <c r="W168" s="111">
        <f t="shared" si="23"/>
        <v>0</v>
      </c>
      <c r="X168" s="111">
        <f t="shared" si="23"/>
        <v>459360962.45603162</v>
      </c>
      <c r="Y168" s="111">
        <f t="shared" si="23"/>
        <v>322855199.4509747</v>
      </c>
      <c r="Z168" s="111">
        <f t="shared" si="23"/>
        <v>568331799.09377599</v>
      </c>
      <c r="AA168" s="111">
        <f t="shared" si="23"/>
        <v>9550885.1624388546</v>
      </c>
      <c r="AB168" s="111">
        <f t="shared" si="24"/>
        <v>0</v>
      </c>
      <c r="AC168" s="111">
        <f t="shared" si="24"/>
        <v>480516616.75352991</v>
      </c>
      <c r="AD168" s="111">
        <f t="shared" si="24"/>
        <v>337724144.6726498</v>
      </c>
      <c r="AE168" s="111">
        <f t="shared" si="24"/>
        <v>594506054.31045437</v>
      </c>
      <c r="AF168" s="111">
        <f t="shared" si="24"/>
        <v>9990746.7119517885</v>
      </c>
      <c r="AG168" s="111">
        <f t="shared" si="25"/>
        <v>55827.226018805224</v>
      </c>
      <c r="AH168" s="111">
        <f t="shared" si="25"/>
        <v>801201345.81054449</v>
      </c>
      <c r="AI168" s="111">
        <f t="shared" si="25"/>
        <v>832157719.67991507</v>
      </c>
      <c r="AJ168" s="111">
        <f t="shared" si="25"/>
        <v>333717964.40062183</v>
      </c>
      <c r="AK168" s="111">
        <f t="shared" si="25"/>
        <v>15864925.223455394</v>
      </c>
    </row>
    <row r="169" spans="1:37" collapsed="1" x14ac:dyDescent="0.25"/>
    <row r="170" spans="1:37" ht="15.75" x14ac:dyDescent="0.25">
      <c r="A170" s="213" t="s">
        <v>515</v>
      </c>
      <c r="B170" s="213"/>
    </row>
    <row r="171" spans="1:37" x14ac:dyDescent="0.25">
      <c r="C171" s="220" t="s">
        <v>395</v>
      </c>
      <c r="D171" s="221"/>
      <c r="E171" s="221"/>
      <c r="F171" s="221"/>
      <c r="G171" s="222"/>
      <c r="H171" s="220" t="s">
        <v>399</v>
      </c>
      <c r="I171" s="221"/>
      <c r="J171" s="221"/>
      <c r="K171" s="221"/>
      <c r="L171" s="222"/>
      <c r="M171" s="220" t="s">
        <v>402</v>
      </c>
      <c r="N171" s="221"/>
      <c r="O171" s="221"/>
      <c r="P171" s="221"/>
      <c r="Q171" s="222"/>
      <c r="R171" s="220" t="s">
        <v>404</v>
      </c>
      <c r="S171" s="221"/>
      <c r="T171" s="221"/>
      <c r="U171" s="221"/>
      <c r="V171" s="222"/>
      <c r="W171" s="220" t="s">
        <v>406</v>
      </c>
      <c r="X171" s="221"/>
      <c r="Y171" s="221"/>
      <c r="Z171" s="221"/>
      <c r="AA171" s="222"/>
      <c r="AB171" s="220" t="s">
        <v>408</v>
      </c>
      <c r="AC171" s="221"/>
      <c r="AD171" s="221"/>
      <c r="AE171" s="221"/>
      <c r="AF171" s="222"/>
      <c r="AG171" s="220" t="s">
        <v>410</v>
      </c>
      <c r="AH171" s="221"/>
      <c r="AI171" s="221"/>
      <c r="AJ171" s="221"/>
      <c r="AK171" s="222"/>
    </row>
    <row r="172" spans="1:37" x14ac:dyDescent="0.25">
      <c r="A172" s="100" t="s">
        <v>505</v>
      </c>
      <c r="B172" s="100" t="s">
        <v>220</v>
      </c>
      <c r="C172" s="108" t="s">
        <v>390</v>
      </c>
      <c r="D172" s="108" t="s">
        <v>497</v>
      </c>
      <c r="E172" s="108" t="s">
        <v>313</v>
      </c>
      <c r="F172" s="108" t="s">
        <v>392</v>
      </c>
      <c r="G172" s="108" t="s">
        <v>506</v>
      </c>
      <c r="H172" s="101" t="s">
        <v>390</v>
      </c>
      <c r="I172" s="101" t="s">
        <v>497</v>
      </c>
      <c r="J172" s="101" t="s">
        <v>313</v>
      </c>
      <c r="K172" s="101" t="s">
        <v>392</v>
      </c>
      <c r="L172" s="101" t="s">
        <v>506</v>
      </c>
      <c r="M172" s="101" t="s">
        <v>390</v>
      </c>
      <c r="N172" s="101" t="s">
        <v>497</v>
      </c>
      <c r="O172" s="101" t="s">
        <v>313</v>
      </c>
      <c r="P172" s="101" t="s">
        <v>392</v>
      </c>
      <c r="Q172" s="101" t="s">
        <v>506</v>
      </c>
      <c r="R172" s="101" t="s">
        <v>390</v>
      </c>
      <c r="S172" s="101" t="s">
        <v>497</v>
      </c>
      <c r="T172" s="101" t="s">
        <v>313</v>
      </c>
      <c r="U172" s="101" t="s">
        <v>392</v>
      </c>
      <c r="V172" s="101" t="s">
        <v>506</v>
      </c>
      <c r="W172" s="101" t="s">
        <v>390</v>
      </c>
      <c r="X172" s="101" t="s">
        <v>497</v>
      </c>
      <c r="Y172" s="101" t="s">
        <v>313</v>
      </c>
      <c r="Z172" s="101" t="s">
        <v>392</v>
      </c>
      <c r="AA172" s="101" t="s">
        <v>506</v>
      </c>
      <c r="AB172" s="101" t="s">
        <v>390</v>
      </c>
      <c r="AC172" s="101" t="s">
        <v>497</v>
      </c>
      <c r="AD172" s="101" t="s">
        <v>313</v>
      </c>
      <c r="AE172" s="101" t="s">
        <v>392</v>
      </c>
      <c r="AF172" s="101" t="s">
        <v>506</v>
      </c>
      <c r="AG172" s="101" t="s">
        <v>390</v>
      </c>
      <c r="AH172" s="101" t="s">
        <v>497</v>
      </c>
      <c r="AI172" s="101" t="s">
        <v>313</v>
      </c>
      <c r="AJ172" s="101" t="s">
        <v>392</v>
      </c>
      <c r="AK172" s="101" t="s">
        <v>506</v>
      </c>
    </row>
    <row r="173" spans="1:37" x14ac:dyDescent="0.25">
      <c r="A173" s="102" t="s">
        <v>12</v>
      </c>
      <c r="B173" s="109" t="s">
        <v>507</v>
      </c>
      <c r="C173" s="110"/>
      <c r="D173" s="110">
        <f>(D153*B$109)</f>
        <v>7009313758.2091551</v>
      </c>
      <c r="E173" s="110">
        <f t="shared" ref="E173:F188" si="26">(E153*C$109)</f>
        <v>251183422.75412241</v>
      </c>
      <c r="F173" s="110">
        <f t="shared" si="26"/>
        <v>17021747095.284246</v>
      </c>
      <c r="G173" s="110"/>
      <c r="H173" s="111"/>
      <c r="I173" s="111">
        <f>(I153*B$110)</f>
        <v>8377453395.1059961</v>
      </c>
      <c r="J173" s="111">
        <f t="shared" ref="J173:K188" si="27">(J153*C$110)</f>
        <v>302525208.42434055</v>
      </c>
      <c r="K173" s="111">
        <f t="shared" si="27"/>
        <v>20389263033.136917</v>
      </c>
      <c r="L173" s="111"/>
      <c r="M173" s="111"/>
      <c r="N173" s="111">
        <f>(N153*B$111)</f>
        <v>9844224040.128088</v>
      </c>
      <c r="O173" s="111">
        <f t="shared" ref="O173:P188" si="28">(O153*C$111)</f>
        <v>8750052233.2273159</v>
      </c>
      <c r="P173" s="111">
        <f t="shared" si="28"/>
        <v>16942759128.593496</v>
      </c>
      <c r="Q173" s="111"/>
      <c r="R173" s="111"/>
      <c r="S173" s="111">
        <f>(S153*B$112)</f>
        <v>13252595233.219183</v>
      </c>
      <c r="T173" s="111">
        <f t="shared" ref="T173:U188" si="29">(T153*C$112)</f>
        <v>2360004662.8014603</v>
      </c>
      <c r="U173" s="111">
        <f t="shared" si="29"/>
        <v>17847400200.021</v>
      </c>
      <c r="V173" s="111"/>
      <c r="W173" s="111"/>
      <c r="X173" s="111">
        <f>(X153*B$113)</f>
        <v>14249417105.372137</v>
      </c>
      <c r="Y173" s="111">
        <f t="shared" ref="Y173:Z188" si="30">(Y153*C$113)</f>
        <v>2553118476.3691578</v>
      </c>
      <c r="Z173" s="111">
        <f t="shared" si="30"/>
        <v>19211753595.299999</v>
      </c>
      <c r="AA173" s="111"/>
      <c r="AB173" s="111"/>
      <c r="AC173" s="111">
        <f>(AC153*B$114)</f>
        <v>16804734334.960709</v>
      </c>
      <c r="AD173" s="111">
        <f t="shared" ref="AD173:AE188" si="31">(AD153*C$114)</f>
        <v>3040630411.1770434</v>
      </c>
      <c r="AE173" s="111">
        <f t="shared" si="31"/>
        <v>22710709600.086666</v>
      </c>
      <c r="AF173" s="111"/>
      <c r="AG173" s="111"/>
      <c r="AH173" s="111">
        <f>(AH153*B$115)</f>
        <v>15812897650.486704</v>
      </c>
      <c r="AI173" s="111">
        <f t="shared" ref="AI173:AJ188" si="32">(AI153*C$115)</f>
        <v>5415492171.056385</v>
      </c>
      <c r="AJ173" s="111">
        <f t="shared" si="32"/>
        <v>27669360768.025799</v>
      </c>
      <c r="AK173" s="111"/>
    </row>
    <row r="174" spans="1:37" x14ac:dyDescent="0.25">
      <c r="A174" s="102" t="s">
        <v>17</v>
      </c>
      <c r="B174" s="109" t="s">
        <v>508</v>
      </c>
      <c r="C174" s="110"/>
      <c r="D174" s="110">
        <f t="shared" ref="D174:D188" si="33">(D154*B$109)</f>
        <v>76594706.342805952</v>
      </c>
      <c r="E174" s="110">
        <f t="shared" si="26"/>
        <v>79046.03950719125</v>
      </c>
      <c r="F174" s="110">
        <f t="shared" si="26"/>
        <v>0</v>
      </c>
      <c r="G174" s="110"/>
      <c r="H174" s="111"/>
      <c r="I174" s="111">
        <f t="shared" ref="I174:I188" si="34">(I154*B$110)</f>
        <v>197644648.81532723</v>
      </c>
      <c r="J174" s="111">
        <f t="shared" si="27"/>
        <v>205541.96072779212</v>
      </c>
      <c r="K174" s="111">
        <f t="shared" si="27"/>
        <v>0</v>
      </c>
      <c r="L174" s="111"/>
      <c r="M174" s="111"/>
      <c r="N174" s="111">
        <f t="shared" ref="N174:N188" si="35">(N154*B$111)</f>
        <v>830434649.5549469</v>
      </c>
      <c r="O174" s="111">
        <f t="shared" si="28"/>
        <v>307071.98393192212</v>
      </c>
      <c r="P174" s="111">
        <f t="shared" si="28"/>
        <v>0</v>
      </c>
      <c r="Q174" s="111"/>
      <c r="R174" s="111"/>
      <c r="S174" s="111">
        <f t="shared" ref="S174:S188" si="36">(S154*B$112)</f>
        <v>221934734.66919106</v>
      </c>
      <c r="T174" s="111">
        <f t="shared" si="29"/>
        <v>469178.80791135289</v>
      </c>
      <c r="U174" s="111">
        <f t="shared" si="29"/>
        <v>0</v>
      </c>
      <c r="V174" s="111"/>
      <c r="W174" s="111"/>
      <c r="X174" s="111">
        <f t="shared" ref="X174:X188" si="37">(X154*B$113)</f>
        <v>17356472.940233786</v>
      </c>
      <c r="Y174" s="111">
        <f t="shared" si="30"/>
        <v>36917.860695475356</v>
      </c>
      <c r="Z174" s="111">
        <f t="shared" si="30"/>
        <v>0</v>
      </c>
      <c r="AA174" s="111"/>
      <c r="AB174" s="111"/>
      <c r="AC174" s="111">
        <f t="shared" ref="AC174:AC188" si="38">(AC154*B$114)</f>
        <v>5275608.084411242</v>
      </c>
      <c r="AD174" s="111">
        <f t="shared" si="31"/>
        <v>11331.97716423247</v>
      </c>
      <c r="AE174" s="111">
        <f t="shared" si="31"/>
        <v>0</v>
      </c>
      <c r="AF174" s="111"/>
      <c r="AG174" s="111"/>
      <c r="AH174" s="111">
        <f t="shared" ref="AH174:AH188" si="39">(AH154*B$115)</f>
        <v>6445800.8610833976</v>
      </c>
      <c r="AI174" s="111">
        <f t="shared" si="32"/>
        <v>2346.5180071678787</v>
      </c>
      <c r="AJ174" s="111">
        <f t="shared" si="32"/>
        <v>0</v>
      </c>
      <c r="AK174" s="111"/>
    </row>
    <row r="175" spans="1:37" x14ac:dyDescent="0.25">
      <c r="A175" s="102" t="s">
        <v>19</v>
      </c>
      <c r="B175" s="109" t="s">
        <v>509</v>
      </c>
      <c r="C175" s="110"/>
      <c r="D175" s="110">
        <f t="shared" si="33"/>
        <v>0</v>
      </c>
      <c r="E175" s="110">
        <f t="shared" si="26"/>
        <v>0</v>
      </c>
      <c r="F175" s="110">
        <f t="shared" si="26"/>
        <v>0</v>
      </c>
      <c r="G175" s="110"/>
      <c r="H175" s="111"/>
      <c r="I175" s="111">
        <f t="shared" si="34"/>
        <v>0</v>
      </c>
      <c r="J175" s="111">
        <f t="shared" si="27"/>
        <v>0</v>
      </c>
      <c r="K175" s="111">
        <f t="shared" si="27"/>
        <v>0</v>
      </c>
      <c r="L175" s="111"/>
      <c r="M175" s="111"/>
      <c r="N175" s="111">
        <f t="shared" si="35"/>
        <v>0</v>
      </c>
      <c r="O175" s="111">
        <f t="shared" si="28"/>
        <v>0</v>
      </c>
      <c r="P175" s="111">
        <f t="shared" si="28"/>
        <v>0</v>
      </c>
      <c r="Q175" s="111"/>
      <c r="R175" s="111"/>
      <c r="S175" s="111">
        <f t="shared" si="36"/>
        <v>0</v>
      </c>
      <c r="T175" s="111">
        <f t="shared" si="29"/>
        <v>0</v>
      </c>
      <c r="U175" s="111">
        <f t="shared" si="29"/>
        <v>0</v>
      </c>
      <c r="V175" s="111"/>
      <c r="W175" s="111"/>
      <c r="X175" s="111">
        <f t="shared" si="37"/>
        <v>0</v>
      </c>
      <c r="Y175" s="111">
        <f t="shared" si="30"/>
        <v>0</v>
      </c>
      <c r="Z175" s="111">
        <f t="shared" si="30"/>
        <v>0</v>
      </c>
      <c r="AA175" s="111"/>
      <c r="AB175" s="111"/>
      <c r="AC175" s="111">
        <f t="shared" si="38"/>
        <v>0</v>
      </c>
      <c r="AD175" s="111">
        <f t="shared" si="31"/>
        <v>0</v>
      </c>
      <c r="AE175" s="111">
        <f t="shared" si="31"/>
        <v>0</v>
      </c>
      <c r="AF175" s="111"/>
      <c r="AG175" s="111"/>
      <c r="AH175" s="111">
        <f t="shared" si="39"/>
        <v>0</v>
      </c>
      <c r="AI175" s="111">
        <f t="shared" si="32"/>
        <v>0</v>
      </c>
      <c r="AJ175" s="111">
        <f t="shared" si="32"/>
        <v>0</v>
      </c>
      <c r="AK175" s="111"/>
    </row>
    <row r="176" spans="1:37" x14ac:dyDescent="0.25">
      <c r="A176" s="102" t="s">
        <v>23</v>
      </c>
      <c r="B176" s="109" t="s">
        <v>24</v>
      </c>
      <c r="C176" s="110"/>
      <c r="D176" s="110">
        <f t="shared" si="33"/>
        <v>46652851732.766541</v>
      </c>
      <c r="E176" s="110">
        <f t="shared" si="26"/>
        <v>3326431945.1647687</v>
      </c>
      <c r="F176" s="110">
        <f t="shared" si="26"/>
        <v>1176248062.7146847</v>
      </c>
      <c r="G176" s="110"/>
      <c r="H176" s="111"/>
      <c r="I176" s="111">
        <f t="shared" si="34"/>
        <v>57723929377.440742</v>
      </c>
      <c r="J176" s="111">
        <f t="shared" si="27"/>
        <v>4147538332.661921</v>
      </c>
      <c r="K176" s="111">
        <f t="shared" si="27"/>
        <v>1458604292.1816721</v>
      </c>
      <c r="L176" s="111"/>
      <c r="M176" s="111"/>
      <c r="N176" s="111">
        <f t="shared" si="35"/>
        <v>70691637387.381378</v>
      </c>
      <c r="O176" s="111">
        <f t="shared" si="28"/>
        <v>1665096075.7074056</v>
      </c>
      <c r="P176" s="111">
        <f t="shared" si="28"/>
        <v>807988820.65667593</v>
      </c>
      <c r="Q176" s="111"/>
      <c r="R176" s="111"/>
      <c r="S176" s="111">
        <f t="shared" si="36"/>
        <v>87710052077.043182</v>
      </c>
      <c r="T176" s="111">
        <f t="shared" si="29"/>
        <v>5032398334.0917492</v>
      </c>
      <c r="U176" s="111">
        <f t="shared" si="29"/>
        <v>3204608098.2677741</v>
      </c>
      <c r="V176" s="111"/>
      <c r="W176" s="111"/>
      <c r="X176" s="111">
        <f t="shared" si="37"/>
        <v>69509651662.902649</v>
      </c>
      <c r="Y176" s="111">
        <f t="shared" si="30"/>
        <v>4012663071.7225885</v>
      </c>
      <c r="Z176" s="111">
        <f t="shared" si="30"/>
        <v>2542532712.8103628</v>
      </c>
      <c r="AA176" s="111"/>
      <c r="AB176" s="111"/>
      <c r="AC176" s="111">
        <f t="shared" si="38"/>
        <v>74813787194.416138</v>
      </c>
      <c r="AD176" s="111">
        <f t="shared" si="31"/>
        <v>4361414242.4417086</v>
      </c>
      <c r="AE176" s="111">
        <f t="shared" si="31"/>
        <v>2743040510.4313879</v>
      </c>
      <c r="AF176" s="111"/>
      <c r="AG176" s="111"/>
      <c r="AH176" s="111">
        <f t="shared" si="39"/>
        <v>113588330442.33391</v>
      </c>
      <c r="AI176" s="111">
        <f t="shared" si="32"/>
        <v>1971736198.3234906</v>
      </c>
      <c r="AJ176" s="111">
        <f t="shared" si="32"/>
        <v>1566592799.7337475</v>
      </c>
      <c r="AK176" s="111"/>
    </row>
    <row r="177" spans="1:37" x14ac:dyDescent="0.25">
      <c r="A177" s="102" t="s">
        <v>25</v>
      </c>
      <c r="B177" s="109" t="s">
        <v>26</v>
      </c>
      <c r="C177" s="110"/>
      <c r="D177" s="110">
        <f t="shared" si="33"/>
        <v>51460689869.95359</v>
      </c>
      <c r="E177" s="110">
        <f t="shared" si="26"/>
        <v>154451034.65673709</v>
      </c>
      <c r="F177" s="110">
        <f t="shared" si="26"/>
        <v>0</v>
      </c>
      <c r="G177" s="110"/>
      <c r="H177" s="111"/>
      <c r="I177" s="111">
        <f t="shared" si="34"/>
        <v>48957623081.137115</v>
      </c>
      <c r="J177" s="111">
        <f t="shared" si="27"/>
        <v>148070866.36346906</v>
      </c>
      <c r="K177" s="111">
        <f t="shared" si="27"/>
        <v>0</v>
      </c>
      <c r="L177" s="111"/>
      <c r="M177" s="111"/>
      <c r="N177" s="111">
        <f t="shared" si="35"/>
        <v>48056951773.841698</v>
      </c>
      <c r="O177" s="111">
        <f t="shared" si="28"/>
        <v>2954362952.7666578</v>
      </c>
      <c r="P177" s="111">
        <f t="shared" si="28"/>
        <v>374542238.75075161</v>
      </c>
      <c r="Q177" s="111"/>
      <c r="R177" s="111"/>
      <c r="S177" s="111">
        <f t="shared" si="36"/>
        <v>55902031485.794792</v>
      </c>
      <c r="T177" s="111">
        <f t="shared" si="29"/>
        <v>1131966214.4609714</v>
      </c>
      <c r="U177" s="111">
        <f t="shared" si="29"/>
        <v>406390759.16242534</v>
      </c>
      <c r="V177" s="111"/>
      <c r="W177" s="111"/>
      <c r="X177" s="111">
        <f t="shared" si="37"/>
        <v>42621937117.784149</v>
      </c>
      <c r="Y177" s="111">
        <f t="shared" si="30"/>
        <v>868362380.05810463</v>
      </c>
      <c r="Z177" s="111">
        <f t="shared" si="30"/>
        <v>310202503.05053455</v>
      </c>
      <c r="AA177" s="111"/>
      <c r="AB177" s="111"/>
      <c r="AC177" s="111">
        <f t="shared" si="38"/>
        <v>66788766541.590034</v>
      </c>
      <c r="AD177" s="111">
        <f t="shared" si="31"/>
        <v>1374134848.7072484</v>
      </c>
      <c r="AE177" s="111">
        <f t="shared" si="31"/>
        <v>487241959.4831171</v>
      </c>
      <c r="AF177" s="111"/>
      <c r="AG177" s="111"/>
      <c r="AH177" s="111">
        <f t="shared" si="39"/>
        <v>12379337703.758039</v>
      </c>
      <c r="AI177" s="111">
        <f t="shared" si="32"/>
        <v>119622436.72950462</v>
      </c>
      <c r="AJ177" s="111">
        <f t="shared" si="32"/>
        <v>10957375.127235176</v>
      </c>
      <c r="AK177" s="111"/>
    </row>
    <row r="178" spans="1:37" x14ac:dyDescent="0.25">
      <c r="A178" s="102" t="s">
        <v>27</v>
      </c>
      <c r="B178" s="109" t="s">
        <v>510</v>
      </c>
      <c r="C178" s="110"/>
      <c r="D178" s="110">
        <f t="shared" si="33"/>
        <v>24386491133.067978</v>
      </c>
      <c r="E178" s="110">
        <f t="shared" si="26"/>
        <v>9015189226.0104713</v>
      </c>
      <c r="F178" s="110">
        <f t="shared" si="26"/>
        <v>18005072751.959888</v>
      </c>
      <c r="G178" s="110"/>
      <c r="H178" s="111"/>
      <c r="I178" s="111">
        <f t="shared" si="34"/>
        <v>18881235564.691971</v>
      </c>
      <c r="J178" s="111">
        <f t="shared" si="27"/>
        <v>7033800017.2658329</v>
      </c>
      <c r="K178" s="111">
        <f t="shared" si="27"/>
        <v>13971301033.866348</v>
      </c>
      <c r="L178" s="111"/>
      <c r="M178" s="111"/>
      <c r="N178" s="111">
        <f t="shared" si="35"/>
        <v>23636278027.452721</v>
      </c>
      <c r="O178" s="111">
        <f t="shared" si="28"/>
        <v>7690470985.2734413</v>
      </c>
      <c r="P178" s="111">
        <f t="shared" si="28"/>
        <v>20404323114.397869</v>
      </c>
      <c r="Q178" s="111"/>
      <c r="R178" s="111"/>
      <c r="S178" s="111">
        <f t="shared" si="36"/>
        <v>21323320260.370098</v>
      </c>
      <c r="T178" s="111">
        <f t="shared" si="29"/>
        <v>5995695468.1167278</v>
      </c>
      <c r="U178" s="111">
        <f t="shared" si="29"/>
        <v>16895425775.576778</v>
      </c>
      <c r="V178" s="111"/>
      <c r="W178" s="111"/>
      <c r="X178" s="111">
        <f t="shared" si="37"/>
        <v>29364044312.047012</v>
      </c>
      <c r="Y178" s="111">
        <f t="shared" si="30"/>
        <v>8307350783.3121119</v>
      </c>
      <c r="Z178" s="111">
        <f t="shared" si="30"/>
        <v>23293034077.448273</v>
      </c>
      <c r="AA178" s="111"/>
      <c r="AB178" s="111"/>
      <c r="AC178" s="111">
        <f t="shared" si="38"/>
        <v>29898002669.112198</v>
      </c>
      <c r="AD178" s="111">
        <f t="shared" si="31"/>
        <v>8541752219.097168</v>
      </c>
      <c r="AE178" s="111">
        <f t="shared" si="31"/>
        <v>23772864329.505066</v>
      </c>
      <c r="AF178" s="111"/>
      <c r="AG178" s="111"/>
      <c r="AH178" s="111">
        <f t="shared" si="39"/>
        <v>79434280388.798813</v>
      </c>
      <c r="AI178" s="111">
        <f t="shared" si="32"/>
        <v>8947941823.3389206</v>
      </c>
      <c r="AJ178" s="111">
        <f t="shared" si="32"/>
        <v>28061923088.311668</v>
      </c>
      <c r="AK178" s="111"/>
    </row>
    <row r="179" spans="1:37" x14ac:dyDescent="0.25">
      <c r="A179" s="102" t="s">
        <v>29</v>
      </c>
      <c r="B179" s="109" t="s">
        <v>30</v>
      </c>
      <c r="C179" s="110"/>
      <c r="D179" s="110">
        <f t="shared" si="33"/>
        <v>13793538811.854898</v>
      </c>
      <c r="E179" s="110">
        <f t="shared" si="26"/>
        <v>998147133.91091383</v>
      </c>
      <c r="F179" s="110">
        <f t="shared" si="26"/>
        <v>0</v>
      </c>
      <c r="G179" s="110"/>
      <c r="H179" s="111"/>
      <c r="I179" s="111">
        <f t="shared" si="34"/>
        <v>14088398027.992432</v>
      </c>
      <c r="J179" s="111">
        <f t="shared" si="27"/>
        <v>1027340834.7257664</v>
      </c>
      <c r="K179" s="111">
        <f t="shared" si="27"/>
        <v>0</v>
      </c>
      <c r="L179" s="111"/>
      <c r="M179" s="111"/>
      <c r="N179" s="111">
        <f t="shared" si="35"/>
        <v>11330702326.535194</v>
      </c>
      <c r="O179" s="111">
        <f t="shared" si="28"/>
        <v>827574974.70564377</v>
      </c>
      <c r="P179" s="111">
        <f t="shared" si="28"/>
        <v>108390586.68991214</v>
      </c>
      <c r="Q179" s="111"/>
      <c r="R179" s="111"/>
      <c r="S179" s="111">
        <f t="shared" si="36"/>
        <v>6872504358.6927309</v>
      </c>
      <c r="T179" s="111">
        <f t="shared" si="29"/>
        <v>384936612.10849607</v>
      </c>
      <c r="U179" s="111">
        <f t="shared" si="29"/>
        <v>55677428.997869313</v>
      </c>
      <c r="V179" s="111"/>
      <c r="W179" s="111"/>
      <c r="X179" s="111">
        <f t="shared" si="37"/>
        <v>15009740027.381109</v>
      </c>
      <c r="Y179" s="111">
        <f t="shared" si="30"/>
        <v>845881073.90221548</v>
      </c>
      <c r="Z179" s="111">
        <f t="shared" si="30"/>
        <v>121739972.49389681</v>
      </c>
      <c r="AA179" s="111"/>
      <c r="AB179" s="111"/>
      <c r="AC179" s="111">
        <f t="shared" si="38"/>
        <v>12014544514.755281</v>
      </c>
      <c r="AD179" s="111">
        <f t="shared" si="31"/>
        <v>683756649.74964392</v>
      </c>
      <c r="AE179" s="111">
        <f t="shared" si="31"/>
        <v>97677938.269788906</v>
      </c>
      <c r="AF179" s="111"/>
      <c r="AG179" s="111"/>
      <c r="AH179" s="111">
        <f t="shared" si="39"/>
        <v>8562001741.6532621</v>
      </c>
      <c r="AI179" s="111">
        <f t="shared" si="32"/>
        <v>375968332.45820773</v>
      </c>
      <c r="AJ179" s="111">
        <f t="shared" si="32"/>
        <v>67731744.880954191</v>
      </c>
      <c r="AK179" s="111"/>
    </row>
    <row r="180" spans="1:37" x14ac:dyDescent="0.25">
      <c r="A180" s="102" t="s">
        <v>31</v>
      </c>
      <c r="B180" s="109" t="s">
        <v>32</v>
      </c>
      <c r="C180" s="110"/>
      <c r="D180" s="110">
        <f t="shared" si="33"/>
        <v>4419836788.9333344</v>
      </c>
      <c r="E180" s="110">
        <f t="shared" si="26"/>
        <v>12547260077.679331</v>
      </c>
      <c r="F180" s="110">
        <f t="shared" si="26"/>
        <v>3028101268.7584639</v>
      </c>
      <c r="G180" s="110"/>
      <c r="H180" s="111"/>
      <c r="I180" s="111">
        <f t="shared" si="34"/>
        <v>5617539448.9846373</v>
      </c>
      <c r="J180" s="111">
        <f t="shared" si="27"/>
        <v>16070258901.355474</v>
      </c>
      <c r="K180" s="111">
        <f t="shared" si="27"/>
        <v>3857191214.1887474</v>
      </c>
      <c r="L180" s="111"/>
      <c r="M180" s="111"/>
      <c r="N180" s="111">
        <f t="shared" si="35"/>
        <v>24052824328.881161</v>
      </c>
      <c r="O180" s="111">
        <f t="shared" si="28"/>
        <v>584567799.26691341</v>
      </c>
      <c r="P180" s="111">
        <f t="shared" si="28"/>
        <v>274393989.59941924</v>
      </c>
      <c r="Q180" s="111"/>
      <c r="R180" s="111"/>
      <c r="S180" s="111">
        <f t="shared" si="36"/>
        <v>22702984735.0718</v>
      </c>
      <c r="T180" s="111">
        <f t="shared" si="29"/>
        <v>615576800.39125323</v>
      </c>
      <c r="U180" s="111">
        <f t="shared" si="29"/>
        <v>273817434.45824224</v>
      </c>
      <c r="V180" s="111"/>
      <c r="W180" s="111"/>
      <c r="X180" s="111">
        <f t="shared" si="37"/>
        <v>28290457325.200058</v>
      </c>
      <c r="Y180" s="111">
        <f t="shared" si="30"/>
        <v>771793642.57885778</v>
      </c>
      <c r="Z180" s="111">
        <f t="shared" si="30"/>
        <v>341596952.99066913</v>
      </c>
      <c r="AA180" s="111"/>
      <c r="AB180" s="111"/>
      <c r="AC180" s="111">
        <f t="shared" si="38"/>
        <v>36170944878.075661</v>
      </c>
      <c r="AD180" s="111">
        <f t="shared" si="31"/>
        <v>996504345.84653878</v>
      </c>
      <c r="AE180" s="111">
        <f t="shared" si="31"/>
        <v>437787158.33290929</v>
      </c>
      <c r="AF180" s="111"/>
      <c r="AG180" s="111"/>
      <c r="AH180" s="111">
        <f t="shared" si="39"/>
        <v>10924229303.778913</v>
      </c>
      <c r="AI180" s="111">
        <f t="shared" si="32"/>
        <v>18710735677.187683</v>
      </c>
      <c r="AJ180" s="111">
        <f t="shared" si="32"/>
        <v>5838122766.4261265</v>
      </c>
      <c r="AK180" s="111"/>
    </row>
    <row r="181" spans="1:37" x14ac:dyDescent="0.25">
      <c r="A181" s="102" t="s">
        <v>33</v>
      </c>
      <c r="B181" s="109" t="s">
        <v>511</v>
      </c>
      <c r="C181" s="110"/>
      <c r="D181" s="110">
        <f t="shared" si="33"/>
        <v>19297171799.126385</v>
      </c>
      <c r="E181" s="110">
        <f t="shared" si="26"/>
        <v>6358390433.2639217</v>
      </c>
      <c r="F181" s="110">
        <f t="shared" si="26"/>
        <v>137702911.93044594</v>
      </c>
      <c r="G181" s="110"/>
      <c r="H181" s="111"/>
      <c r="I181" s="111">
        <f t="shared" si="34"/>
        <v>24941529236.3787</v>
      </c>
      <c r="J181" s="111">
        <f t="shared" si="27"/>
        <v>8281531946.6956711</v>
      </c>
      <c r="K181" s="111">
        <f t="shared" si="27"/>
        <v>178374764.96740305</v>
      </c>
      <c r="L181" s="111"/>
      <c r="M181" s="111"/>
      <c r="N181" s="111">
        <f t="shared" si="35"/>
        <v>25874483385.82225</v>
      </c>
      <c r="O181" s="111">
        <f t="shared" si="28"/>
        <v>2739756986.9780574</v>
      </c>
      <c r="P181" s="111">
        <f t="shared" si="28"/>
        <v>332849474.86622953</v>
      </c>
      <c r="Q181" s="111"/>
      <c r="R181" s="111"/>
      <c r="S181" s="111">
        <f t="shared" si="36"/>
        <v>33985558460.071766</v>
      </c>
      <c r="T181" s="111">
        <f t="shared" si="29"/>
        <v>4460241468.360383</v>
      </c>
      <c r="U181" s="111">
        <f t="shared" si="29"/>
        <v>710798718.69899964</v>
      </c>
      <c r="V181" s="111"/>
      <c r="W181" s="111"/>
      <c r="X181" s="111">
        <f t="shared" si="37"/>
        <v>58632790300.234543</v>
      </c>
      <c r="Y181" s="111">
        <f t="shared" si="30"/>
        <v>7742237060.8944607</v>
      </c>
      <c r="Z181" s="111">
        <f t="shared" si="30"/>
        <v>1227689858.3872657</v>
      </c>
      <c r="AA181" s="111"/>
      <c r="AB181" s="111"/>
      <c r="AC181" s="111">
        <f t="shared" si="38"/>
        <v>57310891244.530815</v>
      </c>
      <c r="AD181" s="111">
        <f t="shared" si="31"/>
        <v>7642248917.1537104</v>
      </c>
      <c r="AE181" s="111">
        <f t="shared" si="31"/>
        <v>1202858142.1593361</v>
      </c>
      <c r="AF181" s="111"/>
      <c r="AG181" s="111"/>
      <c r="AH181" s="111">
        <f t="shared" si="39"/>
        <v>61329904881.41748</v>
      </c>
      <c r="AI181" s="111">
        <f t="shared" si="32"/>
        <v>2560377001.0553093</v>
      </c>
      <c r="AJ181" s="111">
        <f t="shared" si="32"/>
        <v>5889989.5542208822</v>
      </c>
      <c r="AK181" s="111"/>
    </row>
    <row r="182" spans="1:37" x14ac:dyDescent="0.25">
      <c r="A182" s="102" t="s">
        <v>35</v>
      </c>
      <c r="B182" s="109" t="s">
        <v>36</v>
      </c>
      <c r="C182" s="110"/>
      <c r="D182" s="110">
        <f t="shared" si="33"/>
        <v>0</v>
      </c>
      <c r="E182" s="110">
        <f t="shared" si="26"/>
        <v>1539668761.9568474</v>
      </c>
      <c r="F182" s="110">
        <f t="shared" si="26"/>
        <v>1982180463.9212787</v>
      </c>
      <c r="G182" s="110"/>
      <c r="H182" s="111"/>
      <c r="I182" s="111">
        <f t="shared" si="34"/>
        <v>0</v>
      </c>
      <c r="J182" s="111">
        <f t="shared" si="27"/>
        <v>5065833029.9459229</v>
      </c>
      <c r="K182" s="111">
        <f t="shared" si="27"/>
        <v>6486248219.1748667</v>
      </c>
      <c r="L182" s="111"/>
      <c r="M182" s="111"/>
      <c r="N182" s="111">
        <f t="shared" si="35"/>
        <v>0</v>
      </c>
      <c r="O182" s="111">
        <f t="shared" si="28"/>
        <v>2076506886.0150146</v>
      </c>
      <c r="P182" s="111">
        <f t="shared" si="28"/>
        <v>1665416595.2983432</v>
      </c>
      <c r="Q182" s="111"/>
      <c r="R182" s="111"/>
      <c r="S182" s="111">
        <f t="shared" si="36"/>
        <v>0</v>
      </c>
      <c r="T182" s="111">
        <f t="shared" si="29"/>
        <v>1655673693.0337775</v>
      </c>
      <c r="U182" s="111">
        <f t="shared" si="29"/>
        <v>3499850859.4292583</v>
      </c>
      <c r="V182" s="111"/>
      <c r="W182" s="111"/>
      <c r="X182" s="111">
        <f t="shared" si="37"/>
        <v>0</v>
      </c>
      <c r="Y182" s="111">
        <f t="shared" si="30"/>
        <v>1754531967.6894078</v>
      </c>
      <c r="Z182" s="111">
        <f t="shared" si="30"/>
        <v>3690370868.9072528</v>
      </c>
      <c r="AA182" s="111"/>
      <c r="AB182" s="111"/>
      <c r="AC182" s="111">
        <f t="shared" si="38"/>
        <v>0</v>
      </c>
      <c r="AD182" s="111">
        <f t="shared" si="31"/>
        <v>3837156247.0668755</v>
      </c>
      <c r="AE182" s="111">
        <f t="shared" si="31"/>
        <v>8011046296.3125381</v>
      </c>
      <c r="AF182" s="111"/>
      <c r="AG182" s="111"/>
      <c r="AH182" s="111">
        <f t="shared" si="39"/>
        <v>0</v>
      </c>
      <c r="AI182" s="111">
        <f t="shared" si="32"/>
        <v>4835444152.6353245</v>
      </c>
      <c r="AJ182" s="111">
        <f t="shared" si="32"/>
        <v>3210820444.326045</v>
      </c>
      <c r="AK182" s="111"/>
    </row>
    <row r="183" spans="1:37" x14ac:dyDescent="0.25">
      <c r="A183" s="102" t="s">
        <v>37</v>
      </c>
      <c r="B183" s="109" t="s">
        <v>38</v>
      </c>
      <c r="C183" s="110"/>
      <c r="D183" s="110">
        <f t="shared" si="33"/>
        <v>3728976235.2784524</v>
      </c>
      <c r="E183" s="110">
        <f t="shared" si="26"/>
        <v>2049110684.3224618</v>
      </c>
      <c r="F183" s="110">
        <f t="shared" si="26"/>
        <v>1500937314.5678797</v>
      </c>
      <c r="G183" s="110"/>
      <c r="H183" s="111"/>
      <c r="I183" s="111">
        <f t="shared" si="34"/>
        <v>3057573187.0814357</v>
      </c>
      <c r="J183" s="111">
        <f t="shared" si="27"/>
        <v>1693116096.0476413</v>
      </c>
      <c r="K183" s="111">
        <f t="shared" si="27"/>
        <v>1233419117.5292721</v>
      </c>
      <c r="L183" s="111"/>
      <c r="M183" s="111"/>
      <c r="N183" s="111">
        <f t="shared" si="35"/>
        <v>3869829940.9935856</v>
      </c>
      <c r="O183" s="111">
        <f t="shared" si="28"/>
        <v>5469086457.135397</v>
      </c>
      <c r="P183" s="111">
        <f t="shared" si="28"/>
        <v>1347952336.5641379</v>
      </c>
      <c r="Q183" s="111"/>
      <c r="R183" s="111"/>
      <c r="S183" s="111">
        <f t="shared" si="36"/>
        <v>3711678032.5689173</v>
      </c>
      <c r="T183" s="111">
        <f t="shared" si="29"/>
        <v>4366373767.3946991</v>
      </c>
      <c r="U183" s="111">
        <f t="shared" si="29"/>
        <v>1945279246.1041477</v>
      </c>
      <c r="V183" s="111"/>
      <c r="W183" s="111"/>
      <c r="X183" s="111">
        <f t="shared" si="37"/>
        <v>5796451790.4624758</v>
      </c>
      <c r="Y183" s="111">
        <f t="shared" si="30"/>
        <v>6860800370.2976923</v>
      </c>
      <c r="Z183" s="111">
        <f t="shared" si="30"/>
        <v>3041373554.1036868</v>
      </c>
      <c r="AA183" s="111"/>
      <c r="AB183" s="111"/>
      <c r="AC183" s="111">
        <f t="shared" si="38"/>
        <v>2525183746.5051045</v>
      </c>
      <c r="AD183" s="111">
        <f t="shared" si="31"/>
        <v>3018308691.5993958</v>
      </c>
      <c r="AE183" s="111">
        <f t="shared" si="31"/>
        <v>1328096605.5107803</v>
      </c>
      <c r="AF183" s="111"/>
      <c r="AG183" s="111"/>
      <c r="AH183" s="111">
        <f t="shared" si="39"/>
        <v>2364305308.4127526</v>
      </c>
      <c r="AI183" s="111">
        <f t="shared" si="32"/>
        <v>1368227792.8656383</v>
      </c>
      <c r="AJ183" s="111">
        <f t="shared" si="32"/>
        <v>4154681612.8380632</v>
      </c>
      <c r="AK183" s="111"/>
    </row>
    <row r="184" spans="1:37" x14ac:dyDescent="0.25">
      <c r="A184" s="102" t="s">
        <v>39</v>
      </c>
      <c r="B184" s="109" t="s">
        <v>512</v>
      </c>
      <c r="C184" s="110"/>
      <c r="D184" s="110">
        <f t="shared" si="33"/>
        <v>2148858.8489156053</v>
      </c>
      <c r="E184" s="110">
        <f t="shared" si="26"/>
        <v>21193.259569981477</v>
      </c>
      <c r="F184" s="110">
        <f t="shared" si="26"/>
        <v>135603.08536738946</v>
      </c>
      <c r="G184" s="110"/>
      <c r="H184" s="111"/>
      <c r="I184" s="111">
        <f t="shared" si="34"/>
        <v>903038.01026997867</v>
      </c>
      <c r="J184" s="111">
        <f t="shared" si="27"/>
        <v>8974.9073516445751</v>
      </c>
      <c r="K184" s="111">
        <f t="shared" si="27"/>
        <v>57112.160319088616</v>
      </c>
      <c r="L184" s="111"/>
      <c r="M184" s="111"/>
      <c r="N184" s="111">
        <f t="shared" si="35"/>
        <v>2733.2750927209363</v>
      </c>
      <c r="O184" s="111">
        <f t="shared" si="28"/>
        <v>252.29162574246843</v>
      </c>
      <c r="P184" s="111">
        <f t="shared" si="28"/>
        <v>87.637770091607209</v>
      </c>
      <c r="Q184" s="111"/>
      <c r="R184" s="111"/>
      <c r="S184" s="111">
        <f t="shared" si="36"/>
        <v>41223475.170419261</v>
      </c>
      <c r="T184" s="111">
        <f t="shared" si="29"/>
        <v>4230833.578712468</v>
      </c>
      <c r="U184" s="111">
        <f t="shared" si="29"/>
        <v>1146747.87443787</v>
      </c>
      <c r="V184" s="111"/>
      <c r="W184" s="111"/>
      <c r="X184" s="111">
        <f t="shared" si="37"/>
        <v>56083316.730989024</v>
      </c>
      <c r="Y184" s="111">
        <f t="shared" si="30"/>
        <v>5791312.1491094958</v>
      </c>
      <c r="Z184" s="111">
        <f t="shared" si="30"/>
        <v>1561898.8795295951</v>
      </c>
      <c r="AA184" s="111"/>
      <c r="AB184" s="111"/>
      <c r="AC184" s="111">
        <f t="shared" si="38"/>
        <v>61419228.241759591</v>
      </c>
      <c r="AD184" s="111">
        <f t="shared" si="31"/>
        <v>6404802.6680831462</v>
      </c>
      <c r="AE184" s="111">
        <f t="shared" si="31"/>
        <v>1714560.1400283568</v>
      </c>
      <c r="AF184" s="111"/>
      <c r="AG184" s="111"/>
      <c r="AH184" s="111">
        <f t="shared" si="39"/>
        <v>37623731.745176107</v>
      </c>
      <c r="AI184" s="111">
        <f t="shared" si="32"/>
        <v>20986876.933820806</v>
      </c>
      <c r="AJ184" s="111">
        <f t="shared" si="32"/>
        <v>19846256.790668529</v>
      </c>
      <c r="AK184" s="111"/>
    </row>
    <row r="185" spans="1:37" x14ac:dyDescent="0.25">
      <c r="A185" s="102" t="s">
        <v>41</v>
      </c>
      <c r="B185" s="109" t="s">
        <v>513</v>
      </c>
      <c r="C185" s="110"/>
      <c r="D185" s="110">
        <f t="shared" si="33"/>
        <v>37279136.459938481</v>
      </c>
      <c r="E185" s="110">
        <f t="shared" si="26"/>
        <v>51744605.964876845</v>
      </c>
      <c r="F185" s="110">
        <f t="shared" si="26"/>
        <v>3928087.6044216193</v>
      </c>
      <c r="G185" s="110"/>
      <c r="H185" s="111"/>
      <c r="I185" s="111">
        <f t="shared" si="34"/>
        <v>176883012.87196237</v>
      </c>
      <c r="J185" s="111">
        <f t="shared" si="27"/>
        <v>247411249.43169713</v>
      </c>
      <c r="K185" s="111">
        <f t="shared" si="27"/>
        <v>18679374.247626245</v>
      </c>
      <c r="L185" s="111"/>
      <c r="M185" s="111"/>
      <c r="N185" s="111">
        <f t="shared" si="35"/>
        <v>142183602.87204531</v>
      </c>
      <c r="O185" s="111">
        <f t="shared" si="28"/>
        <v>114800640.04458325</v>
      </c>
      <c r="P185" s="111">
        <f t="shared" si="28"/>
        <v>14174687.820358975</v>
      </c>
      <c r="Q185" s="111"/>
      <c r="R185" s="111"/>
      <c r="S185" s="111">
        <f t="shared" si="36"/>
        <v>50077665.639334068</v>
      </c>
      <c r="T185" s="111">
        <f t="shared" si="29"/>
        <v>42754409.196682237</v>
      </c>
      <c r="U185" s="111">
        <f t="shared" si="29"/>
        <v>50386711.992176555</v>
      </c>
      <c r="V185" s="111"/>
      <c r="W185" s="111"/>
      <c r="X185" s="111">
        <f t="shared" si="37"/>
        <v>90321637.321074769</v>
      </c>
      <c r="Y185" s="111">
        <f t="shared" si="30"/>
        <v>77587288.967102513</v>
      </c>
      <c r="Z185" s="111">
        <f t="shared" si="30"/>
        <v>90982868.494264513</v>
      </c>
      <c r="AA185" s="111"/>
      <c r="AB185" s="111"/>
      <c r="AC185" s="111">
        <f t="shared" si="38"/>
        <v>66511471.31782569</v>
      </c>
      <c r="AD185" s="111">
        <f t="shared" si="31"/>
        <v>57697028.246921763</v>
      </c>
      <c r="AE185" s="111">
        <f t="shared" si="31"/>
        <v>67157345.664852694</v>
      </c>
      <c r="AF185" s="111"/>
      <c r="AG185" s="111"/>
      <c r="AH185" s="111">
        <f t="shared" si="39"/>
        <v>42589825.518850476</v>
      </c>
      <c r="AI185" s="111">
        <f t="shared" si="32"/>
        <v>55898385.149673387</v>
      </c>
      <c r="AJ185" s="111">
        <f t="shared" si="32"/>
        <v>14749582.306948608</v>
      </c>
      <c r="AK185" s="111"/>
    </row>
    <row r="186" spans="1:37" x14ac:dyDescent="0.25">
      <c r="A186" s="102" t="s">
        <v>43</v>
      </c>
      <c r="B186" s="109" t="s">
        <v>44</v>
      </c>
      <c r="C186" s="110"/>
      <c r="D186" s="110">
        <f t="shared" si="33"/>
        <v>95917.433616891183</v>
      </c>
      <c r="E186" s="110">
        <f t="shared" si="26"/>
        <v>133136.39421347415</v>
      </c>
      <c r="F186" s="110">
        <f t="shared" si="26"/>
        <v>10106.781374706379</v>
      </c>
      <c r="G186" s="110"/>
      <c r="H186" s="111"/>
      <c r="I186" s="111">
        <f t="shared" si="34"/>
        <v>4739.8062064329242</v>
      </c>
      <c r="J186" s="111">
        <f t="shared" si="27"/>
        <v>6629.7003683815219</v>
      </c>
      <c r="K186" s="111">
        <f t="shared" si="27"/>
        <v>500.53768620093484</v>
      </c>
      <c r="L186" s="111"/>
      <c r="M186" s="111"/>
      <c r="N186" s="111">
        <f t="shared" si="35"/>
        <v>8679060.9324593805</v>
      </c>
      <c r="O186" s="111">
        <f t="shared" si="28"/>
        <v>7007571.4070132682</v>
      </c>
      <c r="P186" s="111">
        <f t="shared" si="28"/>
        <v>865240.27248203126</v>
      </c>
      <c r="Q186" s="111"/>
      <c r="R186" s="111"/>
      <c r="S186" s="111">
        <f t="shared" si="36"/>
        <v>123780.75402063334</v>
      </c>
      <c r="T186" s="111">
        <f t="shared" si="29"/>
        <v>105679.30714236866</v>
      </c>
      <c r="U186" s="111">
        <f t="shared" si="29"/>
        <v>124544.6472671293</v>
      </c>
      <c r="V186" s="111"/>
      <c r="W186" s="111"/>
      <c r="X186" s="111">
        <f t="shared" si="37"/>
        <v>363158.12786960573</v>
      </c>
      <c r="Y186" s="111">
        <f t="shared" si="30"/>
        <v>311956.86264642858</v>
      </c>
      <c r="Z186" s="111">
        <f t="shared" si="30"/>
        <v>365816.75410875364</v>
      </c>
      <c r="AA186" s="111"/>
      <c r="AB186" s="111"/>
      <c r="AC186" s="111">
        <f t="shared" si="38"/>
        <v>5813719.7606927268</v>
      </c>
      <c r="AD186" s="111">
        <f t="shared" si="31"/>
        <v>5043255.6460749339</v>
      </c>
      <c r="AE186" s="111">
        <f t="shared" si="31"/>
        <v>5870175.1717644865</v>
      </c>
      <c r="AF186" s="111"/>
      <c r="AG186" s="111"/>
      <c r="AH186" s="111">
        <f t="shared" si="39"/>
        <v>80721.736156060331</v>
      </c>
      <c r="AI186" s="111">
        <f t="shared" si="32"/>
        <v>105945.83665539195</v>
      </c>
      <c r="AJ186" s="111">
        <f t="shared" si="32"/>
        <v>27955.312727605102</v>
      </c>
      <c r="AK186" s="111"/>
    </row>
    <row r="187" spans="1:37" x14ac:dyDescent="0.25">
      <c r="A187" s="102" t="s">
        <v>45</v>
      </c>
      <c r="B187" s="109" t="s">
        <v>46</v>
      </c>
      <c r="C187" s="110"/>
      <c r="D187" s="110">
        <f t="shared" si="33"/>
        <v>1330047052.4739475</v>
      </c>
      <c r="E187" s="110">
        <f t="shared" si="26"/>
        <v>11639679988.148842</v>
      </c>
      <c r="F187" s="110">
        <f t="shared" si="26"/>
        <v>1751117873.9667835</v>
      </c>
      <c r="G187" s="110"/>
      <c r="H187" s="111"/>
      <c r="I187" s="111">
        <f t="shared" si="34"/>
        <v>1585008479.3710375</v>
      </c>
      <c r="J187" s="111">
        <f t="shared" si="27"/>
        <v>13977828261.75946</v>
      </c>
      <c r="K187" s="111">
        <f t="shared" si="27"/>
        <v>2091417997.8824022</v>
      </c>
      <c r="L187" s="111"/>
      <c r="M187" s="111"/>
      <c r="N187" s="111">
        <f t="shared" si="35"/>
        <v>6345939693.6348734</v>
      </c>
      <c r="O187" s="111">
        <f t="shared" si="28"/>
        <v>7888833824.1151314</v>
      </c>
      <c r="P187" s="111">
        <f t="shared" si="28"/>
        <v>1509595244.5999324</v>
      </c>
      <c r="Q187" s="111"/>
      <c r="R187" s="111"/>
      <c r="S187" s="111">
        <f t="shared" si="36"/>
        <v>7776704687.5769157</v>
      </c>
      <c r="T187" s="111">
        <f t="shared" si="29"/>
        <v>5248457639.593668</v>
      </c>
      <c r="U187" s="111">
        <f t="shared" si="29"/>
        <v>1304363847.3448479</v>
      </c>
      <c r="V187" s="111"/>
      <c r="W187" s="111"/>
      <c r="X187" s="111">
        <f t="shared" si="37"/>
        <v>12628086128.223852</v>
      </c>
      <c r="Y187" s="111">
        <f t="shared" si="30"/>
        <v>8575028384.3004007</v>
      </c>
      <c r="Z187" s="111">
        <f t="shared" si="30"/>
        <v>2120491623.7045851</v>
      </c>
      <c r="AA187" s="111"/>
      <c r="AB187" s="111"/>
      <c r="AC187" s="111">
        <f t="shared" si="38"/>
        <v>8648289167.7064877</v>
      </c>
      <c r="AD187" s="111">
        <f t="shared" si="31"/>
        <v>5930432236.3223372</v>
      </c>
      <c r="AE187" s="111">
        <f t="shared" si="31"/>
        <v>1455654719.1899416</v>
      </c>
      <c r="AF187" s="111"/>
      <c r="AG187" s="111"/>
      <c r="AH187" s="111">
        <f t="shared" si="39"/>
        <v>6897240440.819787</v>
      </c>
      <c r="AI187" s="111">
        <f t="shared" si="32"/>
        <v>7853826706.2444878</v>
      </c>
      <c r="AJ187" s="111">
        <f t="shared" si="32"/>
        <v>2120911249.0428636</v>
      </c>
      <c r="AK187" s="111"/>
    </row>
    <row r="188" spans="1:37" x14ac:dyDescent="0.25">
      <c r="A188" s="102" t="s">
        <v>47</v>
      </c>
      <c r="B188" s="109" t="s">
        <v>48</v>
      </c>
      <c r="C188" s="110"/>
      <c r="D188" s="110">
        <f t="shared" si="33"/>
        <v>969359621.51814938</v>
      </c>
      <c r="E188" s="110">
        <f t="shared" si="26"/>
        <v>1345501436.3763931</v>
      </c>
      <c r="F188" s="110">
        <f t="shared" si="26"/>
        <v>102141033.16486958</v>
      </c>
      <c r="G188" s="110"/>
      <c r="H188" s="111"/>
      <c r="I188" s="111">
        <f t="shared" si="34"/>
        <v>1325305696.6518838</v>
      </c>
      <c r="J188" s="111">
        <f t="shared" si="27"/>
        <v>1853742385.7933557</v>
      </c>
      <c r="K188" s="111">
        <f t="shared" si="27"/>
        <v>139956238.29740635</v>
      </c>
      <c r="L188" s="111"/>
      <c r="M188" s="111"/>
      <c r="N188" s="111">
        <f t="shared" si="35"/>
        <v>5050871598.3097162</v>
      </c>
      <c r="O188" s="111">
        <f t="shared" si="28"/>
        <v>4078130533.7351623</v>
      </c>
      <c r="P188" s="111">
        <f t="shared" si="28"/>
        <v>503535757.15188169</v>
      </c>
      <c r="Q188" s="111"/>
      <c r="R188" s="111"/>
      <c r="S188" s="111">
        <f t="shared" si="36"/>
        <v>1299756789.1735184</v>
      </c>
      <c r="T188" s="111">
        <f t="shared" si="29"/>
        <v>1109682987.6359513</v>
      </c>
      <c r="U188" s="111">
        <f t="shared" si="29"/>
        <v>1307778031.5806491</v>
      </c>
      <c r="V188" s="111"/>
      <c r="W188" s="111"/>
      <c r="X188" s="111">
        <f t="shared" si="37"/>
        <v>1473660282.8561971</v>
      </c>
      <c r="Y188" s="111">
        <f t="shared" si="30"/>
        <v>1265890539.5930793</v>
      </c>
      <c r="Z188" s="111">
        <f t="shared" si="30"/>
        <v>1484448728.9762805</v>
      </c>
      <c r="AA188" s="111"/>
      <c r="AB188" s="111"/>
      <c r="AC188" s="111">
        <f t="shared" si="38"/>
        <v>1526488686.7775812</v>
      </c>
      <c r="AD188" s="111">
        <f t="shared" si="31"/>
        <v>1324190536.3775649</v>
      </c>
      <c r="AE188" s="111">
        <f t="shared" si="31"/>
        <v>1541311992.6567335</v>
      </c>
      <c r="AF188" s="111"/>
      <c r="AG188" s="111"/>
      <c r="AH188" s="111">
        <f t="shared" si="39"/>
        <v>2485997083.632009</v>
      </c>
      <c r="AI188" s="111">
        <f t="shared" si="32"/>
        <v>3262826761.2958646</v>
      </c>
      <c r="AJ188" s="111">
        <f t="shared" si="32"/>
        <v>860943151.40209568</v>
      </c>
      <c r="AK188" s="111"/>
    </row>
    <row r="190" spans="1:37" x14ac:dyDescent="0.25">
      <c r="X190" s="112" t="e">
        <f>SUM(#REF!)</f>
        <v>#REF!</v>
      </c>
      <c r="Y190" s="112" t="e">
        <f>SUM(#REF!)</f>
        <v>#REF!</v>
      </c>
      <c r="Z190" s="112" t="e">
        <f>SUM(#REF!)</f>
        <v>#REF!</v>
      </c>
      <c r="AA190" s="112" t="e">
        <f>SUM(#REF!)</f>
        <v>#REF!</v>
      </c>
      <c r="AB190" s="112" t="e">
        <f>SUM(#REF!)</f>
        <v>#REF!</v>
      </c>
      <c r="AC190" s="112" t="e">
        <f>SUM(#REF!)</f>
        <v>#REF!</v>
      </c>
      <c r="AD190" s="112" t="e">
        <f>SUM(#REF!)</f>
        <v>#REF!</v>
      </c>
    </row>
  </sheetData>
  <mergeCells count="54">
    <mergeCell ref="W171:AA171"/>
    <mergeCell ref="AB171:AF171"/>
    <mergeCell ref="AG171:AK171"/>
    <mergeCell ref="A170:B170"/>
    <mergeCell ref="C171:G171"/>
    <mergeCell ref="H171:L171"/>
    <mergeCell ref="M171:Q171"/>
    <mergeCell ref="R171:V171"/>
    <mergeCell ref="C131:G131"/>
    <mergeCell ref="AG131:AK131"/>
    <mergeCell ref="A150:B150"/>
    <mergeCell ref="C151:G151"/>
    <mergeCell ref="H151:L151"/>
    <mergeCell ref="M151:Q151"/>
    <mergeCell ref="R151:V151"/>
    <mergeCell ref="W151:AA151"/>
    <mergeCell ref="AB151:AF151"/>
    <mergeCell ref="AG151:AK151"/>
    <mergeCell ref="H131:L131"/>
    <mergeCell ref="M131:Q131"/>
    <mergeCell ref="R131:V131"/>
    <mergeCell ref="W131:AA131"/>
    <mergeCell ref="AB131:AF131"/>
    <mergeCell ref="A85:D85"/>
    <mergeCell ref="A86:D86"/>
    <mergeCell ref="A95:D95"/>
    <mergeCell ref="A117:B117"/>
    <mergeCell ref="A130:B130"/>
    <mergeCell ref="K76:M76"/>
    <mergeCell ref="N76:P76"/>
    <mergeCell ref="Q76:S76"/>
    <mergeCell ref="T76:V76"/>
    <mergeCell ref="A80:A81"/>
    <mergeCell ref="A43:D43"/>
    <mergeCell ref="A75:D75"/>
    <mergeCell ref="B76:D76"/>
    <mergeCell ref="E76:G76"/>
    <mergeCell ref="H76:J76"/>
    <mergeCell ref="N44:P44"/>
    <mergeCell ref="Q44:S44"/>
    <mergeCell ref="T44:V44"/>
    <mergeCell ref="A65:C65"/>
    <mergeCell ref="A3:B3"/>
    <mergeCell ref="A5:B5"/>
    <mergeCell ref="A17:E17"/>
    <mergeCell ref="G17:M17"/>
    <mergeCell ref="B44:D44"/>
    <mergeCell ref="E44:G44"/>
    <mergeCell ref="H44:J44"/>
    <mergeCell ref="K44:M44"/>
    <mergeCell ref="H18:M18"/>
    <mergeCell ref="A26:E26"/>
    <mergeCell ref="A36:D36"/>
    <mergeCell ref="A37:I40"/>
  </mergeCells>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5"/>
  <sheetViews>
    <sheetView workbookViewId="0">
      <selection activeCell="I4" sqref="I4:L5"/>
    </sheetView>
  </sheetViews>
  <sheetFormatPr defaultColWidth="11.42578125" defaultRowHeight="15.75" x14ac:dyDescent="0.25"/>
  <cols>
    <col min="1" max="8" width="11.42578125" style="53"/>
    <col min="9" max="9" width="14.7109375" style="53" customWidth="1"/>
    <col min="10" max="10" width="16.140625" style="53" customWidth="1"/>
    <col min="11" max="11" width="13.28515625" style="53" customWidth="1"/>
    <col min="12" max="12" width="13.28515625" style="53" bestFit="1" customWidth="1"/>
    <col min="13" max="16384" width="11.42578125" style="53"/>
  </cols>
  <sheetData>
    <row r="1" spans="1:12" x14ac:dyDescent="0.25">
      <c r="A1" s="124" t="s">
        <v>430</v>
      </c>
    </row>
    <row r="2" spans="1:12" x14ac:dyDescent="0.25">
      <c r="A2" s="199" t="s">
        <v>484</v>
      </c>
      <c r="B2" s="199"/>
      <c r="C2" s="199"/>
      <c r="D2" s="199"/>
      <c r="E2" s="199"/>
      <c r="F2" s="199"/>
      <c r="G2" s="199"/>
    </row>
    <row r="3" spans="1:12" x14ac:dyDescent="0.25">
      <c r="A3" s="125"/>
      <c r="B3" s="125"/>
      <c r="C3" s="125"/>
      <c r="D3" s="125"/>
      <c r="E3" s="125"/>
      <c r="F3" s="125"/>
      <c r="G3" s="125"/>
    </row>
    <row r="4" spans="1:12" x14ac:dyDescent="0.25">
      <c r="A4" s="113"/>
      <c r="B4" s="226" t="s">
        <v>426</v>
      </c>
      <c r="C4" s="226"/>
      <c r="D4" s="226" t="s">
        <v>471</v>
      </c>
      <c r="E4" s="226"/>
      <c r="F4" s="226" t="s">
        <v>470</v>
      </c>
      <c r="G4" s="226"/>
      <c r="H4" s="126"/>
      <c r="I4" s="226" t="s">
        <v>493</v>
      </c>
      <c r="J4" s="226"/>
      <c r="K4" s="226"/>
      <c r="L4" s="226"/>
    </row>
    <row r="5" spans="1:12" x14ac:dyDescent="0.25">
      <c r="A5" s="69" t="s">
        <v>423</v>
      </c>
      <c r="B5" s="130" t="s">
        <v>427</v>
      </c>
      <c r="C5" s="130" t="s">
        <v>428</v>
      </c>
      <c r="D5" s="130" t="s">
        <v>427</v>
      </c>
      <c r="E5" s="130" t="s">
        <v>428</v>
      </c>
      <c r="F5" s="130" t="s">
        <v>427</v>
      </c>
      <c r="G5" s="130" t="s">
        <v>428</v>
      </c>
      <c r="H5" s="126"/>
      <c r="I5" s="69" t="s">
        <v>423</v>
      </c>
      <c r="J5" s="130" t="s">
        <v>427</v>
      </c>
      <c r="K5" s="130" t="s">
        <v>429</v>
      </c>
      <c r="L5" s="69" t="s">
        <v>446</v>
      </c>
    </row>
    <row r="6" spans="1:12" x14ac:dyDescent="0.25">
      <c r="A6" s="55" t="s">
        <v>395</v>
      </c>
      <c r="B6" s="127">
        <v>63.382334824119518</v>
      </c>
      <c r="C6" s="127">
        <v>59.238970378400616</v>
      </c>
      <c r="D6" s="127">
        <v>1.3091559924499998</v>
      </c>
      <c r="E6" s="127">
        <v>12.619168937490123</v>
      </c>
      <c r="F6" s="127">
        <v>20.058247564749809</v>
      </c>
      <c r="G6" s="127">
        <v>21.21311559478718</v>
      </c>
      <c r="H6" s="128"/>
      <c r="I6" s="55" t="s">
        <v>395</v>
      </c>
      <c r="J6" s="127">
        <f t="shared" ref="J6:K12" si="0">B6+D6+F6</f>
        <v>84.749738381319318</v>
      </c>
      <c r="K6" s="127">
        <f t="shared" si="0"/>
        <v>93.071254910677922</v>
      </c>
      <c r="L6" s="129">
        <f>1-J6/K6</f>
        <v>8.9410167912154059E-2</v>
      </c>
    </row>
    <row r="7" spans="1:12" x14ac:dyDescent="0.25">
      <c r="A7" s="55" t="s">
        <v>399</v>
      </c>
      <c r="B7" s="127">
        <v>71.146697011499541</v>
      </c>
      <c r="C7" s="127">
        <v>63.303409772164024</v>
      </c>
      <c r="D7" s="127">
        <v>2.4825021625999999</v>
      </c>
      <c r="E7" s="127">
        <v>14.960790716137161</v>
      </c>
      <c r="F7" s="127">
        <v>15.086371180190001</v>
      </c>
      <c r="G7" s="127">
        <v>23.569495419447517</v>
      </c>
      <c r="H7" s="128"/>
      <c r="I7" s="55" t="s">
        <v>399</v>
      </c>
      <c r="J7" s="127">
        <f t="shared" si="0"/>
        <v>88.71557035428954</v>
      </c>
      <c r="K7" s="127">
        <f t="shared" si="0"/>
        <v>101.83369590774871</v>
      </c>
      <c r="L7" s="129">
        <f t="shared" ref="L7:L12" si="1">1-J7/K7</f>
        <v>0.12881910488000847</v>
      </c>
    </row>
    <row r="8" spans="1:12" x14ac:dyDescent="0.25">
      <c r="A8" s="55" t="s">
        <v>402</v>
      </c>
      <c r="B8" s="127">
        <v>72.431224544103202</v>
      </c>
      <c r="C8" s="127">
        <v>68.177140708944819</v>
      </c>
      <c r="D8" s="127">
        <v>8.5893082667899989</v>
      </c>
      <c r="E8" s="127">
        <v>16.418816736542844</v>
      </c>
      <c r="F8" s="127">
        <v>11.018505744490081</v>
      </c>
      <c r="G8" s="127">
        <v>24.028466405399232</v>
      </c>
      <c r="H8" s="128"/>
      <c r="I8" s="55" t="s">
        <v>402</v>
      </c>
      <c r="J8" s="127">
        <f t="shared" si="0"/>
        <v>92.039038555383286</v>
      </c>
      <c r="K8" s="127">
        <f t="shared" si="0"/>
        <v>108.6244238508869</v>
      </c>
      <c r="L8" s="129">
        <f t="shared" si="1"/>
        <v>0.15268559967941497</v>
      </c>
    </row>
    <row r="9" spans="1:12" x14ac:dyDescent="0.25">
      <c r="A9" s="55" t="s">
        <v>404</v>
      </c>
      <c r="B9" s="127">
        <v>86.650188455221866</v>
      </c>
      <c r="C9" s="127">
        <v>76.608595047641444</v>
      </c>
      <c r="D9" s="127">
        <v>5.2565246679999991</v>
      </c>
      <c r="E9" s="127">
        <v>16.102270779404979</v>
      </c>
      <c r="F9" s="127">
        <v>13.795960425866751</v>
      </c>
      <c r="G9" s="127">
        <v>24.377060380196259</v>
      </c>
      <c r="H9" s="128"/>
      <c r="I9" s="55" t="s">
        <v>404</v>
      </c>
      <c r="J9" s="127">
        <f t="shared" si="0"/>
        <v>105.70267354908862</v>
      </c>
      <c r="K9" s="127">
        <f t="shared" si="0"/>
        <v>117.08792620724267</v>
      </c>
      <c r="L9" s="129">
        <f t="shared" si="1"/>
        <v>9.7236777752835457E-2</v>
      </c>
    </row>
    <row r="10" spans="1:12" x14ac:dyDescent="0.25">
      <c r="A10" s="55" t="s">
        <v>406</v>
      </c>
      <c r="B10" s="127">
        <v>73.580677420879027</v>
      </c>
      <c r="C10" s="127">
        <v>78.957617502406151</v>
      </c>
      <c r="D10" s="127">
        <v>8.4434670690000004</v>
      </c>
      <c r="E10" s="127">
        <v>16.303113569441084</v>
      </c>
      <c r="F10" s="127">
        <v>26.69879447429944</v>
      </c>
      <c r="G10" s="127">
        <v>25.038486288964393</v>
      </c>
      <c r="H10" s="128"/>
      <c r="I10" s="55" t="s">
        <v>406</v>
      </c>
      <c r="J10" s="127">
        <f t="shared" si="0"/>
        <v>108.72293896417847</v>
      </c>
      <c r="K10" s="127">
        <f t="shared" si="0"/>
        <v>120.29921736081162</v>
      </c>
      <c r="L10" s="129">
        <f t="shared" si="1"/>
        <v>9.6229041639669166E-2</v>
      </c>
    </row>
    <row r="11" spans="1:12" x14ac:dyDescent="0.25">
      <c r="A11" s="55" t="s">
        <v>408</v>
      </c>
      <c r="B11" s="127">
        <v>80.141439047138292</v>
      </c>
      <c r="C11" s="127">
        <v>81.254997415982857</v>
      </c>
      <c r="D11" s="127">
        <v>12.809312100000001</v>
      </c>
      <c r="E11" s="127">
        <v>14.708463679457667</v>
      </c>
      <c r="F11" s="127">
        <v>25.126090133545972</v>
      </c>
      <c r="G11" s="127">
        <v>25.460889675619043</v>
      </c>
      <c r="H11" s="128"/>
      <c r="I11" s="55" t="s">
        <v>408</v>
      </c>
      <c r="J11" s="127">
        <f t="shared" si="0"/>
        <v>118.07684128068426</v>
      </c>
      <c r="K11" s="127">
        <f t="shared" si="0"/>
        <v>121.42435077105957</v>
      </c>
      <c r="L11" s="129">
        <f t="shared" si="1"/>
        <v>2.7568683456968945E-2</v>
      </c>
    </row>
    <row r="12" spans="1:12" x14ac:dyDescent="0.25">
      <c r="A12" s="55" t="s">
        <v>410</v>
      </c>
      <c r="B12" s="127">
        <v>90.277163518717757</v>
      </c>
      <c r="C12" s="127">
        <v>86.577303225520183</v>
      </c>
      <c r="D12" s="127">
        <v>29.512283556999996</v>
      </c>
      <c r="E12" s="127">
        <v>14.585448215520628</v>
      </c>
      <c r="F12" s="127">
        <v>22.182563857362375</v>
      </c>
      <c r="G12" s="127">
        <v>26.697183718543108</v>
      </c>
      <c r="H12" s="128"/>
      <c r="I12" s="55" t="s">
        <v>410</v>
      </c>
      <c r="J12" s="127">
        <f t="shared" si="0"/>
        <v>141.97201093308013</v>
      </c>
      <c r="K12" s="127">
        <f t="shared" si="0"/>
        <v>127.85993515958393</v>
      </c>
      <c r="L12" s="129">
        <f t="shared" si="1"/>
        <v>-0.11037136657298241</v>
      </c>
    </row>
    <row r="14" spans="1:12" x14ac:dyDescent="0.25">
      <c r="A14" s="53" t="s">
        <v>431</v>
      </c>
    </row>
    <row r="15" spans="1:12" x14ac:dyDescent="0.25">
      <c r="A15" s="53" t="s">
        <v>472</v>
      </c>
    </row>
  </sheetData>
  <mergeCells count="5">
    <mergeCell ref="I4:L4"/>
    <mergeCell ref="B4:C4"/>
    <mergeCell ref="D4:E4"/>
    <mergeCell ref="F4:G4"/>
    <mergeCell ref="A2:G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4"/>
  <sheetViews>
    <sheetView workbookViewId="0">
      <selection activeCell="F8" sqref="F8"/>
    </sheetView>
  </sheetViews>
  <sheetFormatPr defaultColWidth="8.85546875" defaultRowHeight="15.75" x14ac:dyDescent="0.25"/>
  <cols>
    <col min="1" max="1" width="8.85546875" style="53"/>
    <col min="2" max="2" width="7.7109375" style="53" bestFit="1" customWidth="1"/>
    <col min="3" max="3" width="16.7109375" style="53" customWidth="1"/>
    <col min="4" max="4" width="20.140625" style="53" customWidth="1"/>
    <col min="5" max="5" width="18.42578125" style="53" customWidth="1"/>
    <col min="6" max="16384" width="8.85546875" style="53"/>
  </cols>
  <sheetData>
    <row r="1" spans="1:5" x14ac:dyDescent="0.25">
      <c r="A1" s="131" t="s">
        <v>490</v>
      </c>
    </row>
    <row r="2" spans="1:5" s="66" customFormat="1" ht="15" x14ac:dyDescent="0.25">
      <c r="A2" s="132" t="s">
        <v>432</v>
      </c>
      <c r="B2" s="133"/>
      <c r="C2" s="133"/>
      <c r="D2" s="133"/>
      <c r="E2" s="133"/>
    </row>
    <row r="3" spans="1:5" x14ac:dyDescent="0.25">
      <c r="B3" s="227" t="s">
        <v>433</v>
      </c>
      <c r="C3" s="227"/>
      <c r="D3" s="227"/>
      <c r="E3" s="227"/>
    </row>
    <row r="4" spans="1:5" ht="47.25" x14ac:dyDescent="0.25">
      <c r="A4" s="140" t="s">
        <v>437</v>
      </c>
      <c r="B4" s="141" t="s">
        <v>423</v>
      </c>
      <c r="C4" s="142" t="s">
        <v>434</v>
      </c>
      <c r="D4" s="142" t="s">
        <v>424</v>
      </c>
      <c r="E4" s="142" t="s">
        <v>425</v>
      </c>
    </row>
    <row r="5" spans="1:5" x14ac:dyDescent="0.25">
      <c r="A5" s="229" t="s">
        <v>435</v>
      </c>
      <c r="B5" s="55" t="s">
        <v>395</v>
      </c>
      <c r="C5" s="134">
        <v>395883644.16500634</v>
      </c>
      <c r="D5" s="135">
        <v>395747715.27485085</v>
      </c>
      <c r="E5" s="135">
        <v>395747724.15100783</v>
      </c>
    </row>
    <row r="6" spans="1:5" x14ac:dyDescent="0.25">
      <c r="A6" s="229"/>
      <c r="B6" s="55" t="s">
        <v>399</v>
      </c>
      <c r="C6" s="134">
        <v>434307392.82501566</v>
      </c>
      <c r="D6" s="135">
        <v>408175867.02273893</v>
      </c>
      <c r="E6" s="135">
        <v>433585145.34860694</v>
      </c>
    </row>
    <row r="7" spans="1:5" x14ac:dyDescent="0.25">
      <c r="A7" s="229"/>
      <c r="B7" s="55" t="s">
        <v>402</v>
      </c>
      <c r="C7" s="134">
        <v>449028566.38404602</v>
      </c>
      <c r="D7" s="135">
        <v>425901618.31682611</v>
      </c>
      <c r="E7" s="135">
        <v>437861762.57778215</v>
      </c>
    </row>
    <row r="8" spans="1:5" x14ac:dyDescent="0.25">
      <c r="A8" s="229"/>
      <c r="B8" s="55" t="s">
        <v>404</v>
      </c>
      <c r="C8" s="134">
        <v>478637181.38002932</v>
      </c>
      <c r="D8" s="135">
        <v>462463933.55257577</v>
      </c>
      <c r="E8" s="135">
        <v>469449997.74678576</v>
      </c>
    </row>
    <row r="9" spans="1:5" x14ac:dyDescent="0.25">
      <c r="A9" s="229"/>
      <c r="B9" s="55" t="s">
        <v>406</v>
      </c>
      <c r="C9" s="134">
        <v>508890140.00138921</v>
      </c>
      <c r="D9" s="135">
        <v>476164039.33623886</v>
      </c>
      <c r="E9" s="135">
        <v>598037499.97153497</v>
      </c>
    </row>
    <row r="10" spans="1:5" x14ac:dyDescent="0.25">
      <c r="A10" s="229"/>
      <c r="B10" s="55" t="s">
        <v>408</v>
      </c>
      <c r="C10" s="134">
        <v>544508696.93045545</v>
      </c>
      <c r="D10" s="135">
        <v>521955412.73801601</v>
      </c>
      <c r="E10" s="135">
        <v>553472126.55002797</v>
      </c>
    </row>
    <row r="11" spans="1:5" x14ac:dyDescent="0.25">
      <c r="A11" s="229"/>
      <c r="B11" s="55" t="s">
        <v>410</v>
      </c>
      <c r="C11" s="134">
        <v>566971539.84420586</v>
      </c>
      <c r="D11" s="135">
        <v>563702432.97981083</v>
      </c>
      <c r="E11" s="135">
        <v>569088337.89077997</v>
      </c>
    </row>
    <row r="12" spans="1:5" x14ac:dyDescent="0.25">
      <c r="A12" s="229" t="s">
        <v>436</v>
      </c>
      <c r="B12" s="54">
        <v>2007</v>
      </c>
      <c r="C12" s="136">
        <f>(1/4)*C5+(3/4)*C6</f>
        <v>424701455.66001338</v>
      </c>
      <c r="D12" s="137">
        <f>(1/4)*D5+(3/4)*D6</f>
        <v>405068829.08576691</v>
      </c>
      <c r="E12" s="137">
        <f>(1/4)*E5+(3/4)*E6</f>
        <v>424125790.04920715</v>
      </c>
    </row>
    <row r="13" spans="1:5" x14ac:dyDescent="0.25">
      <c r="A13" s="229"/>
      <c r="B13" s="54">
        <v>2008</v>
      </c>
      <c r="C13" s="136">
        <f t="shared" ref="C13:C17" si="0">(1/4)*C6+(3/4)*C7</f>
        <v>445348272.99428844</v>
      </c>
      <c r="D13" s="137">
        <f t="shared" ref="D13:E17" si="1">(1/4)*D6+(3/4)*D7</f>
        <v>421470180.49330431</v>
      </c>
      <c r="E13" s="137">
        <f t="shared" si="1"/>
        <v>436792608.27048838</v>
      </c>
    </row>
    <row r="14" spans="1:5" x14ac:dyDescent="0.25">
      <c r="A14" s="229"/>
      <c r="B14" s="54">
        <v>2009</v>
      </c>
      <c r="C14" s="136">
        <f t="shared" si="0"/>
        <v>471235027.63103354</v>
      </c>
      <c r="D14" s="137">
        <f t="shared" si="1"/>
        <v>453323354.74363834</v>
      </c>
      <c r="E14" s="137">
        <f t="shared" si="1"/>
        <v>461552938.95453489</v>
      </c>
    </row>
    <row r="15" spans="1:5" x14ac:dyDescent="0.25">
      <c r="A15" s="229"/>
      <c r="B15" s="54">
        <v>2010</v>
      </c>
      <c r="C15" s="136">
        <f t="shared" si="0"/>
        <v>501326900.34604919</v>
      </c>
      <c r="D15" s="137">
        <f t="shared" si="1"/>
        <v>472739012.8903231</v>
      </c>
      <c r="E15" s="137">
        <f t="shared" si="1"/>
        <v>565890624.4153477</v>
      </c>
    </row>
    <row r="16" spans="1:5" x14ac:dyDescent="0.25">
      <c r="A16" s="229"/>
      <c r="B16" s="54">
        <v>2011</v>
      </c>
      <c r="C16" s="136">
        <f t="shared" si="0"/>
        <v>535604057.6981889</v>
      </c>
      <c r="D16" s="137">
        <f t="shared" si="1"/>
        <v>510507569.38757169</v>
      </c>
      <c r="E16" s="137">
        <f t="shared" si="1"/>
        <v>564613469.90540481</v>
      </c>
    </row>
    <row r="17" spans="1:5" x14ac:dyDescent="0.25">
      <c r="A17" s="229"/>
      <c r="B17" s="54">
        <v>2012</v>
      </c>
      <c r="C17" s="136">
        <f t="shared" si="0"/>
        <v>561355829.11576819</v>
      </c>
      <c r="D17" s="137">
        <f t="shared" si="1"/>
        <v>553265677.91936219</v>
      </c>
      <c r="E17" s="137">
        <f t="shared" si="1"/>
        <v>565184285.05559194</v>
      </c>
    </row>
    <row r="18" spans="1:5" x14ac:dyDescent="0.25">
      <c r="B18" s="228" t="s">
        <v>438</v>
      </c>
      <c r="C18" s="228"/>
      <c r="D18" s="228"/>
      <c r="E18" s="228"/>
    </row>
    <row r="19" spans="1:5" x14ac:dyDescent="0.25">
      <c r="B19" s="54">
        <v>2007</v>
      </c>
      <c r="C19" s="54"/>
      <c r="D19" s="138">
        <f>(D12-C12)/C12</f>
        <v>-4.622688788230335E-2</v>
      </c>
      <c r="E19" s="139">
        <f>(E12-C12)/C12</f>
        <v>-1.3554594719050476E-3</v>
      </c>
    </row>
    <row r="20" spans="1:5" x14ac:dyDescent="0.25">
      <c r="B20" s="54">
        <v>2008</v>
      </c>
      <c r="C20" s="54"/>
      <c r="D20" s="138">
        <f t="shared" ref="D20:D24" si="2">(D13-C13)/C13</f>
        <v>-5.3616672498672441E-2</v>
      </c>
      <c r="E20" s="139">
        <f t="shared" ref="E20:E24" si="3">(E13-C13)/C13</f>
        <v>-1.9211177504464667E-2</v>
      </c>
    </row>
    <row r="21" spans="1:5" x14ac:dyDescent="0.25">
      <c r="B21" s="54">
        <v>2009</v>
      </c>
      <c r="C21" s="54"/>
      <c r="D21" s="138">
        <f t="shared" si="2"/>
        <v>-3.8010062574167641E-2</v>
      </c>
      <c r="E21" s="139">
        <f t="shared" si="3"/>
        <v>-2.0546199048852347E-2</v>
      </c>
    </row>
    <row r="22" spans="1:5" x14ac:dyDescent="0.25">
      <c r="B22" s="54">
        <v>2010</v>
      </c>
      <c r="C22" s="54"/>
      <c r="D22" s="138">
        <f t="shared" si="2"/>
        <v>-5.7024443404079903E-2</v>
      </c>
      <c r="E22" s="139">
        <f t="shared" si="3"/>
        <v>0.12878567662084825</v>
      </c>
    </row>
    <row r="23" spans="1:5" x14ac:dyDescent="0.25">
      <c r="B23" s="54">
        <v>2011</v>
      </c>
      <c r="C23" s="54"/>
      <c r="D23" s="138">
        <f t="shared" si="2"/>
        <v>-4.6856419308083354E-2</v>
      </c>
      <c r="E23" s="139">
        <f t="shared" si="3"/>
        <v>5.4162047113471667E-2</v>
      </c>
    </row>
    <row r="24" spans="1:5" x14ac:dyDescent="0.25">
      <c r="B24" s="54">
        <v>2012</v>
      </c>
      <c r="C24" s="54"/>
      <c r="D24" s="138">
        <f t="shared" si="2"/>
        <v>-1.4411805804438486E-2</v>
      </c>
      <c r="E24" s="139">
        <f t="shared" si="3"/>
        <v>6.8200163626237252E-3</v>
      </c>
    </row>
  </sheetData>
  <mergeCells count="4">
    <mergeCell ref="B3:E3"/>
    <mergeCell ref="B18:E18"/>
    <mergeCell ref="A5:A11"/>
    <mergeCell ref="A12:A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Annexures</vt:lpstr>
      <vt:lpstr>Annexure - 1</vt:lpstr>
      <vt:lpstr>Annexure 2</vt:lpstr>
      <vt:lpstr>Annexure 3</vt:lpstr>
      <vt:lpstr>Annexure 4</vt:lpstr>
      <vt:lpstr>Annexure 5</vt:lpstr>
      <vt:lpstr>Annexure 6</vt:lpstr>
      <vt:lpstr>Annexure 7</vt:lpstr>
      <vt:lpstr>Annexure 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2019-09-11T07:01:40Z</dcterms:modified>
</cp:coreProperties>
</file>