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PRIYA\Desktop\Emission Estimates  Phase I&amp;II\I\3. Energy\"/>
    </mc:Choice>
  </mc:AlternateContent>
  <xr:revisionPtr revIDLastSave="0" documentId="13_ncr:1_{509DC930-A4D5-426E-ACDC-58A6E54E3FEE}" xr6:coauthVersionLast="44" xr6:coauthVersionMax="44" xr10:uidLastSave="{00000000-0000-0000-0000-000000000000}"/>
  <bookViews>
    <workbookView xWindow="-120" yWindow="-120" windowWidth="20730" windowHeight="11160" xr2:uid="{00000000-000D-0000-FFFF-FFFF00000000}"/>
  </bookViews>
  <sheets>
    <sheet name="Introduction" sheetId="13" r:id="rId1"/>
    <sheet name="Description" sheetId="10" r:id="rId2"/>
    <sheet name="Final Results" sheetId="11" r:id="rId3"/>
    <sheet name="Oil and Gas" sheetId="3" r:id="rId4"/>
    <sheet name="Coal" sheetId="7" r:id="rId5"/>
    <sheet name="O&amp;G Fugitive Correlations" sheetId="6" state="hidden" r:id="rId6"/>
    <sheet name="Coal Fugitive Correlations" sheetId="9" state="hidden" r:id="rId7"/>
    <sheet name="Emission factors" sheetId="5" r:id="rId8"/>
  </sheets>
  <definedNames>
    <definedName name="_xlnm._FilterDatabase" localSheetId="2" hidden="1">'Final Results'!$A$1:$N$57</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3" l="1"/>
  <c r="J3" i="11" s="1"/>
  <c r="D24" i="3"/>
  <c r="K3" i="11" s="1"/>
  <c r="E24" i="3"/>
  <c r="L3" i="11" s="1"/>
  <c r="M5" i="5"/>
  <c r="E25" i="3" s="1"/>
  <c r="E26" i="3"/>
  <c r="E48" i="3" s="1"/>
  <c r="E27" i="3"/>
  <c r="E49" i="3" s="1"/>
  <c r="L20" i="11" s="1"/>
  <c r="E28" i="3"/>
  <c r="L23" i="11" s="1"/>
  <c r="E29" i="3"/>
  <c r="E30" i="3"/>
  <c r="E52" i="3" s="1"/>
  <c r="L35" i="11" s="1"/>
  <c r="E31" i="3"/>
  <c r="E53" i="3" s="1"/>
  <c r="L40" i="11" s="1"/>
  <c r="F24" i="3"/>
  <c r="M3" i="11" s="1"/>
  <c r="G24" i="3"/>
  <c r="C26" i="3"/>
  <c r="C48" i="3"/>
  <c r="J15" i="11" s="1"/>
  <c r="D26" i="3"/>
  <c r="K13" i="11" s="1"/>
  <c r="F26" i="3"/>
  <c r="M13" i="11" s="1"/>
  <c r="G26" i="3"/>
  <c r="G59" i="3" s="1"/>
  <c r="N16" i="11" s="1"/>
  <c r="C27" i="3"/>
  <c r="C49" i="3" s="1"/>
  <c r="J20" i="11" s="1"/>
  <c r="D27" i="3"/>
  <c r="D60" i="3" s="1"/>
  <c r="K21" i="11" s="1"/>
  <c r="L18" i="11"/>
  <c r="F27" i="3"/>
  <c r="G27" i="3"/>
  <c r="G49" i="3" s="1"/>
  <c r="N20" i="11" s="1"/>
  <c r="C28" i="3"/>
  <c r="J23" i="11"/>
  <c r="D28" i="3"/>
  <c r="K23" i="11" s="1"/>
  <c r="F28" i="3"/>
  <c r="G28" i="3"/>
  <c r="G61" i="3" s="1"/>
  <c r="N26" i="11" s="1"/>
  <c r="C29" i="3"/>
  <c r="D29" i="3"/>
  <c r="K28" i="11" s="1"/>
  <c r="L28" i="11"/>
  <c r="F29" i="3"/>
  <c r="F62" i="3" s="1"/>
  <c r="G29" i="3"/>
  <c r="G51" i="3" s="1"/>
  <c r="N30" i="11" s="1"/>
  <c r="C30" i="3"/>
  <c r="C52" i="3" s="1"/>
  <c r="J35" i="11" s="1"/>
  <c r="D30" i="3"/>
  <c r="D63" i="3" s="1"/>
  <c r="K36" i="11" s="1"/>
  <c r="F30" i="3"/>
  <c r="G30" i="3"/>
  <c r="N33" i="11" s="1"/>
  <c r="C31" i="3"/>
  <c r="C64" i="3" s="1"/>
  <c r="J41" i="11" s="1"/>
  <c r="D31" i="3"/>
  <c r="D64" i="3"/>
  <c r="K41" i="11" s="1"/>
  <c r="L38" i="11"/>
  <c r="F31" i="3"/>
  <c r="F53" i="3"/>
  <c r="M40" i="11"/>
  <c r="G31" i="3"/>
  <c r="G53" i="3" s="1"/>
  <c r="N40" i="11" s="1"/>
  <c r="B31" i="3"/>
  <c r="B53" i="3" s="1"/>
  <c r="I40" i="11" s="1"/>
  <c r="B30" i="3"/>
  <c r="B52" i="3" s="1"/>
  <c r="I35" i="11" s="1"/>
  <c r="B29" i="3"/>
  <c r="I28" i="11"/>
  <c r="B28" i="3"/>
  <c r="B50" i="3"/>
  <c r="I25" i="11" s="1"/>
  <c r="B27" i="3"/>
  <c r="B60" i="3" s="1"/>
  <c r="I21" i="11" s="1"/>
  <c r="B26" i="3"/>
  <c r="I13" i="11"/>
  <c r="B24" i="3"/>
  <c r="I3" i="11" s="1"/>
  <c r="C62" i="3"/>
  <c r="J31" i="11" s="1"/>
  <c r="F63" i="3"/>
  <c r="M36" i="11" s="1"/>
  <c r="E64" i="3"/>
  <c r="L41" i="11" s="1"/>
  <c r="J17" i="11"/>
  <c r="K17" i="11"/>
  <c r="L17" i="11"/>
  <c r="M17" i="11"/>
  <c r="N17" i="11"/>
  <c r="J18" i="11"/>
  <c r="M18" i="11"/>
  <c r="J19" i="11"/>
  <c r="K19" i="11"/>
  <c r="L19" i="11"/>
  <c r="M19" i="11"/>
  <c r="N19" i="11"/>
  <c r="J22" i="11"/>
  <c r="K22" i="11"/>
  <c r="L22" i="11"/>
  <c r="M22" i="11"/>
  <c r="N22" i="11"/>
  <c r="M23" i="11"/>
  <c r="J24" i="11"/>
  <c r="K24" i="11"/>
  <c r="L24" i="11"/>
  <c r="M24" i="11"/>
  <c r="N24" i="11"/>
  <c r="J27" i="11"/>
  <c r="K27" i="11"/>
  <c r="L27" i="11"/>
  <c r="M27" i="11"/>
  <c r="N27" i="11"/>
  <c r="J28" i="11"/>
  <c r="N28" i="11"/>
  <c r="J29" i="11"/>
  <c r="K29" i="11"/>
  <c r="L29" i="11"/>
  <c r="M29" i="11"/>
  <c r="N29" i="11"/>
  <c r="J32" i="11"/>
  <c r="K32" i="11"/>
  <c r="L32" i="11"/>
  <c r="M32" i="11"/>
  <c r="N32" i="11"/>
  <c r="M33" i="11"/>
  <c r="J34" i="11"/>
  <c r="K34" i="11"/>
  <c r="L34" i="11"/>
  <c r="M34" i="11"/>
  <c r="N34" i="11"/>
  <c r="J37" i="11"/>
  <c r="K37" i="11"/>
  <c r="L37" i="11"/>
  <c r="M37" i="11"/>
  <c r="N37" i="11"/>
  <c r="M38" i="11"/>
  <c r="J39" i="11"/>
  <c r="K39" i="11"/>
  <c r="L39" i="11"/>
  <c r="M39" i="11"/>
  <c r="N39" i="11"/>
  <c r="I39" i="11"/>
  <c r="I37" i="11"/>
  <c r="I34" i="11"/>
  <c r="I32" i="11"/>
  <c r="I29" i="11"/>
  <c r="I27" i="11"/>
  <c r="I24" i="11"/>
  <c r="I22" i="11"/>
  <c r="I19" i="11"/>
  <c r="I17" i="11"/>
  <c r="J12" i="11"/>
  <c r="K12" i="11"/>
  <c r="L12" i="11"/>
  <c r="M12" i="11"/>
  <c r="N12" i="11"/>
  <c r="J13" i="11"/>
  <c r="J14" i="11"/>
  <c r="K14" i="11"/>
  <c r="L14" i="11"/>
  <c r="M14" i="11"/>
  <c r="N14" i="11"/>
  <c r="I14" i="11"/>
  <c r="I12" i="11"/>
  <c r="J7" i="11"/>
  <c r="K7" i="11"/>
  <c r="L7" i="11"/>
  <c r="M7" i="11"/>
  <c r="N7" i="11"/>
  <c r="J9" i="11"/>
  <c r="K9" i="11"/>
  <c r="L9" i="11"/>
  <c r="M9" i="11"/>
  <c r="N9" i="11"/>
  <c r="I9" i="11"/>
  <c r="I7" i="11"/>
  <c r="J2" i="11"/>
  <c r="K2" i="11"/>
  <c r="L2" i="11"/>
  <c r="M2" i="11"/>
  <c r="N2" i="11"/>
  <c r="J4" i="11"/>
  <c r="K4" i="11"/>
  <c r="L4" i="11"/>
  <c r="M4" i="11"/>
  <c r="N4" i="11"/>
  <c r="I4" i="11"/>
  <c r="I2" i="11"/>
  <c r="B21" i="3"/>
  <c r="E46" i="3"/>
  <c r="L5" i="11" s="1"/>
  <c r="F48" i="3"/>
  <c r="M15" i="11" s="1"/>
  <c r="F49" i="3"/>
  <c r="M20" i="11" s="1"/>
  <c r="F50" i="3"/>
  <c r="M25" i="11" s="1"/>
  <c r="C51" i="3"/>
  <c r="J30" i="11" s="1"/>
  <c r="F52" i="3"/>
  <c r="M35" i="11"/>
  <c r="F57" i="3"/>
  <c r="M6" i="11" s="1"/>
  <c r="F60" i="3"/>
  <c r="M21" i="11" s="1"/>
  <c r="F61" i="3"/>
  <c r="M26" i="11" s="1"/>
  <c r="D62" i="3"/>
  <c r="K31" i="11" s="1"/>
  <c r="F64" i="3"/>
  <c r="M41" i="11" s="1"/>
  <c r="C43" i="3"/>
  <c r="D43" i="3"/>
  <c r="E43" i="3"/>
  <c r="F43" i="3"/>
  <c r="G43" i="3"/>
  <c r="B43" i="3"/>
  <c r="C21" i="3"/>
  <c r="D21" i="3"/>
  <c r="E21" i="3"/>
  <c r="F21" i="3"/>
  <c r="G21" i="3"/>
  <c r="D53" i="3"/>
  <c r="K40" i="11" s="1"/>
  <c r="C63" i="3"/>
  <c r="J36" i="11" s="1"/>
  <c r="C59" i="3"/>
  <c r="J16" i="11" s="1"/>
  <c r="L13" i="11"/>
  <c r="K38" i="11"/>
  <c r="C50" i="3"/>
  <c r="J25" i="11"/>
  <c r="B61" i="3"/>
  <c r="I26" i="11"/>
  <c r="C61" i="3"/>
  <c r="J26" i="11" s="1"/>
  <c r="I23" i="11"/>
  <c r="G57" i="3"/>
  <c r="F22" i="7"/>
  <c r="F28" i="7" s="1"/>
  <c r="F57" i="7" s="1"/>
  <c r="M53" i="11" s="1"/>
  <c r="C23" i="7"/>
  <c r="C29" i="7" s="1"/>
  <c r="D23" i="7"/>
  <c r="D29" i="7"/>
  <c r="D51" i="7" s="1"/>
  <c r="K48" i="11" s="1"/>
  <c r="E23" i="7"/>
  <c r="E29" i="7" s="1"/>
  <c r="L47" i="11" s="1"/>
  <c r="G23" i="7"/>
  <c r="G29" i="7" s="1"/>
  <c r="C24" i="7"/>
  <c r="C30" i="7" s="1"/>
  <c r="D24" i="7"/>
  <c r="D30" i="7" s="1"/>
  <c r="F24" i="7"/>
  <c r="F30" i="7" s="1"/>
  <c r="M55" i="11" s="1"/>
  <c r="G24" i="7"/>
  <c r="G30" i="7" s="1"/>
  <c r="G52" i="7" s="1"/>
  <c r="N56" i="11" s="1"/>
  <c r="B22" i="7"/>
  <c r="B28" i="7" s="1"/>
  <c r="B21" i="7"/>
  <c r="B27" i="7" s="1"/>
  <c r="J46" i="11"/>
  <c r="K46" i="11"/>
  <c r="L46" i="11"/>
  <c r="M46" i="11"/>
  <c r="N46" i="11"/>
  <c r="J50" i="11"/>
  <c r="K50" i="11"/>
  <c r="L50" i="11"/>
  <c r="M50" i="11"/>
  <c r="N50" i="11"/>
  <c r="J54" i="11"/>
  <c r="K54" i="11"/>
  <c r="L54" i="11"/>
  <c r="M54" i="11"/>
  <c r="N54" i="11"/>
  <c r="I54" i="11"/>
  <c r="I50" i="11"/>
  <c r="I46" i="11"/>
  <c r="J42" i="11"/>
  <c r="K42" i="11"/>
  <c r="L42" i="11"/>
  <c r="M42" i="11"/>
  <c r="N42" i="11"/>
  <c r="I42" i="11"/>
  <c r="F23" i="7"/>
  <c r="F29" i="7" s="1"/>
  <c r="E24" i="7"/>
  <c r="E30" i="7" s="1"/>
  <c r="E52" i="7" s="1"/>
  <c r="B24" i="7"/>
  <c r="B30" i="7" s="1"/>
  <c r="B23" i="7"/>
  <c r="B29" i="7" s="1"/>
  <c r="C22" i="7"/>
  <c r="C28" i="7" s="1"/>
  <c r="D22" i="7"/>
  <c r="D28" i="7" s="1"/>
  <c r="E22" i="7"/>
  <c r="E28" i="7" s="1"/>
  <c r="G22" i="7"/>
  <c r="G28" i="7" s="1"/>
  <c r="C21" i="7"/>
  <c r="C27" i="7" s="1"/>
  <c r="D21" i="7"/>
  <c r="D27" i="7" s="1"/>
  <c r="D49" i="7" s="1"/>
  <c r="K44" i="11" s="1"/>
  <c r="E21" i="7"/>
  <c r="E27" i="7" s="1"/>
  <c r="F21" i="7"/>
  <c r="F27" i="7" s="1"/>
  <c r="G21" i="7"/>
  <c r="G27" i="7" s="1"/>
  <c r="B46" i="3"/>
  <c r="I5" i="11" s="1"/>
  <c r="B5" i="7"/>
  <c r="C5" i="7"/>
  <c r="D5" i="7"/>
  <c r="D10" i="7" s="1"/>
  <c r="E5" i="7"/>
  <c r="E10" i="7" s="1"/>
  <c r="F5" i="7"/>
  <c r="F10" i="7" s="1"/>
  <c r="G5" i="7"/>
  <c r="G10" i="7" s="1"/>
  <c r="B7" i="7"/>
  <c r="C7" i="7"/>
  <c r="D7" i="7"/>
  <c r="E7" i="7"/>
  <c r="F7" i="7"/>
  <c r="G7" i="7"/>
  <c r="B8" i="7"/>
  <c r="C8" i="7"/>
  <c r="D8" i="7"/>
  <c r="E8" i="7"/>
  <c r="F8" i="7"/>
  <c r="G8" i="7"/>
  <c r="B9" i="7"/>
  <c r="C9" i="7"/>
  <c r="D9" i="7"/>
  <c r="E9" i="7"/>
  <c r="F9" i="7"/>
  <c r="G9" i="7"/>
  <c r="B10" i="7"/>
  <c r="C10" i="7"/>
  <c r="G7" i="6"/>
  <c r="G16" i="6"/>
  <c r="F7" i="6"/>
  <c r="F16" i="6" s="1"/>
  <c r="E7" i="6"/>
  <c r="D7" i="6"/>
  <c r="C7" i="6"/>
  <c r="C16" i="6" s="1"/>
  <c r="B7" i="6"/>
  <c r="B16" i="6" s="1"/>
  <c r="G6" i="6"/>
  <c r="G15" i="6" s="1"/>
  <c r="F6" i="6"/>
  <c r="F15" i="6" s="1"/>
  <c r="E6" i="6"/>
  <c r="E15" i="6" s="1"/>
  <c r="D6" i="6"/>
  <c r="D15" i="6" s="1"/>
  <c r="C6" i="6"/>
  <c r="B6" i="6"/>
  <c r="G3" i="6"/>
  <c r="G12" i="6" s="1"/>
  <c r="F3" i="6"/>
  <c r="F12" i="6" s="1"/>
  <c r="E3" i="6"/>
  <c r="E12" i="6" s="1"/>
  <c r="D3" i="6"/>
  <c r="D12" i="6" s="1"/>
  <c r="C3" i="6"/>
  <c r="C12" i="6" s="1"/>
  <c r="B3" i="6"/>
  <c r="B12" i="6" s="1"/>
  <c r="G2" i="6"/>
  <c r="F2" i="6"/>
  <c r="F11" i="6" s="1"/>
  <c r="E2" i="6"/>
  <c r="E11" i="6" s="1"/>
  <c r="D2" i="6"/>
  <c r="D11" i="6" s="1"/>
  <c r="C2" i="6"/>
  <c r="B2" i="6"/>
  <c r="B19" i="9"/>
  <c r="C19" i="9"/>
  <c r="D19" i="9"/>
  <c r="E19" i="9"/>
  <c r="F19" i="9"/>
  <c r="B5" i="9"/>
  <c r="B20" i="9" s="1"/>
  <c r="C5" i="9"/>
  <c r="C20" i="9" s="1"/>
  <c r="D5" i="9"/>
  <c r="D20" i="9" s="1"/>
  <c r="E5" i="9"/>
  <c r="E20" i="9" s="1"/>
  <c r="F5" i="9"/>
  <c r="F20" i="9" s="1"/>
  <c r="B25" i="9"/>
  <c r="C25" i="9"/>
  <c r="D25" i="9"/>
  <c r="E25" i="9"/>
  <c r="F25" i="9"/>
  <c r="B26" i="9"/>
  <c r="C26" i="9"/>
  <c r="D26" i="9"/>
  <c r="E26" i="9"/>
  <c r="F26" i="9"/>
  <c r="B27" i="9"/>
  <c r="C27" i="9"/>
  <c r="D27" i="9"/>
  <c r="E27" i="9"/>
  <c r="F27" i="9"/>
  <c r="B24" i="9"/>
  <c r="C24" i="9"/>
  <c r="D24" i="9"/>
  <c r="E24" i="9"/>
  <c r="F24" i="9"/>
  <c r="B18" i="9"/>
  <c r="C18" i="9"/>
  <c r="D18" i="9"/>
  <c r="E18" i="9"/>
  <c r="F18" i="9"/>
  <c r="B17" i="9"/>
  <c r="C17" i="9"/>
  <c r="D17" i="9"/>
  <c r="E17" i="9"/>
  <c r="F17" i="9"/>
  <c r="G11" i="6"/>
  <c r="G15" i="7"/>
  <c r="G16" i="7"/>
  <c r="D16" i="6"/>
  <c r="E16" i="6"/>
  <c r="B17" i="7"/>
  <c r="C17" i="7"/>
  <c r="D17" i="7"/>
  <c r="E17" i="7"/>
  <c r="F17" i="7"/>
  <c r="G17" i="7"/>
  <c r="B18" i="7"/>
  <c r="C18" i="7"/>
  <c r="D18" i="7"/>
  <c r="E18" i="7"/>
  <c r="F18" i="7"/>
  <c r="G18" i="7"/>
  <c r="C15" i="6"/>
  <c r="B15" i="6"/>
  <c r="C11" i="6"/>
  <c r="B11" i="6"/>
  <c r="K47" i="11"/>
  <c r="B59" i="3"/>
  <c r="I16" i="11" s="1"/>
  <c r="B51" i="3"/>
  <c r="I30" i="11" s="1"/>
  <c r="E51" i="3"/>
  <c r="L30" i="11" s="1"/>
  <c r="E60" i="3"/>
  <c r="L21" i="11" s="1"/>
  <c r="E57" i="3"/>
  <c r="K33" i="11"/>
  <c r="E62" i="3"/>
  <c r="L31" i="11" s="1"/>
  <c r="G50" i="3"/>
  <c r="N25" i="11" s="1"/>
  <c r="B48" i="3"/>
  <c r="I15" i="11" s="1"/>
  <c r="B62" i="3"/>
  <c r="I31" i="11" s="1"/>
  <c r="L6" i="11"/>
  <c r="L51" i="11" l="1"/>
  <c r="E57" i="7"/>
  <c r="L53" i="11" s="1"/>
  <c r="D52" i="7"/>
  <c r="K56" i="11" s="1"/>
  <c r="K55" i="11"/>
  <c r="J55" i="11"/>
  <c r="C59" i="7"/>
  <c r="J57" i="11" s="1"/>
  <c r="C60" i="3"/>
  <c r="J21" i="11" s="1"/>
  <c r="G60" i="3"/>
  <c r="N21" i="11" s="1"/>
  <c r="D51" i="3"/>
  <c r="K30" i="11" s="1"/>
  <c r="D49" i="3"/>
  <c r="K20" i="11" s="1"/>
  <c r="D48" i="3"/>
  <c r="K15" i="11" s="1"/>
  <c r="B49" i="3"/>
  <c r="I20" i="11" s="1"/>
  <c r="G63" i="3"/>
  <c r="N36" i="11" s="1"/>
  <c r="N18" i="11"/>
  <c r="I18" i="11"/>
  <c r="K18" i="11"/>
  <c r="D59" i="3"/>
  <c r="K16" i="11" s="1"/>
  <c r="G52" i="3"/>
  <c r="N35" i="11" s="1"/>
  <c r="E50" i="3"/>
  <c r="L25" i="11" s="1"/>
  <c r="G62" i="3"/>
  <c r="N31" i="11" s="1"/>
  <c r="D61" i="3"/>
  <c r="K26" i="11" s="1"/>
  <c r="D50" i="3"/>
  <c r="K25" i="11" s="1"/>
  <c r="D52" i="3"/>
  <c r="K35" i="11" s="1"/>
  <c r="N23" i="11"/>
  <c r="K51" i="11"/>
  <c r="D50" i="7"/>
  <c r="K52" i="11" s="1"/>
  <c r="D57" i="7"/>
  <c r="K53" i="11" s="1"/>
  <c r="L43" i="11"/>
  <c r="E56" i="7"/>
  <c r="E31" i="7"/>
  <c r="E49" i="7"/>
  <c r="L44" i="11" s="1"/>
  <c r="E32" i="3"/>
  <c r="E58" i="3"/>
  <c r="L11" i="11" s="1"/>
  <c r="E47" i="3"/>
  <c r="L10" i="11" s="1"/>
  <c r="L8" i="11"/>
  <c r="C56" i="7"/>
  <c r="J45" i="11" s="1"/>
  <c r="J43" i="11"/>
  <c r="C49" i="7"/>
  <c r="J44" i="11" s="1"/>
  <c r="C31" i="7"/>
  <c r="C25" i="3"/>
  <c r="C58" i="3" s="1"/>
  <c r="N38" i="11"/>
  <c r="D25" i="3"/>
  <c r="E51" i="7"/>
  <c r="L48" i="11" s="1"/>
  <c r="E58" i="7"/>
  <c r="L49" i="11" s="1"/>
  <c r="D59" i="7"/>
  <c r="K57" i="11" s="1"/>
  <c r="C52" i="7"/>
  <c r="J56" i="11" s="1"/>
  <c r="B63" i="3"/>
  <c r="I36" i="11" s="1"/>
  <c r="E61" i="3"/>
  <c r="L26" i="11" s="1"/>
  <c r="F59" i="3"/>
  <c r="M16" i="11" s="1"/>
  <c r="F46" i="3"/>
  <c r="M5" i="11" s="1"/>
  <c r="F25" i="3"/>
  <c r="D31" i="7"/>
  <c r="C57" i="3"/>
  <c r="J6" i="11" s="1"/>
  <c r="B25" i="3"/>
  <c r="C46" i="3"/>
  <c r="J5" i="11" s="1"/>
  <c r="G25" i="3"/>
  <c r="G32" i="3" s="1"/>
  <c r="E50" i="7"/>
  <c r="L52" i="11" s="1"/>
  <c r="B57" i="3"/>
  <c r="G64" i="3"/>
  <c r="N41" i="11" s="1"/>
  <c r="I33" i="11"/>
  <c r="I47" i="11"/>
  <c r="B51" i="7"/>
  <c r="I48" i="11" s="1"/>
  <c r="B58" i="7"/>
  <c r="I49" i="11" s="1"/>
  <c r="M43" i="11"/>
  <c r="F31" i="7"/>
  <c r="F56" i="7"/>
  <c r="F49" i="7"/>
  <c r="B59" i="7"/>
  <c r="I57" i="11" s="1"/>
  <c r="I55" i="11"/>
  <c r="B52" i="7"/>
  <c r="I56" i="11" s="1"/>
  <c r="I51" i="11"/>
  <c r="B50" i="7"/>
  <c r="I52" i="11" s="1"/>
  <c r="B57" i="7"/>
  <c r="I53" i="11" s="1"/>
  <c r="J47" i="11"/>
  <c r="C58" i="7"/>
  <c r="J49" i="11" s="1"/>
  <c r="C51" i="7"/>
  <c r="J48" i="11" s="1"/>
  <c r="M31" i="11"/>
  <c r="N51" i="11"/>
  <c r="G57" i="7"/>
  <c r="N53" i="11" s="1"/>
  <c r="G50" i="7"/>
  <c r="N52" i="11" s="1"/>
  <c r="M47" i="11"/>
  <c r="F51" i="7"/>
  <c r="M48" i="11" s="1"/>
  <c r="F58" i="7"/>
  <c r="M49" i="11" s="1"/>
  <c r="L56" i="11"/>
  <c r="N43" i="11"/>
  <c r="G56" i="7"/>
  <c r="G31" i="7"/>
  <c r="G49" i="7"/>
  <c r="N47" i="11"/>
  <c r="G58" i="7"/>
  <c r="N49" i="11" s="1"/>
  <c r="G51" i="7"/>
  <c r="N48" i="11" s="1"/>
  <c r="L15" i="11"/>
  <c r="E54" i="3"/>
  <c r="I43" i="11"/>
  <c r="B56" i="7"/>
  <c r="B31" i="7"/>
  <c r="B49" i="7"/>
  <c r="F52" i="7"/>
  <c r="M56" i="11" s="1"/>
  <c r="E59" i="3"/>
  <c r="C50" i="7"/>
  <c r="D58" i="7"/>
  <c r="K49" i="11" s="1"/>
  <c r="M51" i="11"/>
  <c r="F50" i="7"/>
  <c r="M52" i="11" s="1"/>
  <c r="D56" i="7"/>
  <c r="N55" i="11"/>
  <c r="G59" i="7"/>
  <c r="N57" i="11" s="1"/>
  <c r="L55" i="11"/>
  <c r="J51" i="11"/>
  <c r="F59" i="7"/>
  <c r="M57" i="11" s="1"/>
  <c r="N6" i="11"/>
  <c r="B64" i="3"/>
  <c r="I41" i="11" s="1"/>
  <c r="M28" i="11"/>
  <c r="D57" i="3"/>
  <c r="G48" i="3"/>
  <c r="N15" i="11" s="1"/>
  <c r="G46" i="3"/>
  <c r="I38" i="11"/>
  <c r="J38" i="11"/>
  <c r="L33" i="11"/>
  <c r="J33" i="11"/>
  <c r="F51" i="3"/>
  <c r="N13" i="11"/>
  <c r="N3" i="11"/>
  <c r="D32" i="3"/>
  <c r="D48" i="7"/>
  <c r="K43" i="11"/>
  <c r="C57" i="7"/>
  <c r="E59" i="7"/>
  <c r="L57" i="11" s="1"/>
  <c r="D46" i="3"/>
  <c r="C53" i="3"/>
  <c r="J40" i="11" s="1"/>
  <c r="F32" i="3"/>
  <c r="E63" i="3"/>
  <c r="L36" i="11" s="1"/>
  <c r="C47" i="3" l="1"/>
  <c r="I6" i="11"/>
  <c r="F47" i="3"/>
  <c r="M10" i="11" s="1"/>
  <c r="M8" i="11"/>
  <c r="F58" i="3"/>
  <c r="C32" i="3"/>
  <c r="J8" i="11"/>
  <c r="K8" i="11"/>
  <c r="D58" i="3"/>
  <c r="K11" i="11" s="1"/>
  <c r="D47" i="3"/>
  <c r="K10" i="11" s="1"/>
  <c r="B32" i="3"/>
  <c r="B58" i="3"/>
  <c r="I11" i="11" s="1"/>
  <c r="I8" i="11"/>
  <c r="B47" i="3"/>
  <c r="E48" i="7"/>
  <c r="G58" i="3"/>
  <c r="N8" i="11"/>
  <c r="G47" i="3"/>
  <c r="N10" i="11" s="1"/>
  <c r="L45" i="11"/>
  <c r="E55" i="7"/>
  <c r="K6" i="11"/>
  <c r="D65" i="3"/>
  <c r="F48" i="7"/>
  <c r="M44" i="11"/>
  <c r="M30" i="11"/>
  <c r="F55" i="7"/>
  <c r="M45" i="11"/>
  <c r="L16" i="11"/>
  <c r="E65" i="3"/>
  <c r="B48" i="7"/>
  <c r="I44" i="11"/>
  <c r="K5" i="11"/>
  <c r="N44" i="11"/>
  <c r="G48" i="7"/>
  <c r="J11" i="11"/>
  <c r="C65" i="3"/>
  <c r="I45" i="11"/>
  <c r="B55" i="7"/>
  <c r="C55" i="7"/>
  <c r="J53" i="11"/>
  <c r="J10" i="11"/>
  <c r="C54" i="3"/>
  <c r="N5" i="11"/>
  <c r="G54" i="3"/>
  <c r="D55" i="7"/>
  <c r="K45" i="11"/>
  <c r="J52" i="11"/>
  <c r="C48" i="7"/>
  <c r="N45" i="11"/>
  <c r="G55" i="7"/>
  <c r="B65" i="3" l="1"/>
  <c r="N11" i="11"/>
  <c r="G65" i="3"/>
  <c r="F54" i="3"/>
  <c r="I10" i="11"/>
  <c r="B54" i="3"/>
  <c r="D54" i="3"/>
  <c r="M11" i="11"/>
  <c r="F6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Tasso</author>
  </authors>
  <commentList>
    <comment ref="H1" authorId="0" shapeId="0" xr:uid="{00000000-0006-0000-0200-000001000000}">
      <text>
        <r>
          <rPr>
            <b/>
            <sz val="9"/>
            <color indexed="81"/>
            <rFont val="Tahoma"/>
            <family val="2"/>
          </rPr>
          <t>Tasso:</t>
        </r>
        <r>
          <rPr>
            <sz val="9"/>
            <color indexed="81"/>
            <rFont val="Tahoma"/>
            <family val="2"/>
          </rPr>
          <t xml:space="preserve">
CO2 (t)
CH4 (t)
N2O (t)
etc...
</t>
        </r>
      </text>
    </comment>
  </commentList>
</comments>
</file>

<file path=xl/sharedStrings.xml><?xml version="1.0" encoding="utf-8"?>
<sst xmlns="http://schemas.openxmlformats.org/spreadsheetml/2006/main" count="616" uniqueCount="135">
  <si>
    <t>PR</t>
  </si>
  <si>
    <t>SC</t>
  </si>
  <si>
    <t>RS</t>
  </si>
  <si>
    <t>Total</t>
  </si>
  <si>
    <t>BR</t>
  </si>
  <si>
    <t>Gás</t>
  </si>
  <si>
    <t>GTP-100</t>
  </si>
  <si>
    <t>GWP-100</t>
  </si>
  <si>
    <t>CO2 (t)</t>
  </si>
  <si>
    <t>CH4 (t)</t>
  </si>
  <si>
    <t>N2O (t)</t>
  </si>
  <si>
    <t>Emissão</t>
  </si>
  <si>
    <t>CO2e (t GWP)</t>
  </si>
  <si>
    <t>CO2e (t GTP)</t>
  </si>
  <si>
    <t>Description</t>
  </si>
  <si>
    <t>Oil and Natural Gas Industry</t>
  </si>
  <si>
    <t>Emission Drivers</t>
  </si>
  <si>
    <t>Oil and Natural Gas Production (ktoe)</t>
  </si>
  <si>
    <t>Oil Refining (ktoe)</t>
  </si>
  <si>
    <t>CO2 Emissions (t)</t>
  </si>
  <si>
    <t>Oil and Natural Gas Extraction and Production</t>
  </si>
  <si>
    <t>Oil Refining</t>
  </si>
  <si>
    <t>CH4 Emissions (t)</t>
  </si>
  <si>
    <t>N2O Emissions (t)</t>
  </si>
  <si>
    <t>CO2e GWP Emissions (t)</t>
  </si>
  <si>
    <t>CO2e GTP Emissions (t)</t>
  </si>
  <si>
    <t>Emission Drivers - 1990 Variation</t>
  </si>
  <si>
    <t>Coal Mining and handling</t>
  </si>
  <si>
    <t>RS (ROM Coal)</t>
  </si>
  <si>
    <t>SC (ROM Coal)</t>
  </si>
  <si>
    <t>PR (ROM Coal)</t>
  </si>
  <si>
    <t>BR (ROM Coal)</t>
  </si>
  <si>
    <t>BR (Products)</t>
  </si>
  <si>
    <t>Coal Mines Profile</t>
  </si>
  <si>
    <t>Coal Anual Production (t)</t>
  </si>
  <si>
    <t>SC Surface</t>
  </si>
  <si>
    <t>PR Surface</t>
  </si>
  <si>
    <t>SC Underground</t>
  </si>
  <si>
    <t>PR Underground</t>
  </si>
  <si>
    <t>Carbon in coal dumps (t)</t>
  </si>
  <si>
    <t>Coal Anual Production (t) - 1990 Variation</t>
  </si>
  <si>
    <t>CO2 Emissions (t) - 1990 Variation</t>
  </si>
  <si>
    <t>Level 1 - Setor</t>
  </si>
  <si>
    <t>Level 2</t>
  </si>
  <si>
    <t>Level 3</t>
  </si>
  <si>
    <t>Level 4</t>
  </si>
  <si>
    <t>Level 5</t>
  </si>
  <si>
    <t>Level 6</t>
  </si>
  <si>
    <t>Emission / Removal / Bunker</t>
  </si>
  <si>
    <t>Gas</t>
  </si>
  <si>
    <t>Energy</t>
  </si>
  <si>
    <t>Fugitive Emissions</t>
  </si>
  <si>
    <t>Fuel Production</t>
  </si>
  <si>
    <t>Oil</t>
  </si>
  <si>
    <t>Natural Gas</t>
  </si>
  <si>
    <t>Coal</t>
  </si>
  <si>
    <t>Oil and Gas</t>
  </si>
  <si>
    <t>Fugitive emissions calculations for Oil and Natural Gas Industry (extraction, refining and transport)</t>
  </si>
  <si>
    <t>Fugitive emissions calculations for Coal Production (mining and spontaneous combustion on coal dumps)</t>
  </si>
  <si>
    <t>GWP and GTP conversion factors according to IPCC.</t>
  </si>
  <si>
    <t>Fugitive emission results.</t>
  </si>
  <si>
    <t>Underground-mining</t>
  </si>
  <si>
    <t>Underground-post mining</t>
  </si>
  <si>
    <t xml:space="preserve">Natural Gas Consumption </t>
  </si>
  <si>
    <t>Flarred NG</t>
  </si>
  <si>
    <t xml:space="preserve">NG Leakage </t>
  </si>
  <si>
    <t>Methane EF (m3 CH4/ton)</t>
  </si>
  <si>
    <t>UG Mines</t>
  </si>
  <si>
    <t xml:space="preserve">Mining </t>
  </si>
  <si>
    <t>Deg I</t>
  </si>
  <si>
    <t>Deg II</t>
  </si>
  <si>
    <t>Deg III</t>
  </si>
  <si>
    <t>Post-Mining</t>
  </si>
  <si>
    <t>OC Mines</t>
  </si>
  <si>
    <t>OC-Mining</t>
  </si>
  <si>
    <t>OC-Post mining</t>
  </si>
  <si>
    <t>CH4 Emission Factors (m³CH4)</t>
  </si>
  <si>
    <t>Coal Mining</t>
  </si>
  <si>
    <t>Coal-UG</t>
  </si>
  <si>
    <t>Coal -OC</t>
  </si>
  <si>
    <t>Coal Post mining</t>
  </si>
  <si>
    <t>No of Wells</t>
  </si>
  <si>
    <t>Gg/well</t>
  </si>
  <si>
    <t>Oil Production</t>
  </si>
  <si>
    <t>Gg/'000 tons</t>
  </si>
  <si>
    <t>Refinery Throughput</t>
  </si>
  <si>
    <t xml:space="preserve">Gas Production </t>
  </si>
  <si>
    <t>Gg/MMCM</t>
  </si>
  <si>
    <t>Gas Processing</t>
  </si>
  <si>
    <t>Gas distribution</t>
  </si>
  <si>
    <t xml:space="preserve">Leakage </t>
  </si>
  <si>
    <t>Flaring</t>
  </si>
  <si>
    <t>Oil and NG</t>
  </si>
  <si>
    <t>kg CH4</t>
  </si>
  <si>
    <t xml:space="preserve">1 m3 CH4 </t>
  </si>
  <si>
    <t>Natural Gas Distribution</t>
  </si>
  <si>
    <t>Natural Gas Production</t>
  </si>
  <si>
    <t>Wells</t>
  </si>
  <si>
    <t>Underground (UG)</t>
  </si>
  <si>
    <t>Open Cast (OC)</t>
  </si>
  <si>
    <t>Oil Porduction ('000 tonnes)</t>
  </si>
  <si>
    <t>Refinery Throughput (MMTA)</t>
  </si>
  <si>
    <t>Natural Gas Production (MMCM)</t>
  </si>
  <si>
    <t>Natural Gas Consumption (MMCM)</t>
  </si>
  <si>
    <t>NG distribution (MMCM)</t>
  </si>
  <si>
    <t>NG Leakage</t>
  </si>
  <si>
    <t>Gg/Mt</t>
  </si>
  <si>
    <t>Number of Wells</t>
  </si>
  <si>
    <t>Sector</t>
  </si>
  <si>
    <t xml:space="preserve">Electricity Generation and Energy </t>
  </si>
  <si>
    <t>Time Series</t>
  </si>
  <si>
    <t>2007-2012</t>
  </si>
  <si>
    <t>Level of Disaggregation</t>
  </si>
  <si>
    <t>National level data</t>
  </si>
  <si>
    <t>Sub-sector Disaggregation</t>
  </si>
  <si>
    <t>Electricity, Fugitive, Transport, Others - Residential, Commercial &amp; Agriculture</t>
  </si>
  <si>
    <t>Sector Description</t>
  </si>
  <si>
    <t>About GHG Platform</t>
  </si>
  <si>
    <t>Lead Institution</t>
  </si>
  <si>
    <t>Contact Details</t>
  </si>
  <si>
    <t>Usage Policy</t>
  </si>
  <si>
    <t>Citation</t>
  </si>
  <si>
    <t>Disclaimer</t>
  </si>
  <si>
    <t>info@ghgplatform-india.org, sahil@cstep.in</t>
  </si>
  <si>
    <t>Version</t>
  </si>
  <si>
    <t>1.0 Posted on July 15, 2016</t>
  </si>
  <si>
    <t>CSTEP has analysed emissions from energy production and use in the Electricity Generation, Transportation and Other (Residential, Commercial, Agriculture and Fisheries) sectors. Together these constitute over 60% of India’s emissions. Emissions from energy use in fuel production (mining and refineries) have been reported in Industry but fugitive emissions have been reported in Energy, as per IPCC 2006 guidelines. The data used has been sourced from public sources to the extent possible. Assumptions and methodologies have been made transparent for further analysis outside the GHG Platform India. The exercise forms the basis to measure India’s climate performance and stimulate data-driven policy decisions.</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</si>
  <si>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</si>
  <si>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Center for Study of Science, Technology and Policy (CSTEP)</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</si>
  <si>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</si>
  <si>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 xml:space="preserve">"The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  </t>
  </si>
  <si>
    <t>Tabs</t>
  </si>
  <si>
    <t>Final Results</t>
  </si>
  <si>
    <t>Emission Factors CO2e</t>
  </si>
  <si>
    <t xml:space="preserve">Ali, Mohd. Sahil., Rachel, R., Lakshmi, A., Ananthakumar, Murali R., (2016). Energy Emissions. Version 1.0 dated July 15, 2016, from GHG platform India: GHG platform INDIA-2007-2012 National Estimates-2016 Series http://ghgplatform-india.org/data-and-emissions/energy.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</si>
</sst>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 ;_ * \-#,##0.00_ ;_ * &quot;-&quot;??_ ;_ @_ "/>
    <numFmt numFmtId="165" formatCode="_-* #,##0.00_-;\-* #,##0.00_-;_-* &quot;-&quot;??_-;_-@_-"/>
    <numFmt numFmtId="166" formatCode="_(* #,##0_);_(* \(#,##0\);_(* &quot;-&quot;??_);_(@_)"/>
    <numFmt numFmtId="167" formatCode="_(&quot;R$ &quot;* #,##0.00_);_(&quot;R$ &quot;* \(#,##0.00\);_(&quot;R$ &quot;* &quot;-&quot;??_);_(@_)"/>
    <numFmt numFmtId="168" formatCode="_(* #,##0.0_);_(* \(#,##0.0\);_(* &quot;-&quot;??_);_(@_)"/>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sz val="10"/>
      <name val="Arial"/>
      <family val="2"/>
    </font>
    <font>
      <sz val="10"/>
      <name val="Courier"/>
      <family val="3"/>
    </font>
    <font>
      <b/>
      <sz val="11"/>
      <color theme="0"/>
      <name val="Calibri"/>
      <family val="2"/>
      <scheme val="minor"/>
    </font>
    <font>
      <sz val="10"/>
      <color theme="1"/>
      <name val="Calibri"/>
      <family val="2"/>
      <scheme val="minor"/>
    </font>
    <font>
      <b/>
      <sz val="9"/>
      <color indexed="81"/>
      <name val="Tahoma"/>
      <family val="2"/>
    </font>
    <font>
      <sz val="9"/>
      <color indexed="81"/>
      <name val="Tahoma"/>
      <family val="2"/>
    </font>
    <font>
      <b/>
      <i/>
      <sz val="12"/>
      <name val="Times New Roman"/>
      <family val="1"/>
    </font>
    <font>
      <sz val="12"/>
      <name val="Times New Roman"/>
      <family val="1"/>
    </font>
    <font>
      <b/>
      <sz val="12"/>
      <name val="Times New Roman"/>
      <family val="1"/>
    </font>
    <font>
      <sz val="11"/>
      <name val="Calibri"/>
      <family val="2"/>
      <scheme val="minor"/>
    </font>
    <font>
      <b/>
      <u/>
      <sz val="12"/>
      <name val="Times New Roman"/>
      <family val="1"/>
    </font>
    <font>
      <sz val="12"/>
      <color theme="1"/>
      <name val="Times New Roman"/>
      <family val="1"/>
    </font>
    <font>
      <u/>
      <sz val="11"/>
      <color theme="10"/>
      <name val="Calibri"/>
      <family val="2"/>
    </font>
    <font>
      <u/>
      <sz val="11"/>
      <color theme="11"/>
      <name val="Calibri"/>
      <family val="2"/>
      <scheme val="minor"/>
    </font>
    <font>
      <sz val="15"/>
      <color theme="1"/>
      <name val="Times New Roman"/>
    </font>
    <font>
      <b/>
      <sz val="15"/>
      <name val="Times New Roman"/>
    </font>
    <font>
      <sz val="15"/>
      <name val="Times New Roman"/>
    </font>
    <font>
      <sz val="15"/>
      <color rgb="FF1F497D"/>
      <name val="Times New Roman"/>
    </font>
    <font>
      <u/>
      <sz val="15"/>
      <color theme="10"/>
      <name val="Times New Roman"/>
    </font>
    <font>
      <b/>
      <sz val="15"/>
      <name val="Times New Roman"/>
      <family val="1"/>
    </font>
    <font>
      <sz val="15"/>
      <color theme="1"/>
      <name val="Times New Roman"/>
      <family val="1"/>
    </font>
    <font>
      <sz val="15"/>
      <name val="Times New Roman"/>
      <family val="1"/>
    </font>
  </fonts>
  <fills count="8">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style="dotted">
        <color auto="1"/>
      </bottom>
      <diagonal/>
    </border>
    <border>
      <left/>
      <right style="medium">
        <color indexed="64"/>
      </right>
      <top/>
      <bottom style="dotted">
        <color indexed="64"/>
      </bottom>
      <diagonal/>
    </border>
    <border>
      <left style="medium">
        <color indexed="64"/>
      </left>
      <right style="dotted">
        <color indexed="64"/>
      </right>
      <top/>
      <bottom/>
      <diagonal/>
    </border>
    <border>
      <left/>
      <right style="medium">
        <color indexed="64"/>
      </right>
      <top style="dotted">
        <color indexed="64"/>
      </top>
      <bottom style="dotted">
        <color indexed="64"/>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s>
  <cellStyleXfs count="37">
    <xf numFmtId="0" fontId="0" fillId="0" borderId="0"/>
    <xf numFmtId="43" fontId="1"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0" fontId="3" fillId="0" borderId="0"/>
    <xf numFmtId="0" fontId="4" fillId="0" borderId="0"/>
    <xf numFmtId="0" fontId="4" fillId="0" borderId="0"/>
    <xf numFmtId="0" fontId="5" fillId="0" borderId="0">
      <alignment vertical="center"/>
    </xf>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alignment vertical="center"/>
    </xf>
    <xf numFmtId="0" fontId="3" fillId="0" borderId="0"/>
    <xf numFmtId="0" fontId="5" fillId="0" borderId="0">
      <alignment vertical="center"/>
    </xf>
    <xf numFmtId="0" fontId="3" fillId="0" borderId="0"/>
    <xf numFmtId="0" fontId="5" fillId="0" borderId="0">
      <alignment vertical="center"/>
    </xf>
    <xf numFmtId="0" fontId="3" fillId="0" borderId="0"/>
    <xf numFmtId="0" fontId="5" fillId="0" borderId="0">
      <alignment vertical="center"/>
    </xf>
    <xf numFmtId="0" fontId="3" fillId="0" borderId="0"/>
    <xf numFmtId="0" fontId="5" fillId="0" borderId="0">
      <alignment vertical="center"/>
    </xf>
    <xf numFmtId="0" fontId="3"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137">
    <xf numFmtId="0" fontId="0" fillId="0" borderId="0" xfId="0"/>
    <xf numFmtId="166" fontId="0" fillId="3" borderId="0" xfId="1" applyNumberFormat="1" applyFont="1" applyFill="1"/>
    <xf numFmtId="0" fontId="0" fillId="0" borderId="0" xfId="0" applyAlignment="1">
      <alignment vertical="center"/>
    </xf>
    <xf numFmtId="0" fontId="6" fillId="2" borderId="0" xfId="0" applyFont="1" applyFill="1"/>
    <xf numFmtId="0" fontId="2" fillId="0" borderId="0" xfId="0" applyFont="1"/>
    <xf numFmtId="0" fontId="2" fillId="0" borderId="0" xfId="1" applyNumberFormat="1" applyFont="1" applyFill="1" applyAlignment="1">
      <alignment horizontal="center"/>
    </xf>
    <xf numFmtId="166" fontId="2" fillId="3" borderId="0" xfId="1" applyNumberFormat="1" applyFont="1" applyFill="1"/>
    <xf numFmtId="9" fontId="0" fillId="0" borderId="0" xfId="2" applyFont="1"/>
    <xf numFmtId="2" fontId="0" fillId="0" borderId="0" xfId="0" applyNumberFormat="1" applyAlignment="1"/>
    <xf numFmtId="2" fontId="2" fillId="0" borderId="0" xfId="0" applyNumberFormat="1" applyFont="1"/>
    <xf numFmtId="0" fontId="6" fillId="2" borderId="0" xfId="0" applyFont="1" applyFill="1" applyAlignment="1"/>
    <xf numFmtId="166" fontId="0" fillId="0" borderId="0" xfId="1" applyNumberFormat="1" applyFont="1" applyAlignment="1"/>
    <xf numFmtId="166" fontId="0" fillId="4" borderId="0" xfId="1" applyNumberFormat="1" applyFont="1" applyFill="1" applyAlignment="1"/>
    <xf numFmtId="2" fontId="0" fillId="0" borderId="0" xfId="1" applyNumberFormat="1" applyFont="1" applyAlignment="1"/>
    <xf numFmtId="166" fontId="0" fillId="3" borderId="0" xfId="1" applyNumberFormat="1" applyFont="1" applyFill="1" applyAlignment="1"/>
    <xf numFmtId="9" fontId="0" fillId="0" borderId="0" xfId="2" applyFont="1" applyFill="1" applyAlignment="1"/>
    <xf numFmtId="168" fontId="0" fillId="3" borderId="0" xfId="1" applyNumberFormat="1" applyFont="1" applyFill="1"/>
    <xf numFmtId="0" fontId="7" fillId="0" borderId="0" xfId="0" applyFont="1" applyBorder="1"/>
    <xf numFmtId="166" fontId="11" fillId="0" borderId="0" xfId="1" applyNumberFormat="1" applyFont="1" applyFill="1"/>
    <xf numFmtId="0" fontId="11" fillId="0" borderId="0" xfId="0" applyFont="1" applyFill="1"/>
    <xf numFmtId="3" fontId="11" fillId="0" borderId="0" xfId="0" applyNumberFormat="1" applyFont="1" applyFill="1" applyAlignment="1">
      <alignment vertical="center" wrapText="1"/>
    </xf>
    <xf numFmtId="9" fontId="11" fillId="0" borderId="0" xfId="2" applyFont="1" applyFill="1"/>
    <xf numFmtId="0" fontId="11" fillId="0" borderId="0" xfId="0" applyFont="1" applyFill="1" applyAlignment="1">
      <alignment vertical="center" wrapText="1"/>
    </xf>
    <xf numFmtId="4" fontId="11" fillId="0" borderId="0" xfId="0" applyNumberFormat="1" applyFont="1" applyFill="1" applyAlignment="1">
      <alignment vertical="center" wrapText="1"/>
    </xf>
    <xf numFmtId="2" fontId="11" fillId="0" borderId="0" xfId="0" applyNumberFormat="1" applyFont="1" applyFill="1"/>
    <xf numFmtId="2" fontId="11" fillId="0" borderId="0" xfId="1" applyNumberFormat="1" applyFont="1" applyFill="1"/>
    <xf numFmtId="9" fontId="11" fillId="0" borderId="0" xfId="2" applyFont="1" applyFill="1" applyAlignment="1">
      <alignment vertical="center" wrapText="1"/>
    </xf>
    <xf numFmtId="164" fontId="11" fillId="0" borderId="0" xfId="0" applyNumberFormat="1" applyFont="1" applyFill="1" applyAlignment="1">
      <alignment vertical="center" wrapText="1"/>
    </xf>
    <xf numFmtId="0" fontId="13" fillId="0" borderId="0" xfId="0" applyFont="1" applyFill="1"/>
    <xf numFmtId="2" fontId="12" fillId="0" borderId="0" xfId="1" applyNumberFormat="1" applyFont="1" applyFill="1"/>
    <xf numFmtId="0" fontId="14" fillId="0" borderId="0" xfId="0" applyFont="1" applyFill="1"/>
    <xf numFmtId="0" fontId="12" fillId="0" borderId="1" xfId="0" applyFont="1" applyFill="1" applyBorder="1" applyAlignment="1">
      <alignment horizontal="center"/>
    </xf>
    <xf numFmtId="0" fontId="12" fillId="0" borderId="2" xfId="0" applyFont="1" applyFill="1" applyBorder="1" applyAlignment="1">
      <alignment horizontal="center"/>
    </xf>
    <xf numFmtId="0" fontId="12" fillId="0" borderId="3" xfId="0" applyFont="1" applyFill="1" applyBorder="1" applyAlignment="1">
      <alignment horizontal="center"/>
    </xf>
    <xf numFmtId="0" fontId="11" fillId="0" borderId="5" xfId="0" applyFont="1" applyFill="1" applyBorder="1"/>
    <xf numFmtId="0" fontId="10" fillId="0" borderId="4" xfId="0" applyFont="1" applyFill="1" applyBorder="1" applyAlignment="1">
      <alignment horizontal="center" vertical="center"/>
    </xf>
    <xf numFmtId="0" fontId="11" fillId="0" borderId="0" xfId="0" applyFont="1" applyFill="1" applyAlignment="1">
      <alignment wrapText="1"/>
    </xf>
    <xf numFmtId="2" fontId="11" fillId="0" borderId="4" xfId="0" applyNumberFormat="1" applyFont="1" applyFill="1" applyBorder="1"/>
    <xf numFmtId="2" fontId="11" fillId="0" borderId="5" xfId="31" applyNumberFormat="1" applyFont="1" applyFill="1" applyBorder="1"/>
    <xf numFmtId="2" fontId="11" fillId="0" borderId="5" xfId="0" applyNumberFormat="1" applyFont="1" applyFill="1" applyBorder="1"/>
    <xf numFmtId="0" fontId="11" fillId="0" borderId="6" xfId="0" applyFont="1" applyFill="1" applyBorder="1"/>
    <xf numFmtId="166" fontId="11" fillId="0" borderId="0" xfId="1" applyNumberFormat="1" applyFont="1" applyFill="1" applyBorder="1"/>
    <xf numFmtId="166" fontId="11" fillId="0" borderId="7" xfId="1" applyNumberFormat="1" applyFont="1" applyFill="1" applyBorder="1"/>
    <xf numFmtId="2" fontId="11" fillId="0" borderId="0" xfId="0" applyNumberFormat="1" applyFont="1" applyFill="1" applyBorder="1"/>
    <xf numFmtId="0" fontId="11" fillId="0" borderId="8" xfId="0" applyFont="1" applyFill="1" applyBorder="1"/>
    <xf numFmtId="0" fontId="12" fillId="0" borderId="6" xfId="0" applyFont="1" applyFill="1" applyBorder="1"/>
    <xf numFmtId="2" fontId="11" fillId="0" borderId="0" xfId="1" applyNumberFormat="1" applyFont="1" applyFill="1" applyBorder="1"/>
    <xf numFmtId="2" fontId="11" fillId="0" borderId="7" xfId="1" applyNumberFormat="1" applyFont="1" applyFill="1" applyBorder="1"/>
    <xf numFmtId="2" fontId="12" fillId="0" borderId="6" xfId="0" applyNumberFormat="1" applyFont="1" applyFill="1" applyBorder="1"/>
    <xf numFmtId="2" fontId="12" fillId="0" borderId="0" xfId="1" applyNumberFormat="1" applyFont="1" applyFill="1" applyBorder="1"/>
    <xf numFmtId="166" fontId="12" fillId="0" borderId="0" xfId="1" applyNumberFormat="1" applyFont="1" applyFill="1" applyBorder="1"/>
    <xf numFmtId="166" fontId="12" fillId="0" borderId="7" xfId="1" applyNumberFormat="1" applyFont="1" applyFill="1" applyBorder="1"/>
    <xf numFmtId="9" fontId="11" fillId="0" borderId="0" xfId="2" applyFont="1" applyFill="1" applyBorder="1"/>
    <xf numFmtId="9" fontId="11" fillId="0" borderId="7" xfId="2" applyFont="1" applyFill="1" applyBorder="1"/>
    <xf numFmtId="10" fontId="11" fillId="0" borderId="0" xfId="2" applyNumberFormat="1" applyFont="1" applyFill="1" applyBorder="1"/>
    <xf numFmtId="10" fontId="11" fillId="0" borderId="7" xfId="2" applyNumberFormat="1" applyFont="1" applyFill="1" applyBorder="1"/>
    <xf numFmtId="9" fontId="11" fillId="0" borderId="0" xfId="2" applyNumberFormat="1" applyFont="1" applyFill="1" applyBorder="1"/>
    <xf numFmtId="9" fontId="11" fillId="0" borderId="7" xfId="2" applyNumberFormat="1" applyFont="1" applyFill="1" applyBorder="1"/>
    <xf numFmtId="2" fontId="12" fillId="0" borderId="7" xfId="1" applyNumberFormat="1" applyFont="1" applyFill="1" applyBorder="1"/>
    <xf numFmtId="2" fontId="11" fillId="0" borderId="6" xfId="0" applyNumberFormat="1" applyFont="1" applyFill="1" applyBorder="1"/>
    <xf numFmtId="2" fontId="11" fillId="0" borderId="9" xfId="1" applyNumberFormat="1" applyFont="1" applyFill="1" applyBorder="1"/>
    <xf numFmtId="2" fontId="11" fillId="0" borderId="10" xfId="1" applyNumberFormat="1" applyFont="1" applyFill="1" applyBorder="1"/>
    <xf numFmtId="0" fontId="11" fillId="0" borderId="6" xfId="0" applyFont="1" applyFill="1" applyBorder="1" applyAlignment="1">
      <alignment horizontal="left"/>
    </xf>
    <xf numFmtId="0" fontId="11" fillId="0" borderId="6" xfId="0" applyFont="1" applyFill="1" applyBorder="1" applyAlignment="1">
      <alignment vertical="center"/>
    </xf>
    <xf numFmtId="0" fontId="11" fillId="0" borderId="6" xfId="0" applyFont="1" applyFill="1" applyBorder="1" applyAlignment="1">
      <alignment vertical="center" wrapText="1"/>
    </xf>
    <xf numFmtId="1" fontId="11" fillId="0" borderId="0" xfId="1" applyNumberFormat="1" applyFont="1" applyFill="1" applyBorder="1"/>
    <xf numFmtId="1" fontId="11" fillId="0" borderId="7" xfId="1" applyNumberFormat="1" applyFont="1" applyFill="1" applyBorder="1"/>
    <xf numFmtId="0" fontId="12" fillId="0" borderId="8" xfId="0" applyFont="1" applyFill="1" applyBorder="1" applyAlignment="1">
      <alignment vertical="center"/>
    </xf>
    <xf numFmtId="2" fontId="12" fillId="0" borderId="9" xfId="1" applyNumberFormat="1" applyFont="1" applyFill="1" applyBorder="1"/>
    <xf numFmtId="2" fontId="12" fillId="0" borderId="10" xfId="1" applyNumberFormat="1" applyFont="1" applyFill="1" applyBorder="1"/>
    <xf numFmtId="0" fontId="18" fillId="0" borderId="11" xfId="0" applyFont="1" applyBorder="1"/>
    <xf numFmtId="0" fontId="18" fillId="0" borderId="14" xfId="0" applyFont="1" applyBorder="1"/>
    <xf numFmtId="0" fontId="18" fillId="0" borderId="12" xfId="0" applyFont="1" applyBorder="1"/>
    <xf numFmtId="0" fontId="18" fillId="0" borderId="0" xfId="0" applyFont="1"/>
    <xf numFmtId="0" fontId="18" fillId="0" borderId="15" xfId="0" applyFont="1" applyBorder="1"/>
    <xf numFmtId="0" fontId="18" fillId="0" borderId="16" xfId="0" applyFont="1" applyBorder="1"/>
    <xf numFmtId="0" fontId="18" fillId="0" borderId="13" xfId="0" applyFont="1" applyBorder="1"/>
    <xf numFmtId="0" fontId="19" fillId="6" borderId="17" xfId="0" applyFont="1" applyFill="1" applyBorder="1" applyAlignment="1">
      <alignment horizontal="left" vertical="center"/>
    </xf>
    <xf numFmtId="0" fontId="18" fillId="5" borderId="18" xfId="0" applyFont="1" applyFill="1" applyBorder="1" applyAlignment="1">
      <alignment vertical="center" wrapText="1"/>
    </xf>
    <xf numFmtId="0" fontId="19" fillId="6" borderId="19" xfId="0" applyFont="1" applyFill="1" applyBorder="1" applyAlignment="1">
      <alignment horizontal="left" vertical="center"/>
    </xf>
    <xf numFmtId="0" fontId="18" fillId="5" borderId="20" xfId="0" applyFont="1" applyFill="1" applyBorder="1" applyAlignment="1">
      <alignment vertical="center"/>
    </xf>
    <xf numFmtId="0" fontId="19" fillId="6" borderId="19" xfId="0" applyFont="1" applyFill="1" applyBorder="1" applyAlignment="1">
      <alignment horizontal="left" vertical="center" wrapText="1"/>
    </xf>
    <xf numFmtId="0" fontId="18" fillId="5" borderId="20" xfId="0" applyFont="1" applyFill="1" applyBorder="1" applyAlignment="1">
      <alignment vertical="center" wrapText="1"/>
    </xf>
    <xf numFmtId="0" fontId="20" fillId="0" borderId="21" xfId="0" applyFont="1" applyBorder="1" applyAlignment="1">
      <alignment vertical="center" wrapText="1"/>
    </xf>
    <xf numFmtId="0" fontId="20" fillId="0" borderId="11" xfId="0" applyFont="1" applyBorder="1" applyAlignment="1">
      <alignment vertical="center" wrapText="1"/>
    </xf>
    <xf numFmtId="0" fontId="20" fillId="5" borderId="21" xfId="0" applyFont="1" applyFill="1" applyBorder="1" applyAlignment="1">
      <alignment vertical="center" wrapText="1"/>
    </xf>
    <xf numFmtId="0" fontId="21" fillId="0" borderId="11" xfId="0" applyFont="1" applyBorder="1" applyAlignment="1">
      <alignment vertical="center" wrapText="1"/>
    </xf>
    <xf numFmtId="0" fontId="18" fillId="5" borderId="20" xfId="0" applyFont="1" applyFill="1" applyBorder="1" applyAlignment="1">
      <alignment horizontal="left" vertical="center" wrapText="1"/>
    </xf>
    <xf numFmtId="0" fontId="19" fillId="6" borderId="22" xfId="0" applyFont="1" applyFill="1" applyBorder="1" applyAlignment="1">
      <alignment horizontal="left" vertical="center"/>
    </xf>
    <xf numFmtId="0" fontId="22" fillId="5" borderId="23" xfId="32" applyFont="1" applyFill="1" applyBorder="1" applyAlignment="1" applyProtection="1">
      <alignment vertical="center" wrapText="1"/>
    </xf>
    <xf numFmtId="0" fontId="19" fillId="6" borderId="24" xfId="0" applyFont="1" applyFill="1" applyBorder="1" applyAlignment="1">
      <alignment horizontal="left" vertical="center"/>
    </xf>
    <xf numFmtId="0" fontId="19" fillId="6" borderId="25" xfId="0" applyFont="1" applyFill="1" applyBorder="1" applyAlignment="1">
      <alignment horizontal="left" vertical="center"/>
    </xf>
    <xf numFmtId="0" fontId="20" fillId="5" borderId="26" xfId="0" applyFont="1" applyFill="1" applyBorder="1" applyAlignment="1">
      <alignment vertical="center" wrapText="1"/>
    </xf>
    <xf numFmtId="0" fontId="23" fillId="6" borderId="27" xfId="0" applyFont="1" applyFill="1" applyBorder="1" applyAlignment="1">
      <alignment horizontal="left" vertical="center"/>
    </xf>
    <xf numFmtId="169" fontId="24" fillId="0" borderId="28" xfId="0" applyNumberFormat="1" applyFont="1" applyBorder="1" applyAlignment="1">
      <alignment horizontal="left" vertical="center" wrapText="1"/>
    </xf>
    <xf numFmtId="0" fontId="25" fillId="0" borderId="21" xfId="0" applyFont="1" applyBorder="1" applyAlignment="1">
      <alignment horizontal="left" vertical="center" wrapText="1"/>
    </xf>
    <xf numFmtId="0" fontId="11" fillId="0" borderId="4" xfId="0" applyFont="1" applyFill="1" applyBorder="1"/>
    <xf numFmtId="0" fontId="10" fillId="0" borderId="4" xfId="31" applyNumberFormat="1" applyFont="1" applyFill="1" applyBorder="1" applyAlignment="1">
      <alignment horizontal="center" vertical="center"/>
    </xf>
    <xf numFmtId="166" fontId="11" fillId="0" borderId="4" xfId="1" applyNumberFormat="1" applyFont="1" applyFill="1" applyBorder="1"/>
    <xf numFmtId="0" fontId="11" fillId="0" borderId="4" xfId="0" applyFont="1" applyFill="1" applyBorder="1" applyAlignment="1">
      <alignment vertical="center"/>
    </xf>
    <xf numFmtId="0" fontId="11" fillId="0" borderId="4" xfId="0" applyFont="1" applyFill="1" applyBorder="1" applyAlignment="1">
      <alignment vertical="center" wrapText="1"/>
    </xf>
    <xf numFmtId="0" fontId="11" fillId="0" borderId="4" xfId="0" applyFont="1" applyFill="1" applyBorder="1" applyAlignment="1">
      <alignment horizontal="left"/>
    </xf>
    <xf numFmtId="0" fontId="12" fillId="0" borderId="1" xfId="0" applyFont="1" applyFill="1" applyBorder="1"/>
    <xf numFmtId="0" fontId="12" fillId="0" borderId="2" xfId="1" applyNumberFormat="1" applyFont="1" applyFill="1" applyBorder="1" applyAlignment="1">
      <alignment horizontal="center"/>
    </xf>
    <xf numFmtId="0" fontId="12" fillId="0" borderId="3" xfId="1" applyNumberFormat="1" applyFont="1" applyFill="1" applyBorder="1" applyAlignment="1">
      <alignment horizontal="center"/>
    </xf>
    <xf numFmtId="0" fontId="11" fillId="0" borderId="8" xfId="0" applyFont="1" applyFill="1" applyBorder="1" applyAlignment="1">
      <alignment horizontal="left"/>
    </xf>
    <xf numFmtId="0" fontId="12" fillId="0" borderId="29" xfId="0" applyFont="1" applyFill="1" applyBorder="1"/>
    <xf numFmtId="0" fontId="12" fillId="0" borderId="30" xfId="1" applyNumberFormat="1" applyFont="1" applyFill="1" applyBorder="1" applyAlignment="1">
      <alignment horizontal="center"/>
    </xf>
    <xf numFmtId="0" fontId="12" fillId="0" borderId="31" xfId="1" applyNumberFormat="1" applyFont="1" applyFill="1" applyBorder="1" applyAlignment="1">
      <alignment horizontal="center"/>
    </xf>
    <xf numFmtId="166" fontId="12" fillId="0" borderId="9" xfId="1" applyNumberFormat="1" applyFont="1" applyFill="1" applyBorder="1"/>
    <xf numFmtId="166" fontId="12" fillId="0" borderId="10" xfId="1" applyNumberFormat="1" applyFont="1" applyFill="1" applyBorder="1"/>
    <xf numFmtId="2" fontId="11" fillId="0" borderId="6" xfId="1" applyNumberFormat="1" applyFont="1" applyFill="1" applyBorder="1"/>
    <xf numFmtId="0" fontId="12" fillId="0" borderId="29" xfId="1" applyNumberFormat="1" applyFont="1" applyFill="1" applyBorder="1" applyAlignment="1">
      <alignment horizontal="center"/>
    </xf>
    <xf numFmtId="10" fontId="11" fillId="0" borderId="9" xfId="2" applyNumberFormat="1" applyFont="1" applyFill="1" applyBorder="1"/>
    <xf numFmtId="10" fontId="11" fillId="0" borderId="10" xfId="2" applyNumberFormat="1" applyFont="1" applyFill="1" applyBorder="1"/>
    <xf numFmtId="2" fontId="12" fillId="0" borderId="8" xfId="0" applyNumberFormat="1" applyFont="1" applyFill="1" applyBorder="1"/>
    <xf numFmtId="0" fontId="11" fillId="0" borderId="19" xfId="0" applyFont="1" applyFill="1" applyBorder="1"/>
    <xf numFmtId="2" fontId="11" fillId="0" borderId="21" xfId="31" applyNumberFormat="1" applyFont="1" applyFill="1" applyBorder="1"/>
    <xf numFmtId="0" fontId="11" fillId="0" borderId="25" xfId="0" applyFont="1" applyFill="1" applyBorder="1"/>
    <xf numFmtId="2" fontId="11" fillId="0" borderId="32" xfId="31" applyNumberFormat="1" applyFont="1" applyFill="1" applyBorder="1"/>
    <xf numFmtId="2" fontId="11" fillId="0" borderId="26" xfId="31" applyNumberFormat="1" applyFont="1" applyFill="1" applyBorder="1"/>
    <xf numFmtId="0" fontId="15" fillId="7" borderId="33" xfId="0" applyFont="1" applyFill="1" applyBorder="1"/>
    <xf numFmtId="0" fontId="15" fillId="7" borderId="34" xfId="0" applyFont="1" applyFill="1" applyBorder="1"/>
    <xf numFmtId="0" fontId="15" fillId="0" borderId="35" xfId="0" applyFont="1" applyFill="1" applyBorder="1"/>
    <xf numFmtId="0" fontId="15" fillId="0" borderId="36" xfId="0" applyFont="1" applyBorder="1"/>
    <xf numFmtId="14" fontId="15" fillId="0" borderId="37" xfId="0" applyNumberFormat="1" applyFont="1" applyBorder="1" applyAlignment="1">
      <alignment horizontal="left"/>
    </xf>
    <xf numFmtId="0" fontId="15" fillId="0" borderId="7" xfId="0" applyFont="1" applyBorder="1" applyAlignment="1">
      <alignment horizontal="left"/>
    </xf>
    <xf numFmtId="14" fontId="15" fillId="0" borderId="35" xfId="0" applyNumberFormat="1" applyFont="1" applyBorder="1"/>
    <xf numFmtId="0" fontId="15" fillId="0" borderId="38" xfId="0" applyFont="1" applyBorder="1" applyAlignment="1">
      <alignment horizontal="left"/>
    </xf>
    <xf numFmtId="14" fontId="15" fillId="0" borderId="39" xfId="0" applyNumberFormat="1" applyFont="1" applyBorder="1"/>
    <xf numFmtId="0" fontId="15" fillId="0" borderId="40" xfId="0" applyFont="1" applyBorder="1"/>
    <xf numFmtId="0" fontId="24" fillId="0" borderId="20" xfId="0" applyFont="1" applyBorder="1" applyAlignment="1">
      <alignment vertical="top" wrapTex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cellXfs>
  <cellStyles count="37">
    <cellStyle name="Comma" xfId="1" builtinId="3"/>
    <cellStyle name="Followed Hyperlink" xfId="33" builtinId="9" hidden="1"/>
    <cellStyle name="Followed Hyperlink" xfId="34" builtinId="9" hidden="1"/>
    <cellStyle name="Followed Hyperlink" xfId="35" builtinId="9" hidden="1"/>
    <cellStyle name="Followed Hyperlink" xfId="36" builtinId="9" hidden="1"/>
    <cellStyle name="Hyperlink" xfId="32" builtinId="8"/>
    <cellStyle name="Moeda 2" xfId="3" xr:uid="{00000000-0005-0000-0000-000006000000}"/>
    <cellStyle name="Normal" xfId="0" builtinId="0"/>
    <cellStyle name="Normal 10" xfId="4" xr:uid="{00000000-0005-0000-0000-000008000000}"/>
    <cellStyle name="Normal 2" xfId="5" xr:uid="{00000000-0005-0000-0000-000009000000}"/>
    <cellStyle name="Normal 2 10" xfId="6" xr:uid="{00000000-0005-0000-0000-00000A000000}"/>
    <cellStyle name="Normal 2 11" xfId="7" xr:uid="{00000000-0005-0000-0000-00000B000000}"/>
    <cellStyle name="Normal 2 2" xfId="8" xr:uid="{00000000-0005-0000-0000-00000C000000}"/>
    <cellStyle name="Normal 2 3" xfId="9" xr:uid="{00000000-0005-0000-0000-00000D000000}"/>
    <cellStyle name="Normal 2 4" xfId="10" xr:uid="{00000000-0005-0000-0000-00000E000000}"/>
    <cellStyle name="Normal 2 5" xfId="11" xr:uid="{00000000-0005-0000-0000-00000F000000}"/>
    <cellStyle name="Normal 2 6" xfId="12" xr:uid="{00000000-0005-0000-0000-000010000000}"/>
    <cellStyle name="Normal 2 7" xfId="13" xr:uid="{00000000-0005-0000-0000-000011000000}"/>
    <cellStyle name="Normal 2 8" xfId="14" xr:uid="{00000000-0005-0000-0000-000012000000}"/>
    <cellStyle name="Normal 2 9" xfId="15" xr:uid="{00000000-0005-0000-0000-000013000000}"/>
    <cellStyle name="Normal 3" xfId="16" xr:uid="{00000000-0005-0000-0000-000014000000}"/>
    <cellStyle name="Normal 3 2" xfId="17" xr:uid="{00000000-0005-0000-0000-000015000000}"/>
    <cellStyle name="Normal 4" xfId="18" xr:uid="{00000000-0005-0000-0000-000016000000}"/>
    <cellStyle name="Normal 4 2" xfId="19" xr:uid="{00000000-0005-0000-0000-000017000000}"/>
    <cellStyle name="Normal 5" xfId="20" xr:uid="{00000000-0005-0000-0000-000018000000}"/>
    <cellStyle name="Normal 5 2" xfId="21" xr:uid="{00000000-0005-0000-0000-000019000000}"/>
    <cellStyle name="Normal 6" xfId="22" xr:uid="{00000000-0005-0000-0000-00001A000000}"/>
    <cellStyle name="Normal 6 2" xfId="23" xr:uid="{00000000-0005-0000-0000-00001B000000}"/>
    <cellStyle name="Normal 7" xfId="24" xr:uid="{00000000-0005-0000-0000-00001C000000}"/>
    <cellStyle name="Normal 7 2" xfId="25" xr:uid="{00000000-0005-0000-0000-00001D000000}"/>
    <cellStyle name="Normal 8" xfId="26" xr:uid="{00000000-0005-0000-0000-00001E000000}"/>
    <cellStyle name="Normal 9" xfId="27" xr:uid="{00000000-0005-0000-0000-00001F000000}"/>
    <cellStyle name="Percent" xfId="2" builtinId="5"/>
    <cellStyle name="Porcentagem 2" xfId="28" xr:uid="{00000000-0005-0000-0000-000021000000}"/>
    <cellStyle name="Porcentagem 3" xfId="29" xr:uid="{00000000-0005-0000-0000-000022000000}"/>
    <cellStyle name="Separador de milhares 2" xfId="30" xr:uid="{00000000-0005-0000-0000-000023000000}"/>
    <cellStyle name="Vírgula 2" xfId="31"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PR</a:t>
            </a:r>
          </a:p>
        </c:rich>
      </c:tx>
      <c:overlay val="0"/>
      <c:spPr>
        <a:noFill/>
        <a:ln>
          <a:noFill/>
        </a:ln>
        <a:effectLst/>
      </c:sp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9.2215879265091796E-2"/>
                  <c:y val="-9.777887139107620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'Coal Fugitive Correlations'!$B$26:$F$26</c:f>
              <c:numCache>
                <c:formatCode>0%</c:formatCode>
                <c:ptCount val="5"/>
                <c:pt idx="0">
                  <c:v>0</c:v>
                </c:pt>
                <c:pt idx="1">
                  <c:v>0</c:v>
                </c:pt>
                <c:pt idx="2">
                  <c:v>0</c:v>
                </c:pt>
                <c:pt idx="3">
                  <c:v>0</c:v>
                </c:pt>
                <c:pt idx="4">
                  <c:v>0</c:v>
                </c:pt>
              </c:numCache>
            </c:numRef>
          </c:xVal>
          <c:yVal>
            <c:numRef>
              <c:f>'Coal Fugitive Correlations'!$B$19:$F$19</c:f>
              <c:numCache>
                <c:formatCode>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4645-4F25-93A2-4136C4431B57}"/>
            </c:ext>
          </c:extLst>
        </c:ser>
        <c:dLbls>
          <c:showLegendKey val="0"/>
          <c:showVal val="0"/>
          <c:showCatName val="0"/>
          <c:showSerName val="0"/>
          <c:showPercent val="0"/>
          <c:showBubbleSize val="0"/>
        </c:dLbls>
        <c:axId val="102968704"/>
        <c:axId val="102995072"/>
      </c:scatterChart>
      <c:valAx>
        <c:axId val="102968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95072"/>
        <c:crosses val="autoZero"/>
        <c:crossBetween val="midCat"/>
      </c:valAx>
      <c:valAx>
        <c:axId val="10299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687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3348726</xdr:colOff>
      <xdr:row>1</xdr:row>
      <xdr:rowOff>23962</xdr:rowOff>
    </xdr:from>
    <xdr:to>
      <xdr:col>3</xdr:col>
      <xdr:colOff>4690284</xdr:colOff>
      <xdr:row>3</xdr:row>
      <xdr:rowOff>204097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8651" y="271612"/>
          <a:ext cx="1189158" cy="67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28</xdr:row>
      <xdr:rowOff>23812</xdr:rowOff>
    </xdr:from>
    <xdr:to>
      <xdr:col>6</xdr:col>
      <xdr:colOff>171450</xdr:colOff>
      <xdr:row>42</xdr:row>
      <xdr:rowOff>100012</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
  <sheetViews>
    <sheetView tabSelected="1" zoomScale="80" zoomScaleNormal="80" workbookViewId="0">
      <selection activeCell="D16" sqref="D16"/>
    </sheetView>
  </sheetViews>
  <sheetFormatPr defaultColWidth="11.42578125" defaultRowHeight="19.5" x14ac:dyDescent="0.3"/>
  <cols>
    <col min="1" max="2" width="11.42578125" style="73"/>
    <col min="3" max="3" width="27.140625" style="73" customWidth="1"/>
    <col min="4" max="4" width="126" style="73" customWidth="1"/>
    <col min="5" max="5" width="11.42578125" style="73"/>
    <col min="6" max="6" width="42.28515625" style="73" customWidth="1"/>
    <col min="7" max="16384" width="11.42578125" style="73"/>
  </cols>
  <sheetData>
    <row r="1" spans="1:6" x14ac:dyDescent="0.3">
      <c r="A1" s="70"/>
      <c r="B1" s="71"/>
      <c r="C1" s="70"/>
      <c r="D1" s="72"/>
      <c r="E1" s="70"/>
      <c r="F1" s="70"/>
    </row>
    <row r="2" spans="1:6" x14ac:dyDescent="0.3">
      <c r="A2" s="72"/>
      <c r="B2" s="70"/>
      <c r="C2" s="74"/>
      <c r="D2" s="72"/>
      <c r="E2" s="70"/>
      <c r="F2" s="70"/>
    </row>
    <row r="3" spans="1:6" x14ac:dyDescent="0.3">
      <c r="A3" s="70"/>
      <c r="B3" s="75"/>
      <c r="C3" s="70"/>
      <c r="D3" s="72"/>
      <c r="E3" s="70"/>
      <c r="F3" s="70"/>
    </row>
    <row r="4" spans="1:6" x14ac:dyDescent="0.3">
      <c r="A4" s="70"/>
      <c r="B4" s="70"/>
      <c r="C4" s="70"/>
      <c r="D4" s="72"/>
      <c r="E4" s="70"/>
      <c r="F4" s="70"/>
    </row>
    <row r="5" spans="1:6" ht="20.25" thickBot="1" x14ac:dyDescent="0.35">
      <c r="A5" s="70"/>
      <c r="B5" s="70"/>
      <c r="C5" s="71"/>
      <c r="D5" s="76"/>
      <c r="E5" s="70"/>
      <c r="F5" s="70"/>
    </row>
    <row r="6" spans="1:6" ht="20.25" thickBot="1" x14ac:dyDescent="0.35">
      <c r="A6" s="70"/>
      <c r="B6" s="72"/>
      <c r="C6" s="77" t="s">
        <v>108</v>
      </c>
      <c r="D6" s="78" t="s">
        <v>109</v>
      </c>
      <c r="E6" s="74"/>
      <c r="F6" s="70"/>
    </row>
    <row r="7" spans="1:6" x14ac:dyDescent="0.3">
      <c r="A7" s="70"/>
      <c r="B7" s="72"/>
      <c r="C7" s="93" t="s">
        <v>124</v>
      </c>
      <c r="D7" s="94" t="s">
        <v>125</v>
      </c>
      <c r="E7" s="74"/>
      <c r="F7" s="70"/>
    </row>
    <row r="8" spans="1:6" x14ac:dyDescent="0.3">
      <c r="A8" s="70"/>
      <c r="B8" s="72"/>
      <c r="C8" s="79" t="s">
        <v>110</v>
      </c>
      <c r="D8" s="80" t="s">
        <v>111</v>
      </c>
      <c r="E8" s="74"/>
      <c r="F8" s="70"/>
    </row>
    <row r="9" spans="1:6" ht="39" x14ac:dyDescent="0.3">
      <c r="A9" s="70"/>
      <c r="B9" s="72"/>
      <c r="C9" s="81" t="s">
        <v>112</v>
      </c>
      <c r="D9" s="80" t="s">
        <v>113</v>
      </c>
      <c r="E9" s="74"/>
      <c r="F9" s="70"/>
    </row>
    <row r="10" spans="1:6" ht="39" x14ac:dyDescent="0.3">
      <c r="A10" s="70"/>
      <c r="B10" s="72"/>
      <c r="C10" s="81" t="s">
        <v>114</v>
      </c>
      <c r="D10" s="82" t="s">
        <v>115</v>
      </c>
      <c r="E10" s="74"/>
      <c r="F10" s="84"/>
    </row>
    <row r="11" spans="1:6" ht="156" x14ac:dyDescent="0.3">
      <c r="A11" s="70"/>
      <c r="B11" s="72"/>
      <c r="C11" s="81" t="s">
        <v>116</v>
      </c>
      <c r="D11" s="83" t="s">
        <v>126</v>
      </c>
      <c r="E11" s="74"/>
      <c r="F11" s="86"/>
    </row>
    <row r="12" spans="1:6" ht="97.5" x14ac:dyDescent="0.3">
      <c r="A12" s="70"/>
      <c r="B12" s="72"/>
      <c r="C12" s="79" t="s">
        <v>117</v>
      </c>
      <c r="D12" s="85" t="s">
        <v>127</v>
      </c>
      <c r="E12" s="74"/>
      <c r="F12" s="84"/>
    </row>
    <row r="13" spans="1:6" x14ac:dyDescent="0.3">
      <c r="A13" s="70"/>
      <c r="B13" s="72"/>
      <c r="C13" s="79" t="s">
        <v>118</v>
      </c>
      <c r="D13" s="87" t="s">
        <v>128</v>
      </c>
      <c r="E13" s="74"/>
      <c r="F13" s="70"/>
    </row>
    <row r="14" spans="1:6" x14ac:dyDescent="0.3">
      <c r="A14" s="70"/>
      <c r="B14" s="72"/>
      <c r="C14" s="88" t="s">
        <v>119</v>
      </c>
      <c r="D14" s="89" t="s">
        <v>123</v>
      </c>
      <c r="E14" s="74"/>
      <c r="F14" s="70"/>
    </row>
    <row r="15" spans="1:6" ht="156" x14ac:dyDescent="0.3">
      <c r="A15" s="70"/>
      <c r="B15" s="72"/>
      <c r="C15" s="81" t="s">
        <v>120</v>
      </c>
      <c r="D15" s="95" t="s">
        <v>129</v>
      </c>
      <c r="E15" s="74"/>
      <c r="F15" s="70"/>
    </row>
    <row r="16" spans="1:6" ht="102.75" customHeight="1" x14ac:dyDescent="0.3">
      <c r="A16" s="70"/>
      <c r="B16" s="72"/>
      <c r="C16" s="90" t="s">
        <v>121</v>
      </c>
      <c r="D16" s="131" t="s">
        <v>134</v>
      </c>
      <c r="E16" s="74"/>
      <c r="F16" s="70"/>
    </row>
    <row r="17" spans="1:6" ht="137.25" thickBot="1" x14ac:dyDescent="0.35">
      <c r="A17" s="70"/>
      <c r="B17" s="70"/>
      <c r="C17" s="91" t="s">
        <v>122</v>
      </c>
      <c r="D17" s="92" t="s">
        <v>130</v>
      </c>
      <c r="E17" s="70"/>
      <c r="F17" s="70"/>
    </row>
    <row r="18" spans="1:6" x14ac:dyDescent="0.3">
      <c r="A18" s="70"/>
      <c r="B18" s="70"/>
      <c r="C18" s="70"/>
      <c r="D18" s="70"/>
      <c r="E18" s="70"/>
      <c r="F18" s="70"/>
    </row>
    <row r="19" spans="1:6" x14ac:dyDescent="0.3">
      <c r="A19" s="70"/>
      <c r="B19" s="70"/>
      <c r="C19" s="70"/>
      <c r="D19" s="70"/>
      <c r="E19" s="70"/>
      <c r="F19" s="70"/>
    </row>
    <row r="20" spans="1:6" x14ac:dyDescent="0.3">
      <c r="A20" s="70"/>
      <c r="B20" s="70"/>
      <c r="C20" s="70"/>
      <c r="D20" s="70"/>
      <c r="E20" s="70"/>
      <c r="F20" s="70"/>
    </row>
    <row r="21" spans="1:6" x14ac:dyDescent="0.3">
      <c r="A21" s="70"/>
      <c r="B21" s="70"/>
      <c r="C21" s="70"/>
      <c r="D21" s="70"/>
      <c r="E21" s="70"/>
      <c r="F21" s="70"/>
    </row>
    <row r="22" spans="1:6" x14ac:dyDescent="0.3">
      <c r="A22" s="70"/>
      <c r="B22" s="70"/>
      <c r="C22" s="70"/>
      <c r="D22" s="70"/>
      <c r="E22" s="70"/>
      <c r="F22" s="70"/>
    </row>
    <row r="23" spans="1:6" x14ac:dyDescent="0.3">
      <c r="A23" s="70"/>
      <c r="B23" s="70"/>
      <c r="C23" s="70"/>
      <c r="D23" s="70"/>
      <c r="E23" s="70"/>
      <c r="F23" s="70"/>
    </row>
    <row r="24" spans="1:6" x14ac:dyDescent="0.3">
      <c r="A24" s="70"/>
      <c r="B24" s="70"/>
      <c r="C24" s="70"/>
      <c r="D24" s="70"/>
      <c r="E24" s="70"/>
      <c r="F24" s="70"/>
    </row>
    <row r="25" spans="1:6" x14ac:dyDescent="0.3">
      <c r="A25" s="70"/>
      <c r="B25" s="70"/>
      <c r="C25" s="70"/>
      <c r="D25" s="70"/>
      <c r="E25" s="70"/>
      <c r="F25" s="70"/>
    </row>
    <row r="26" spans="1:6" x14ac:dyDescent="0.3">
      <c r="A26" s="70"/>
      <c r="B26" s="70"/>
      <c r="C26" s="70"/>
      <c r="D26" s="70"/>
      <c r="E26" s="70"/>
      <c r="F26" s="70"/>
    </row>
    <row r="27" spans="1:6" x14ac:dyDescent="0.3">
      <c r="A27" s="70"/>
      <c r="B27" s="70"/>
      <c r="C27" s="70"/>
      <c r="D27" s="70"/>
      <c r="E27" s="70"/>
      <c r="F27" s="70"/>
    </row>
    <row r="28" spans="1:6" x14ac:dyDescent="0.3">
      <c r="A28" s="70"/>
      <c r="B28" s="70"/>
      <c r="C28" s="70"/>
      <c r="D28" s="70"/>
      <c r="E28" s="70"/>
      <c r="F28" s="70"/>
    </row>
    <row r="29" spans="1:6" x14ac:dyDescent="0.3">
      <c r="A29" s="70"/>
      <c r="B29" s="70"/>
      <c r="C29" s="70"/>
      <c r="D29" s="70"/>
      <c r="E29" s="70"/>
      <c r="F29" s="70"/>
    </row>
    <row r="30" spans="1:6" x14ac:dyDescent="0.3">
      <c r="A30" s="70"/>
      <c r="B30" s="70"/>
      <c r="C30" s="70"/>
      <c r="D30" s="70"/>
      <c r="E30" s="70"/>
      <c r="F30" s="70"/>
    </row>
    <row r="31" spans="1:6" x14ac:dyDescent="0.3">
      <c r="A31" s="70"/>
      <c r="B31" s="70"/>
      <c r="C31" s="70"/>
      <c r="D31" s="70"/>
      <c r="E31" s="70"/>
      <c r="F31" s="70"/>
    </row>
    <row r="32" spans="1:6" x14ac:dyDescent="0.3">
      <c r="A32" s="70"/>
      <c r="B32" s="70"/>
      <c r="C32" s="70"/>
      <c r="D32" s="70"/>
      <c r="E32" s="70"/>
      <c r="F32" s="70"/>
    </row>
    <row r="33" spans="1:6" x14ac:dyDescent="0.3">
      <c r="A33" s="70"/>
      <c r="B33" s="70"/>
      <c r="C33" s="70"/>
      <c r="D33" s="70"/>
      <c r="E33" s="70"/>
      <c r="F33" s="70"/>
    </row>
    <row r="34" spans="1:6" x14ac:dyDescent="0.3">
      <c r="A34" s="70"/>
      <c r="B34" s="70"/>
      <c r="C34" s="70"/>
      <c r="D34" s="70"/>
      <c r="E34" s="70"/>
      <c r="F34" s="70"/>
    </row>
    <row r="35" spans="1:6" x14ac:dyDescent="0.3">
      <c r="A35" s="70"/>
      <c r="B35" s="70"/>
      <c r="C35" s="70"/>
      <c r="D35" s="70"/>
      <c r="E35" s="70"/>
      <c r="F35" s="70"/>
    </row>
    <row r="36" spans="1:6" x14ac:dyDescent="0.3">
      <c r="A36" s="70"/>
      <c r="B36" s="70"/>
      <c r="C36" s="70"/>
      <c r="D36" s="70"/>
      <c r="E36" s="70"/>
      <c r="F36" s="70"/>
    </row>
    <row r="37" spans="1:6" x14ac:dyDescent="0.3">
      <c r="A37" s="70"/>
      <c r="B37" s="70"/>
      <c r="C37" s="70"/>
      <c r="D37" s="70"/>
      <c r="E37" s="70"/>
      <c r="F37" s="70"/>
    </row>
    <row r="38" spans="1:6" x14ac:dyDescent="0.3">
      <c r="A38" s="70"/>
      <c r="B38" s="70"/>
      <c r="C38" s="70"/>
      <c r="D38" s="70"/>
      <c r="E38" s="70"/>
      <c r="F38" s="70"/>
    </row>
    <row r="39" spans="1:6" x14ac:dyDescent="0.3">
      <c r="A39" s="70"/>
      <c r="B39" s="70"/>
      <c r="C39" s="70"/>
      <c r="D39" s="70"/>
      <c r="E39" s="70"/>
      <c r="F39" s="70"/>
    </row>
    <row r="40" spans="1:6" x14ac:dyDescent="0.3">
      <c r="A40" s="70"/>
      <c r="B40" s="70"/>
      <c r="C40" s="70"/>
      <c r="D40" s="70"/>
      <c r="E40" s="70"/>
      <c r="F40" s="70"/>
    </row>
    <row r="41" spans="1:6" x14ac:dyDescent="0.3">
      <c r="A41" s="70"/>
      <c r="B41" s="70"/>
      <c r="C41" s="70"/>
      <c r="D41" s="70"/>
      <c r="E41" s="70"/>
      <c r="F41" s="70"/>
    </row>
    <row r="42" spans="1:6" x14ac:dyDescent="0.3">
      <c r="A42" s="70"/>
      <c r="B42" s="70"/>
      <c r="C42" s="70"/>
      <c r="D42" s="70"/>
      <c r="E42" s="70"/>
      <c r="F42" s="70"/>
    </row>
    <row r="43" spans="1:6" x14ac:dyDescent="0.3">
      <c r="A43" s="70"/>
      <c r="B43" s="70"/>
      <c r="C43" s="70"/>
      <c r="D43" s="70"/>
      <c r="E43" s="70"/>
      <c r="F43" s="70"/>
    </row>
    <row r="44" spans="1:6" x14ac:dyDescent="0.3">
      <c r="A44" s="70"/>
      <c r="B44" s="70"/>
      <c r="C44" s="70"/>
      <c r="D44" s="70"/>
      <c r="E44" s="70"/>
      <c r="F44" s="70"/>
    </row>
    <row r="45" spans="1:6" x14ac:dyDescent="0.3">
      <c r="A45" s="70"/>
      <c r="B45" s="70"/>
      <c r="C45" s="70"/>
      <c r="D45" s="70"/>
      <c r="E45" s="70"/>
      <c r="F45" s="70"/>
    </row>
    <row r="46" spans="1:6" x14ac:dyDescent="0.3">
      <c r="A46" s="70"/>
      <c r="B46" s="70"/>
      <c r="C46" s="70"/>
      <c r="D46" s="70"/>
      <c r="E46" s="70"/>
      <c r="F46" s="70"/>
    </row>
    <row r="47" spans="1:6" x14ac:dyDescent="0.3">
      <c r="A47" s="70"/>
      <c r="B47" s="70"/>
      <c r="C47" s="70"/>
      <c r="D47" s="70"/>
      <c r="E47" s="70"/>
      <c r="F47" s="70"/>
    </row>
    <row r="48" spans="1:6" x14ac:dyDescent="0.3">
      <c r="A48" s="70"/>
      <c r="B48" s="70"/>
      <c r="C48" s="70"/>
      <c r="D48" s="70"/>
      <c r="E48" s="70"/>
      <c r="F48" s="70"/>
    </row>
    <row r="49" spans="1:6" x14ac:dyDescent="0.3">
      <c r="A49" s="70"/>
      <c r="B49" s="70"/>
      <c r="C49" s="70"/>
      <c r="D49" s="70"/>
      <c r="E49" s="70"/>
      <c r="F49" s="70"/>
    </row>
    <row r="50" spans="1:6" x14ac:dyDescent="0.3">
      <c r="A50" s="70"/>
      <c r="B50" s="70"/>
      <c r="C50" s="70"/>
      <c r="D50" s="70"/>
      <c r="E50" s="70"/>
      <c r="F50" s="70"/>
    </row>
    <row r="51" spans="1:6" x14ac:dyDescent="0.3">
      <c r="A51" s="70"/>
      <c r="B51" s="70"/>
      <c r="C51" s="70"/>
      <c r="D51" s="70"/>
      <c r="E51" s="70"/>
      <c r="F51" s="70"/>
    </row>
    <row r="52" spans="1:6" x14ac:dyDescent="0.3">
      <c r="A52" s="70"/>
      <c r="B52" s="70"/>
      <c r="C52" s="70"/>
      <c r="D52" s="70"/>
      <c r="E52" s="70"/>
      <c r="F52" s="70"/>
    </row>
    <row r="53" spans="1:6" x14ac:dyDescent="0.3">
      <c r="A53" s="70"/>
      <c r="B53" s="70"/>
      <c r="C53" s="70"/>
      <c r="D53" s="70"/>
      <c r="E53" s="70"/>
      <c r="F53" s="70"/>
    </row>
    <row r="54" spans="1:6" x14ac:dyDescent="0.3">
      <c r="A54" s="70"/>
      <c r="B54" s="70"/>
      <c r="C54" s="70"/>
      <c r="D54" s="70"/>
      <c r="E54" s="70"/>
      <c r="F54" s="70"/>
    </row>
    <row r="55" spans="1:6" x14ac:dyDescent="0.3">
      <c r="A55" s="70"/>
      <c r="B55" s="70"/>
      <c r="C55" s="70"/>
      <c r="D55" s="70"/>
      <c r="E55" s="70"/>
      <c r="F55" s="70"/>
    </row>
    <row r="56" spans="1:6" x14ac:dyDescent="0.3">
      <c r="A56" s="70"/>
      <c r="B56" s="70"/>
      <c r="C56" s="70"/>
      <c r="D56" s="70"/>
      <c r="E56" s="70"/>
      <c r="F56" s="70"/>
    </row>
    <row r="57" spans="1:6" x14ac:dyDescent="0.3">
      <c r="A57" s="70"/>
      <c r="B57" s="70"/>
      <c r="C57" s="70"/>
      <c r="D57" s="70"/>
      <c r="E57" s="70"/>
      <c r="F57" s="70"/>
    </row>
    <row r="58" spans="1:6" x14ac:dyDescent="0.3">
      <c r="A58" s="70"/>
      <c r="B58" s="70"/>
      <c r="C58" s="70"/>
      <c r="D58" s="70"/>
      <c r="E58" s="70"/>
      <c r="F58" s="70"/>
    </row>
    <row r="59" spans="1:6" x14ac:dyDescent="0.3">
      <c r="A59" s="70"/>
      <c r="B59" s="70"/>
    </row>
    <row r="60" spans="1:6" x14ac:dyDescent="0.3">
      <c r="A60" s="70"/>
      <c r="B60" s="70"/>
    </row>
    <row r="61" spans="1:6" x14ac:dyDescent="0.3">
      <c r="A61" s="70"/>
      <c r="B61" s="70"/>
    </row>
    <row r="62" spans="1:6" x14ac:dyDescent="0.3">
      <c r="A62" s="70"/>
      <c r="B62" s="70"/>
    </row>
    <row r="63" spans="1:6" x14ac:dyDescent="0.3">
      <c r="A63" s="70"/>
      <c r="B63" s="70"/>
    </row>
    <row r="64" spans="1:6" x14ac:dyDescent="0.3">
      <c r="A64" s="70"/>
      <c r="B64" s="70"/>
    </row>
    <row r="65" spans="1:2" x14ac:dyDescent="0.3">
      <c r="A65" s="70"/>
      <c r="B65" s="70"/>
    </row>
    <row r="66" spans="1:2" x14ac:dyDescent="0.3">
      <c r="A66" s="70"/>
      <c r="B66" s="70"/>
    </row>
    <row r="67" spans="1:2" x14ac:dyDescent="0.3">
      <c r="A67" s="70"/>
      <c r="B67" s="70"/>
    </row>
    <row r="68" spans="1:2" x14ac:dyDescent="0.3">
      <c r="A68" s="70"/>
      <c r="B68" s="70"/>
    </row>
    <row r="69" spans="1:2" x14ac:dyDescent="0.3">
      <c r="A69" s="70"/>
      <c r="B69" s="70"/>
    </row>
    <row r="70" spans="1:2" x14ac:dyDescent="0.3">
      <c r="A70" s="70"/>
      <c r="B70" s="70"/>
    </row>
    <row r="71" spans="1:2" x14ac:dyDescent="0.3">
      <c r="A71" s="70"/>
      <c r="B71" s="70"/>
    </row>
    <row r="72" spans="1:2" x14ac:dyDescent="0.3">
      <c r="A72" s="70"/>
      <c r="B72" s="70"/>
    </row>
    <row r="73" spans="1:2" x14ac:dyDescent="0.3">
      <c r="A73" s="70"/>
      <c r="B73" s="70"/>
    </row>
    <row r="74" spans="1:2" x14ac:dyDescent="0.3">
      <c r="A74" s="70"/>
      <c r="B74" s="70"/>
    </row>
    <row r="75" spans="1:2" x14ac:dyDescent="0.3">
      <c r="A75" s="70"/>
      <c r="B75" s="70"/>
    </row>
    <row r="76" spans="1:2" x14ac:dyDescent="0.3">
      <c r="A76" s="70"/>
      <c r="B76" s="70"/>
    </row>
    <row r="77" spans="1:2" x14ac:dyDescent="0.3">
      <c r="A77" s="70"/>
      <c r="B77" s="70"/>
    </row>
    <row r="78" spans="1:2" x14ac:dyDescent="0.3">
      <c r="A78" s="70"/>
      <c r="B78" s="70"/>
    </row>
    <row r="79" spans="1:2" x14ac:dyDescent="0.3">
      <c r="A79" s="70"/>
      <c r="B79" s="70"/>
    </row>
    <row r="80" spans="1:2" x14ac:dyDescent="0.3">
      <c r="A80" s="70"/>
      <c r="B80" s="70"/>
    </row>
  </sheetData>
  <hyperlinks>
    <hyperlink ref="D14" r:id="rId1" display="info@ghgplatform-india.org" xr:uid="{00000000-0004-0000-0000-000000000000}"/>
  </hyperlinks>
  <pageMargins left="0.7" right="0.7" top="0.75" bottom="0.75" header="0.3" footer="0.3"/>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D9"/>
  <sheetViews>
    <sheetView showGridLines="0" workbookViewId="0">
      <selection activeCell="D13" sqref="D13"/>
    </sheetView>
  </sheetViews>
  <sheetFormatPr defaultColWidth="9.140625" defaultRowHeight="12.75" x14ac:dyDescent="0.2"/>
  <cols>
    <col min="1" max="1" width="9.140625" style="17"/>
    <col min="2" max="2" width="4.28515625" style="17" customWidth="1"/>
    <col min="3" max="3" width="22" style="17" bestFit="1" customWidth="1"/>
    <col min="4" max="4" width="117.7109375" style="17" bestFit="1" customWidth="1"/>
    <col min="5" max="16384" width="9.140625" style="17"/>
  </cols>
  <sheetData>
    <row r="4" spans="3:4" ht="13.5" thickBot="1" x14ac:dyDescent="0.25"/>
    <row r="5" spans="3:4" ht="15.75" x14ac:dyDescent="0.25">
      <c r="C5" s="121" t="s">
        <v>131</v>
      </c>
      <c r="D5" s="122" t="s">
        <v>14</v>
      </c>
    </row>
    <row r="6" spans="3:4" ht="15.75" x14ac:dyDescent="0.25">
      <c r="C6" s="123" t="s">
        <v>132</v>
      </c>
      <c r="D6" s="124" t="s">
        <v>60</v>
      </c>
    </row>
    <row r="7" spans="3:4" ht="15.75" x14ac:dyDescent="0.25">
      <c r="C7" s="125" t="s">
        <v>56</v>
      </c>
      <c r="D7" s="126" t="s">
        <v>57</v>
      </c>
    </row>
    <row r="8" spans="3:4" ht="15.75" x14ac:dyDescent="0.25">
      <c r="C8" s="127" t="s">
        <v>55</v>
      </c>
      <c r="D8" s="128" t="s">
        <v>58</v>
      </c>
    </row>
    <row r="9" spans="3:4" ht="16.5" thickBot="1" x14ac:dyDescent="0.3">
      <c r="C9" s="129" t="s">
        <v>133</v>
      </c>
      <c r="D9" s="130" t="s">
        <v>59</v>
      </c>
    </row>
  </sheetData>
  <pageMargins left="0.511811024" right="0.511811024" top="0.78740157499999996" bottom="0.78740157499999996" header="0.31496062000000002" footer="0.31496062000000002"/>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workbookViewId="0">
      <pane ySplit="1" topLeftCell="A2" activePane="bottomLeft" state="frozen"/>
      <selection pane="bottomLeft" activeCell="V60" sqref="V60"/>
    </sheetView>
  </sheetViews>
  <sheetFormatPr defaultColWidth="8.85546875" defaultRowHeight="15.75" x14ac:dyDescent="0.25"/>
  <cols>
    <col min="1" max="1" width="18.42578125" style="19" bestFit="1" customWidth="1"/>
    <col min="2" max="2" width="17.7109375" style="19" bestFit="1" customWidth="1"/>
    <col min="3" max="3" width="24.7109375" style="19" bestFit="1" customWidth="1"/>
    <col min="4" max="4" width="34.42578125" style="19" bestFit="1" customWidth="1"/>
    <col min="5" max="5" width="21.140625" style="19" bestFit="1" customWidth="1"/>
    <col min="6" max="6" width="12.140625" style="19" bestFit="1" customWidth="1"/>
    <col min="7" max="7" width="32" style="19" bestFit="1" customWidth="1"/>
    <col min="8" max="8" width="13.140625" style="19" bestFit="1" customWidth="1"/>
    <col min="9" max="14" width="16.42578125" style="19" bestFit="1" customWidth="1"/>
    <col min="15" max="16384" width="8.85546875" style="19"/>
  </cols>
  <sheetData>
    <row r="1" spans="1:14" s="36" customFormat="1" x14ac:dyDescent="0.25">
      <c r="A1" s="35" t="s">
        <v>42</v>
      </c>
      <c r="B1" s="35" t="s">
        <v>43</v>
      </c>
      <c r="C1" s="35" t="s">
        <v>44</v>
      </c>
      <c r="D1" s="35" t="s">
        <v>45</v>
      </c>
      <c r="E1" s="35" t="s">
        <v>46</v>
      </c>
      <c r="F1" s="35" t="s">
        <v>47</v>
      </c>
      <c r="G1" s="35" t="s">
        <v>48</v>
      </c>
      <c r="H1" s="35" t="s">
        <v>49</v>
      </c>
      <c r="I1" s="97">
        <v>2007</v>
      </c>
      <c r="J1" s="97">
        <v>2008</v>
      </c>
      <c r="K1" s="97">
        <v>2009</v>
      </c>
      <c r="L1" s="97">
        <v>2010</v>
      </c>
      <c r="M1" s="97">
        <v>2011</v>
      </c>
      <c r="N1" s="97">
        <v>2012</v>
      </c>
    </row>
    <row r="2" spans="1:14" x14ac:dyDescent="0.25">
      <c r="A2" s="96" t="s">
        <v>50</v>
      </c>
      <c r="B2" s="96" t="s">
        <v>51</v>
      </c>
      <c r="C2" s="96" t="s">
        <v>52</v>
      </c>
      <c r="D2" s="96" t="s">
        <v>83</v>
      </c>
      <c r="E2" s="96" t="s">
        <v>53</v>
      </c>
      <c r="F2" s="96"/>
      <c r="G2" s="96" t="s">
        <v>11</v>
      </c>
      <c r="H2" s="96" t="s">
        <v>8</v>
      </c>
      <c r="I2" s="98">
        <f>'Oil and Gas'!B13</f>
        <v>0</v>
      </c>
      <c r="J2" s="98">
        <f>'Oil and Gas'!C13</f>
        <v>0</v>
      </c>
      <c r="K2" s="98">
        <f>'Oil and Gas'!D13</f>
        <v>0</v>
      </c>
      <c r="L2" s="98">
        <f>'Oil and Gas'!E13</f>
        <v>0</v>
      </c>
      <c r="M2" s="98">
        <f>'Oil and Gas'!F13</f>
        <v>0</v>
      </c>
      <c r="N2" s="98">
        <f>'Oil and Gas'!G13</f>
        <v>0</v>
      </c>
    </row>
    <row r="3" spans="1:14" x14ac:dyDescent="0.25">
      <c r="A3" s="96" t="s">
        <v>50</v>
      </c>
      <c r="B3" s="96" t="s">
        <v>51</v>
      </c>
      <c r="C3" s="96" t="s">
        <v>52</v>
      </c>
      <c r="D3" s="96" t="s">
        <v>83</v>
      </c>
      <c r="E3" s="96" t="s">
        <v>53</v>
      </c>
      <c r="F3" s="96"/>
      <c r="G3" s="96" t="s">
        <v>11</v>
      </c>
      <c r="H3" s="96" t="s">
        <v>9</v>
      </c>
      <c r="I3" s="98">
        <f>'Oil and Gas'!B24</f>
        <v>11362.847</v>
      </c>
      <c r="J3" s="98">
        <f>'Oil and Gas'!C24</f>
        <v>11344.476999999999</v>
      </c>
      <c r="K3" s="98">
        <f>'Oil and Gas'!D24</f>
        <v>11206.8356</v>
      </c>
      <c r="L3" s="98">
        <f>'Oil and Gas'!E24</f>
        <v>11585.858799999998</v>
      </c>
      <c r="M3" s="98">
        <f>'Oil and Gas'!F24</f>
        <v>12620.31525</v>
      </c>
      <c r="N3" s="98">
        <f>'Oil and Gas'!G24</f>
        <v>12702.896749999998</v>
      </c>
    </row>
    <row r="4" spans="1:14" x14ac:dyDescent="0.25">
      <c r="A4" s="96" t="s">
        <v>50</v>
      </c>
      <c r="B4" s="96" t="s">
        <v>51</v>
      </c>
      <c r="C4" s="96" t="s">
        <v>52</v>
      </c>
      <c r="D4" s="96" t="s">
        <v>83</v>
      </c>
      <c r="E4" s="96" t="s">
        <v>53</v>
      </c>
      <c r="F4" s="96"/>
      <c r="G4" s="96" t="s">
        <v>11</v>
      </c>
      <c r="H4" s="96" t="s">
        <v>10</v>
      </c>
      <c r="I4" s="98">
        <f>'Oil and Gas'!B35</f>
        <v>0</v>
      </c>
      <c r="J4" s="98">
        <f>'Oil and Gas'!C35</f>
        <v>0</v>
      </c>
      <c r="K4" s="98">
        <f>'Oil and Gas'!D35</f>
        <v>0</v>
      </c>
      <c r="L4" s="98">
        <f>'Oil and Gas'!E35</f>
        <v>0</v>
      </c>
      <c r="M4" s="98">
        <f>'Oil and Gas'!F35</f>
        <v>0</v>
      </c>
      <c r="N4" s="98">
        <f>'Oil and Gas'!G35</f>
        <v>0</v>
      </c>
    </row>
    <row r="5" spans="1:14" x14ac:dyDescent="0.25">
      <c r="A5" s="96" t="s">
        <v>50</v>
      </c>
      <c r="B5" s="96" t="s">
        <v>51</v>
      </c>
      <c r="C5" s="96" t="s">
        <v>52</v>
      </c>
      <c r="D5" s="96" t="s">
        <v>83</v>
      </c>
      <c r="E5" s="96" t="s">
        <v>53</v>
      </c>
      <c r="F5" s="96"/>
      <c r="G5" s="96" t="s">
        <v>11</v>
      </c>
      <c r="H5" s="96" t="s">
        <v>12</v>
      </c>
      <c r="I5" s="98">
        <f>'Oil and Gas'!B46</f>
        <v>238619.78699999998</v>
      </c>
      <c r="J5" s="98">
        <f>'Oil and Gas'!C46</f>
        <v>238234.01699999999</v>
      </c>
      <c r="K5" s="98">
        <f>'Oil and Gas'!D46</f>
        <v>235343.54760000002</v>
      </c>
      <c r="L5" s="98">
        <f>'Oil and Gas'!E46</f>
        <v>243303.03479999996</v>
      </c>
      <c r="M5" s="98">
        <f>'Oil and Gas'!F46</f>
        <v>265026.62024999998</v>
      </c>
      <c r="N5" s="98">
        <f>'Oil and Gas'!G46</f>
        <v>266760.83174999995</v>
      </c>
    </row>
    <row r="6" spans="1:14" x14ac:dyDescent="0.25">
      <c r="A6" s="96" t="s">
        <v>50</v>
      </c>
      <c r="B6" s="96" t="s">
        <v>51</v>
      </c>
      <c r="C6" s="96" t="s">
        <v>52</v>
      </c>
      <c r="D6" s="96" t="s">
        <v>83</v>
      </c>
      <c r="E6" s="96" t="s">
        <v>53</v>
      </c>
      <c r="F6" s="96"/>
      <c r="G6" s="96" t="s">
        <v>11</v>
      </c>
      <c r="H6" s="96" t="s">
        <v>13</v>
      </c>
      <c r="I6" s="98">
        <f>'Oil and Gas'!B57</f>
        <v>56814.235000000001</v>
      </c>
      <c r="J6" s="98">
        <f>'Oil and Gas'!C57</f>
        <v>56722.384999999995</v>
      </c>
      <c r="K6" s="98">
        <f>'Oil and Gas'!D57</f>
        <v>56034.178</v>
      </c>
      <c r="L6" s="98">
        <f>'Oil and Gas'!E57</f>
        <v>57929.293999999994</v>
      </c>
      <c r="M6" s="98">
        <f>'Oil and Gas'!F57</f>
        <v>63101.576249999998</v>
      </c>
      <c r="N6" s="98">
        <f>'Oil and Gas'!G57</f>
        <v>63514.483749999992</v>
      </c>
    </row>
    <row r="7" spans="1:14" x14ac:dyDescent="0.25">
      <c r="A7" s="96" t="s">
        <v>50</v>
      </c>
      <c r="B7" s="96" t="s">
        <v>51</v>
      </c>
      <c r="C7" s="96" t="s">
        <v>52</v>
      </c>
      <c r="D7" s="99" t="s">
        <v>85</v>
      </c>
      <c r="E7" s="96" t="s">
        <v>53</v>
      </c>
      <c r="F7" s="96"/>
      <c r="G7" s="96" t="s">
        <v>11</v>
      </c>
      <c r="H7" s="96" t="s">
        <v>8</v>
      </c>
      <c r="I7" s="98">
        <f>'Oil and Gas'!B14</f>
        <v>0</v>
      </c>
      <c r="J7" s="98">
        <f>'Oil and Gas'!C14</f>
        <v>0</v>
      </c>
      <c r="K7" s="98">
        <f>'Oil and Gas'!D14</f>
        <v>0</v>
      </c>
      <c r="L7" s="98">
        <f>'Oil and Gas'!E14</f>
        <v>0</v>
      </c>
      <c r="M7" s="98">
        <f>'Oil and Gas'!F14</f>
        <v>0</v>
      </c>
      <c r="N7" s="98">
        <f>'Oil and Gas'!G14</f>
        <v>0</v>
      </c>
    </row>
    <row r="8" spans="1:14" x14ac:dyDescent="0.25">
      <c r="A8" s="96" t="s">
        <v>50</v>
      </c>
      <c r="B8" s="96" t="s">
        <v>51</v>
      </c>
      <c r="C8" s="96" t="s">
        <v>52</v>
      </c>
      <c r="D8" s="99" t="s">
        <v>85</v>
      </c>
      <c r="E8" s="96" t="s">
        <v>53</v>
      </c>
      <c r="F8" s="96"/>
      <c r="G8" s="96" t="s">
        <v>11</v>
      </c>
      <c r="H8" s="96" t="s">
        <v>9</v>
      </c>
      <c r="I8" s="98">
        <f>'Oil and Gas'!B25</f>
        <v>10.066846585600002</v>
      </c>
      <c r="J8" s="98">
        <f>'Oil and Gas'!C25</f>
        <v>10.629959105600003</v>
      </c>
      <c r="K8" s="98">
        <f>'Oil and Gas'!D25</f>
        <v>11.407299398400001</v>
      </c>
      <c r="L8" s="98">
        <f>'Oil and Gas'!E25</f>
        <v>13.100590996800003</v>
      </c>
      <c r="M8" s="98">
        <f>'Oil and Gas'!F25</f>
        <v>13.435078988800001</v>
      </c>
      <c r="N8" s="98">
        <f>'Oil and Gas'!G25</f>
        <v>14.051621720000002</v>
      </c>
    </row>
    <row r="9" spans="1:14" x14ac:dyDescent="0.25">
      <c r="A9" s="96" t="s">
        <v>50</v>
      </c>
      <c r="B9" s="96" t="s">
        <v>51</v>
      </c>
      <c r="C9" s="96" t="s">
        <v>52</v>
      </c>
      <c r="D9" s="99" t="s">
        <v>85</v>
      </c>
      <c r="E9" s="96" t="s">
        <v>53</v>
      </c>
      <c r="F9" s="96"/>
      <c r="G9" s="96" t="s">
        <v>11</v>
      </c>
      <c r="H9" s="96" t="s">
        <v>10</v>
      </c>
      <c r="I9" s="98">
        <f>'Oil and Gas'!B36</f>
        <v>0</v>
      </c>
      <c r="J9" s="98">
        <f>'Oil and Gas'!C36</f>
        <v>0</v>
      </c>
      <c r="K9" s="98">
        <f>'Oil and Gas'!D36</f>
        <v>0</v>
      </c>
      <c r="L9" s="98">
        <f>'Oil and Gas'!E36</f>
        <v>0</v>
      </c>
      <c r="M9" s="98">
        <f>'Oil and Gas'!F36</f>
        <v>0</v>
      </c>
      <c r="N9" s="98">
        <f>'Oil and Gas'!G36</f>
        <v>0</v>
      </c>
    </row>
    <row r="10" spans="1:14" x14ac:dyDescent="0.25">
      <c r="A10" s="96" t="s">
        <v>50</v>
      </c>
      <c r="B10" s="96" t="s">
        <v>51</v>
      </c>
      <c r="C10" s="96" t="s">
        <v>52</v>
      </c>
      <c r="D10" s="99" t="s">
        <v>85</v>
      </c>
      <c r="E10" s="96" t="s">
        <v>53</v>
      </c>
      <c r="F10" s="96"/>
      <c r="G10" s="96" t="s">
        <v>11</v>
      </c>
      <c r="H10" s="96" t="s">
        <v>12</v>
      </c>
      <c r="I10" s="98">
        <f>'Oil and Gas'!B47</f>
        <v>211.40377829760004</v>
      </c>
      <c r="J10" s="98">
        <f>'Oil and Gas'!C47</f>
        <v>223.22914121760007</v>
      </c>
      <c r="K10" s="98">
        <f>'Oil and Gas'!D47</f>
        <v>239.55328736640001</v>
      </c>
      <c r="L10" s="98">
        <f>'Oil and Gas'!E47</f>
        <v>275.11241093280006</v>
      </c>
      <c r="M10" s="98">
        <f>'Oil and Gas'!F47</f>
        <v>282.13665876480002</v>
      </c>
      <c r="N10" s="98">
        <f>'Oil and Gas'!G47</f>
        <v>295.08405612000001</v>
      </c>
    </row>
    <row r="11" spans="1:14" x14ac:dyDescent="0.25">
      <c r="A11" s="96" t="s">
        <v>50</v>
      </c>
      <c r="B11" s="96" t="s">
        <v>51</v>
      </c>
      <c r="C11" s="96" t="s">
        <v>52</v>
      </c>
      <c r="D11" s="99" t="s">
        <v>85</v>
      </c>
      <c r="E11" s="96" t="s">
        <v>53</v>
      </c>
      <c r="F11" s="96"/>
      <c r="G11" s="96" t="s">
        <v>11</v>
      </c>
      <c r="H11" s="96" t="s">
        <v>13</v>
      </c>
      <c r="I11" s="98">
        <f>'Oil and Gas'!B58</f>
        <v>50.334232928000013</v>
      </c>
      <c r="J11" s="98">
        <f>'Oil and Gas'!C58</f>
        <v>53.149795528000013</v>
      </c>
      <c r="K11" s="98">
        <f>'Oil and Gas'!D58</f>
        <v>57.036496992000004</v>
      </c>
      <c r="L11" s="98">
        <f>'Oil and Gas'!E58</f>
        <v>65.502954984000013</v>
      </c>
      <c r="M11" s="98">
        <f>'Oil and Gas'!F58</f>
        <v>67.175394944000004</v>
      </c>
      <c r="N11" s="98">
        <f>'Oil and Gas'!G58</f>
        <v>70.258108600000014</v>
      </c>
    </row>
    <row r="12" spans="1:14" x14ac:dyDescent="0.25">
      <c r="A12" s="96" t="s">
        <v>50</v>
      </c>
      <c r="B12" s="96" t="s">
        <v>51</v>
      </c>
      <c r="C12" s="96" t="s">
        <v>52</v>
      </c>
      <c r="D12" s="96" t="s">
        <v>107</v>
      </c>
      <c r="E12" s="96" t="s">
        <v>53</v>
      </c>
      <c r="F12" s="96"/>
      <c r="G12" s="96" t="s">
        <v>11</v>
      </c>
      <c r="H12" s="96" t="s">
        <v>8</v>
      </c>
      <c r="I12" s="98">
        <f>'Oil and Gas'!B15</f>
        <v>0</v>
      </c>
      <c r="J12" s="98">
        <f>'Oil and Gas'!C15</f>
        <v>0</v>
      </c>
      <c r="K12" s="98">
        <f>'Oil and Gas'!D15</f>
        <v>0</v>
      </c>
      <c r="L12" s="98">
        <f>'Oil and Gas'!E15</f>
        <v>0</v>
      </c>
      <c r="M12" s="98">
        <f>'Oil and Gas'!F15</f>
        <v>0</v>
      </c>
      <c r="N12" s="98">
        <f>'Oil and Gas'!G15</f>
        <v>0</v>
      </c>
    </row>
    <row r="13" spans="1:14" x14ac:dyDescent="0.25">
      <c r="A13" s="96" t="s">
        <v>50</v>
      </c>
      <c r="B13" s="96" t="s">
        <v>51</v>
      </c>
      <c r="C13" s="96" t="s">
        <v>52</v>
      </c>
      <c r="D13" s="96" t="s">
        <v>107</v>
      </c>
      <c r="E13" s="96" t="s">
        <v>53</v>
      </c>
      <c r="F13" s="96"/>
      <c r="G13" s="96" t="s">
        <v>11</v>
      </c>
      <c r="H13" s="96" t="s">
        <v>9</v>
      </c>
      <c r="I13" s="98">
        <f>'Oil and Gas'!B26</f>
        <v>1306.5</v>
      </c>
      <c r="J13" s="98">
        <f>'Oil and Gas'!C26</f>
        <v>1497</v>
      </c>
      <c r="K13" s="98">
        <f>'Oil and Gas'!D26</f>
        <v>1578</v>
      </c>
      <c r="L13" s="98">
        <f>'Oil and Gas'!E26</f>
        <v>1788</v>
      </c>
      <c r="M13" s="98">
        <f>'Oil and Gas'!F26</f>
        <v>1848</v>
      </c>
      <c r="N13" s="98">
        <f>'Oil and Gas'!G26</f>
        <v>1812.75</v>
      </c>
    </row>
    <row r="14" spans="1:14" x14ac:dyDescent="0.25">
      <c r="A14" s="96" t="s">
        <v>50</v>
      </c>
      <c r="B14" s="96" t="s">
        <v>51</v>
      </c>
      <c r="C14" s="96" t="s">
        <v>52</v>
      </c>
      <c r="D14" s="96" t="s">
        <v>107</v>
      </c>
      <c r="E14" s="96" t="s">
        <v>53</v>
      </c>
      <c r="F14" s="96"/>
      <c r="G14" s="96" t="s">
        <v>11</v>
      </c>
      <c r="H14" s="96" t="s">
        <v>10</v>
      </c>
      <c r="I14" s="98">
        <f>'Oil and Gas'!B37</f>
        <v>0</v>
      </c>
      <c r="J14" s="98">
        <f>'Oil and Gas'!C37</f>
        <v>0</v>
      </c>
      <c r="K14" s="98">
        <f>'Oil and Gas'!D37</f>
        <v>0</v>
      </c>
      <c r="L14" s="98">
        <f>'Oil and Gas'!E37</f>
        <v>0</v>
      </c>
      <c r="M14" s="98">
        <f>'Oil and Gas'!F37</f>
        <v>0</v>
      </c>
      <c r="N14" s="98">
        <f>'Oil and Gas'!G37</f>
        <v>0</v>
      </c>
    </row>
    <row r="15" spans="1:14" x14ac:dyDescent="0.25">
      <c r="A15" s="96" t="s">
        <v>50</v>
      </c>
      <c r="B15" s="96" t="s">
        <v>51</v>
      </c>
      <c r="C15" s="96" t="s">
        <v>52</v>
      </c>
      <c r="D15" s="96" t="s">
        <v>107</v>
      </c>
      <c r="E15" s="96" t="s">
        <v>53</v>
      </c>
      <c r="F15" s="96"/>
      <c r="G15" s="96" t="s">
        <v>11</v>
      </c>
      <c r="H15" s="96" t="s">
        <v>12</v>
      </c>
      <c r="I15" s="98">
        <f>'Oil and Gas'!B48</f>
        <v>27436.5</v>
      </c>
      <c r="J15" s="98">
        <f>'Oil and Gas'!C48</f>
        <v>31437</v>
      </c>
      <c r="K15" s="98">
        <f>'Oil and Gas'!D48</f>
        <v>33138</v>
      </c>
      <c r="L15" s="98">
        <f>'Oil and Gas'!E48</f>
        <v>37548</v>
      </c>
      <c r="M15" s="98">
        <f>'Oil and Gas'!F48</f>
        <v>38808</v>
      </c>
      <c r="N15" s="98">
        <f>'Oil and Gas'!G48</f>
        <v>38067.75</v>
      </c>
    </row>
    <row r="16" spans="1:14" x14ac:dyDescent="0.25">
      <c r="A16" s="96" t="s">
        <v>50</v>
      </c>
      <c r="B16" s="96" t="s">
        <v>51</v>
      </c>
      <c r="C16" s="96" t="s">
        <v>52</v>
      </c>
      <c r="D16" s="96" t="s">
        <v>107</v>
      </c>
      <c r="E16" s="96" t="s">
        <v>53</v>
      </c>
      <c r="F16" s="96"/>
      <c r="G16" s="96" t="s">
        <v>11</v>
      </c>
      <c r="H16" s="96" t="s">
        <v>13</v>
      </c>
      <c r="I16" s="98">
        <f>'Oil and Gas'!B59</f>
        <v>6532.5</v>
      </c>
      <c r="J16" s="98">
        <f>'Oil and Gas'!C59</f>
        <v>7485</v>
      </c>
      <c r="K16" s="98">
        <f>'Oil and Gas'!D59</f>
        <v>7890</v>
      </c>
      <c r="L16" s="98">
        <f>'Oil and Gas'!E59</f>
        <v>8940</v>
      </c>
      <c r="M16" s="98">
        <f>'Oil and Gas'!F59</f>
        <v>9240</v>
      </c>
      <c r="N16" s="98">
        <f>'Oil and Gas'!G59</f>
        <v>9063.75</v>
      </c>
    </row>
    <row r="17" spans="1:14" x14ac:dyDescent="0.25">
      <c r="A17" s="96" t="s">
        <v>50</v>
      </c>
      <c r="B17" s="96" t="s">
        <v>51</v>
      </c>
      <c r="C17" s="96" t="s">
        <v>52</v>
      </c>
      <c r="D17" s="99" t="s">
        <v>96</v>
      </c>
      <c r="E17" s="96" t="s">
        <v>54</v>
      </c>
      <c r="F17" s="96"/>
      <c r="G17" s="96" t="s">
        <v>11</v>
      </c>
      <c r="H17" s="96" t="s">
        <v>8</v>
      </c>
      <c r="I17" s="98">
        <f>'Oil and Gas'!B16</f>
        <v>0</v>
      </c>
      <c r="J17" s="98">
        <f>'Oil and Gas'!C16</f>
        <v>0</v>
      </c>
      <c r="K17" s="98">
        <f>'Oil and Gas'!D16</f>
        <v>0</v>
      </c>
      <c r="L17" s="98">
        <f>'Oil and Gas'!E16</f>
        <v>0</v>
      </c>
      <c r="M17" s="98">
        <f>'Oil and Gas'!F16</f>
        <v>0</v>
      </c>
      <c r="N17" s="98">
        <f>'Oil and Gas'!G16</f>
        <v>0</v>
      </c>
    </row>
    <row r="18" spans="1:14" x14ac:dyDescent="0.25">
      <c r="A18" s="96" t="s">
        <v>50</v>
      </c>
      <c r="B18" s="96" t="s">
        <v>51</v>
      </c>
      <c r="C18" s="96" t="s">
        <v>52</v>
      </c>
      <c r="D18" s="99" t="s">
        <v>96</v>
      </c>
      <c r="E18" s="96" t="s">
        <v>54</v>
      </c>
      <c r="F18" s="96"/>
      <c r="G18" s="96" t="s">
        <v>11</v>
      </c>
      <c r="H18" s="96" t="s">
        <v>9</v>
      </c>
      <c r="I18" s="98">
        <f>'Oil and Gas'!B27</f>
        <v>113487.53527999998</v>
      </c>
      <c r="J18" s="98">
        <f>'Oil and Gas'!C27</f>
        <v>115659.52230000003</v>
      </c>
      <c r="K18" s="98">
        <f>'Oil and Gas'!D27</f>
        <v>129848.55793</v>
      </c>
      <c r="L18" s="98">
        <f>'Oil and Gas'!E27</f>
        <v>173139.32860000001</v>
      </c>
      <c r="M18" s="98">
        <f>'Oil and Gas'!F27</f>
        <v>181550.91325000001</v>
      </c>
      <c r="N18" s="98">
        <f>'Oil and Gas'!G27</f>
        <v>162992.86045000004</v>
      </c>
    </row>
    <row r="19" spans="1:14" x14ac:dyDescent="0.25">
      <c r="A19" s="96" t="s">
        <v>50</v>
      </c>
      <c r="B19" s="96" t="s">
        <v>51</v>
      </c>
      <c r="C19" s="96" t="s">
        <v>52</v>
      </c>
      <c r="D19" s="99" t="s">
        <v>96</v>
      </c>
      <c r="E19" s="96" t="s">
        <v>54</v>
      </c>
      <c r="F19" s="96"/>
      <c r="G19" s="96" t="s">
        <v>11</v>
      </c>
      <c r="H19" s="96" t="s">
        <v>10</v>
      </c>
      <c r="I19" s="98">
        <f>'Oil and Gas'!B38</f>
        <v>0</v>
      </c>
      <c r="J19" s="98">
        <f>'Oil and Gas'!C38</f>
        <v>0</v>
      </c>
      <c r="K19" s="98">
        <f>'Oil and Gas'!D38</f>
        <v>0</v>
      </c>
      <c r="L19" s="98">
        <f>'Oil and Gas'!E38</f>
        <v>0</v>
      </c>
      <c r="M19" s="98">
        <f>'Oil and Gas'!F38</f>
        <v>0</v>
      </c>
      <c r="N19" s="98">
        <f>'Oil and Gas'!G38</f>
        <v>0</v>
      </c>
    </row>
    <row r="20" spans="1:14" x14ac:dyDescent="0.25">
      <c r="A20" s="96" t="s">
        <v>50</v>
      </c>
      <c r="B20" s="96" t="s">
        <v>51</v>
      </c>
      <c r="C20" s="96" t="s">
        <v>52</v>
      </c>
      <c r="D20" s="99" t="s">
        <v>96</v>
      </c>
      <c r="E20" s="96" t="s">
        <v>54</v>
      </c>
      <c r="F20" s="96"/>
      <c r="G20" s="96" t="s">
        <v>11</v>
      </c>
      <c r="H20" s="96" t="s">
        <v>12</v>
      </c>
      <c r="I20" s="98">
        <f>'Oil and Gas'!B49</f>
        <v>2383238.2408799995</v>
      </c>
      <c r="J20" s="98">
        <f>'Oil and Gas'!C49</f>
        <v>2428849.9683000008</v>
      </c>
      <c r="K20" s="98">
        <f>'Oil and Gas'!D49</f>
        <v>2726819.7165299999</v>
      </c>
      <c r="L20" s="98">
        <f>'Oil and Gas'!E49</f>
        <v>3635925.9006000003</v>
      </c>
      <c r="M20" s="98">
        <f>'Oil and Gas'!F49</f>
        <v>3812569.1782500003</v>
      </c>
      <c r="N20" s="98">
        <f>'Oil and Gas'!G49</f>
        <v>3422850.0694500008</v>
      </c>
    </row>
    <row r="21" spans="1:14" x14ac:dyDescent="0.25">
      <c r="A21" s="96" t="s">
        <v>50</v>
      </c>
      <c r="B21" s="96" t="s">
        <v>51</v>
      </c>
      <c r="C21" s="96" t="s">
        <v>52</v>
      </c>
      <c r="D21" s="99" t="s">
        <v>96</v>
      </c>
      <c r="E21" s="96" t="s">
        <v>54</v>
      </c>
      <c r="F21" s="96"/>
      <c r="G21" s="96" t="s">
        <v>11</v>
      </c>
      <c r="H21" s="96" t="s">
        <v>13</v>
      </c>
      <c r="I21" s="98">
        <f>'Oil and Gas'!B60</f>
        <v>567437.67639999988</v>
      </c>
      <c r="J21" s="98">
        <f>'Oil and Gas'!C60</f>
        <v>578297.61150000012</v>
      </c>
      <c r="K21" s="98">
        <f>'Oil and Gas'!D60</f>
        <v>649242.78964999993</v>
      </c>
      <c r="L21" s="98">
        <f>'Oil and Gas'!E60</f>
        <v>865696.64300000004</v>
      </c>
      <c r="M21" s="98">
        <f>'Oil and Gas'!F60</f>
        <v>907754.56625000003</v>
      </c>
      <c r="N21" s="98">
        <f>'Oil and Gas'!G60</f>
        <v>814964.30225000018</v>
      </c>
    </row>
    <row r="22" spans="1:14" x14ac:dyDescent="0.25">
      <c r="A22" s="96" t="s">
        <v>50</v>
      </c>
      <c r="B22" s="96" t="s">
        <v>51</v>
      </c>
      <c r="C22" s="96" t="s">
        <v>52</v>
      </c>
      <c r="D22" s="100" t="s">
        <v>95</v>
      </c>
      <c r="E22" s="96" t="s">
        <v>54</v>
      </c>
      <c r="F22" s="96"/>
      <c r="G22" s="96" t="s">
        <v>11</v>
      </c>
      <c r="H22" s="96" t="s">
        <v>8</v>
      </c>
      <c r="I22" s="98">
        <f>'Oil and Gas'!B17</f>
        <v>0</v>
      </c>
      <c r="J22" s="98">
        <f>'Oil and Gas'!C17</f>
        <v>0</v>
      </c>
      <c r="K22" s="98">
        <f>'Oil and Gas'!D17</f>
        <v>0</v>
      </c>
      <c r="L22" s="98">
        <f>'Oil and Gas'!E17</f>
        <v>0</v>
      </c>
      <c r="M22" s="98">
        <f>'Oil and Gas'!F17</f>
        <v>0</v>
      </c>
      <c r="N22" s="98">
        <f>'Oil and Gas'!G17</f>
        <v>0</v>
      </c>
    </row>
    <row r="23" spans="1:14" x14ac:dyDescent="0.25">
      <c r="A23" s="96" t="s">
        <v>50</v>
      </c>
      <c r="B23" s="96" t="s">
        <v>51</v>
      </c>
      <c r="C23" s="96" t="s">
        <v>52</v>
      </c>
      <c r="D23" s="100" t="s">
        <v>95</v>
      </c>
      <c r="E23" s="96" t="s">
        <v>54</v>
      </c>
      <c r="F23" s="96"/>
      <c r="G23" s="96" t="s">
        <v>11</v>
      </c>
      <c r="H23" s="96" t="s">
        <v>9</v>
      </c>
      <c r="I23" s="98">
        <f>'Oil and Gas'!B28</f>
        <v>286264.03453819995</v>
      </c>
      <c r="J23" s="98">
        <f>'Oil and Gas'!C28</f>
        <v>288025.00049999997</v>
      </c>
      <c r="K23" s="98">
        <f>'Oil and Gas'!D28</f>
        <v>325500.83824999997</v>
      </c>
      <c r="L23" s="98">
        <f>'Oil and Gas'!E28</f>
        <v>449670.05174999998</v>
      </c>
      <c r="M23" s="98">
        <f>'Oil and Gas'!F28</f>
        <v>478102.94024999999</v>
      </c>
      <c r="N23" s="98">
        <f>'Oil and Gas'!G28</f>
        <v>420959.82124999998</v>
      </c>
    </row>
    <row r="24" spans="1:14" x14ac:dyDescent="0.25">
      <c r="A24" s="96" t="s">
        <v>50</v>
      </c>
      <c r="B24" s="96" t="s">
        <v>51</v>
      </c>
      <c r="C24" s="96" t="s">
        <v>52</v>
      </c>
      <c r="D24" s="100" t="s">
        <v>95</v>
      </c>
      <c r="E24" s="96" t="s">
        <v>54</v>
      </c>
      <c r="F24" s="96"/>
      <c r="G24" s="96" t="s">
        <v>11</v>
      </c>
      <c r="H24" s="96" t="s">
        <v>10</v>
      </c>
      <c r="I24" s="98">
        <f>'Oil and Gas'!B39</f>
        <v>0</v>
      </c>
      <c r="J24" s="98">
        <f>'Oil and Gas'!C39</f>
        <v>0</v>
      </c>
      <c r="K24" s="98">
        <f>'Oil and Gas'!D39</f>
        <v>0</v>
      </c>
      <c r="L24" s="98">
        <f>'Oil and Gas'!E39</f>
        <v>0</v>
      </c>
      <c r="M24" s="98">
        <f>'Oil and Gas'!F39</f>
        <v>0</v>
      </c>
      <c r="N24" s="98">
        <f>'Oil and Gas'!G39</f>
        <v>0</v>
      </c>
    </row>
    <row r="25" spans="1:14" x14ac:dyDescent="0.25">
      <c r="A25" s="96" t="s">
        <v>50</v>
      </c>
      <c r="B25" s="96" t="s">
        <v>51</v>
      </c>
      <c r="C25" s="96" t="s">
        <v>52</v>
      </c>
      <c r="D25" s="100" t="s">
        <v>95</v>
      </c>
      <c r="E25" s="96" t="s">
        <v>54</v>
      </c>
      <c r="F25" s="96"/>
      <c r="G25" s="96" t="s">
        <v>11</v>
      </c>
      <c r="H25" s="96" t="s">
        <v>12</v>
      </c>
      <c r="I25" s="98">
        <f>'Oil and Gas'!B50</f>
        <v>6011544.7253021989</v>
      </c>
      <c r="J25" s="98">
        <f>'Oil and Gas'!C50</f>
        <v>6048525.0104999989</v>
      </c>
      <c r="K25" s="98">
        <f>'Oil and Gas'!D50</f>
        <v>6835517.6032499997</v>
      </c>
      <c r="L25" s="98">
        <f>'Oil and Gas'!E50</f>
        <v>9443071.0867499989</v>
      </c>
      <c r="M25" s="98">
        <f>'Oil and Gas'!F50</f>
        <v>10040161.74525</v>
      </c>
      <c r="N25" s="98">
        <f>'Oil and Gas'!G50</f>
        <v>8840156.2462499999</v>
      </c>
    </row>
    <row r="26" spans="1:14" x14ac:dyDescent="0.25">
      <c r="A26" s="96" t="s">
        <v>50</v>
      </c>
      <c r="B26" s="96" t="s">
        <v>51</v>
      </c>
      <c r="C26" s="96" t="s">
        <v>52</v>
      </c>
      <c r="D26" s="100" t="s">
        <v>95</v>
      </c>
      <c r="E26" s="96" t="s">
        <v>54</v>
      </c>
      <c r="F26" s="96"/>
      <c r="G26" s="96" t="s">
        <v>11</v>
      </c>
      <c r="H26" s="96" t="s">
        <v>13</v>
      </c>
      <c r="I26" s="98">
        <f>'Oil and Gas'!B61</f>
        <v>1431320.1726909997</v>
      </c>
      <c r="J26" s="98">
        <f>'Oil and Gas'!C61</f>
        <v>1440125.0024999999</v>
      </c>
      <c r="K26" s="98">
        <f>'Oil and Gas'!D61</f>
        <v>1627504.1912499999</v>
      </c>
      <c r="L26" s="98">
        <f>'Oil and Gas'!E61</f>
        <v>2248350.25875</v>
      </c>
      <c r="M26" s="98">
        <f>'Oil and Gas'!F61</f>
        <v>2390514.7012499999</v>
      </c>
      <c r="N26" s="98">
        <f>'Oil and Gas'!G61</f>
        <v>2104799.1062499997</v>
      </c>
    </row>
    <row r="27" spans="1:14" x14ac:dyDescent="0.25">
      <c r="A27" s="96" t="s">
        <v>50</v>
      </c>
      <c r="B27" s="96" t="s">
        <v>51</v>
      </c>
      <c r="C27" s="96" t="s">
        <v>52</v>
      </c>
      <c r="D27" s="96" t="s">
        <v>63</v>
      </c>
      <c r="E27" s="96" t="s">
        <v>54</v>
      </c>
      <c r="F27" s="96"/>
      <c r="G27" s="96" t="s">
        <v>11</v>
      </c>
      <c r="H27" s="96" t="s">
        <v>8</v>
      </c>
      <c r="I27" s="98">
        <f>'Oil and Gas'!B18</f>
        <v>0</v>
      </c>
      <c r="J27" s="98">
        <f>'Oil and Gas'!C18</f>
        <v>0</v>
      </c>
      <c r="K27" s="98">
        <f>'Oil and Gas'!D18</f>
        <v>0</v>
      </c>
      <c r="L27" s="98">
        <f>'Oil and Gas'!E18</f>
        <v>0</v>
      </c>
      <c r="M27" s="98">
        <f>'Oil and Gas'!F18</f>
        <v>0</v>
      </c>
      <c r="N27" s="98">
        <f>'Oil and Gas'!G18</f>
        <v>0</v>
      </c>
    </row>
    <row r="28" spans="1:14" x14ac:dyDescent="0.25">
      <c r="A28" s="96" t="s">
        <v>50</v>
      </c>
      <c r="B28" s="96" t="s">
        <v>51</v>
      </c>
      <c r="C28" s="96" t="s">
        <v>52</v>
      </c>
      <c r="D28" s="96" t="s">
        <v>63</v>
      </c>
      <c r="E28" s="96" t="s">
        <v>54</v>
      </c>
      <c r="F28" s="96"/>
      <c r="G28" s="96" t="s">
        <v>11</v>
      </c>
      <c r="H28" s="96" t="s">
        <v>9</v>
      </c>
      <c r="I28" s="98">
        <f>'Oil and Gas'!B29</f>
        <v>330285.84110999998</v>
      </c>
      <c r="J28" s="98">
        <f>'Oil and Gas'!C29</f>
        <v>336498.51525</v>
      </c>
      <c r="K28" s="98">
        <f>'Oil and Gas'!D29</f>
        <v>378035.81325000001</v>
      </c>
      <c r="L28" s="98">
        <f>'Oil and Gas'!E29</f>
        <v>508845.23424999998</v>
      </c>
      <c r="M28" s="98">
        <f>'Oil and Gas'!F29</f>
        <v>533952.68549999991</v>
      </c>
      <c r="N28" s="98">
        <f>'Oil and Gas'!G29</f>
        <v>477942.93524999992</v>
      </c>
    </row>
    <row r="29" spans="1:14" x14ac:dyDescent="0.25">
      <c r="A29" s="96" t="s">
        <v>50</v>
      </c>
      <c r="B29" s="96" t="s">
        <v>51</v>
      </c>
      <c r="C29" s="96" t="s">
        <v>52</v>
      </c>
      <c r="D29" s="96" t="s">
        <v>63</v>
      </c>
      <c r="E29" s="96" t="s">
        <v>54</v>
      </c>
      <c r="F29" s="96"/>
      <c r="G29" s="96" t="s">
        <v>11</v>
      </c>
      <c r="H29" s="96" t="s">
        <v>10</v>
      </c>
      <c r="I29" s="98">
        <f>'Oil and Gas'!B40</f>
        <v>0</v>
      </c>
      <c r="J29" s="98">
        <f>'Oil and Gas'!C40</f>
        <v>0</v>
      </c>
      <c r="K29" s="98">
        <f>'Oil and Gas'!D40</f>
        <v>0</v>
      </c>
      <c r="L29" s="98">
        <f>'Oil and Gas'!E40</f>
        <v>0</v>
      </c>
      <c r="M29" s="98">
        <f>'Oil and Gas'!F40</f>
        <v>0</v>
      </c>
      <c r="N29" s="98">
        <f>'Oil and Gas'!G40</f>
        <v>0</v>
      </c>
    </row>
    <row r="30" spans="1:14" x14ac:dyDescent="0.25">
      <c r="A30" s="96" t="s">
        <v>50</v>
      </c>
      <c r="B30" s="96" t="s">
        <v>51</v>
      </c>
      <c r="C30" s="96" t="s">
        <v>52</v>
      </c>
      <c r="D30" s="96" t="s">
        <v>63</v>
      </c>
      <c r="E30" s="96" t="s">
        <v>54</v>
      </c>
      <c r="F30" s="96"/>
      <c r="G30" s="96" t="s">
        <v>11</v>
      </c>
      <c r="H30" s="96" t="s">
        <v>12</v>
      </c>
      <c r="I30" s="98">
        <f>'Oil and Gas'!B51</f>
        <v>6936002.6633099997</v>
      </c>
      <c r="J30" s="98">
        <f>'Oil and Gas'!C51</f>
        <v>7066468.8202499999</v>
      </c>
      <c r="K30" s="98">
        <f>'Oil and Gas'!D51</f>
        <v>7938752.0782500003</v>
      </c>
      <c r="L30" s="98">
        <f>'Oil and Gas'!E51</f>
        <v>10685749.91925</v>
      </c>
      <c r="M30" s="98">
        <f>'Oil and Gas'!F51</f>
        <v>11213006.395499999</v>
      </c>
      <c r="N30" s="98">
        <f>'Oil and Gas'!G51</f>
        <v>10036801.640249999</v>
      </c>
    </row>
    <row r="31" spans="1:14" x14ac:dyDescent="0.25">
      <c r="A31" s="96" t="s">
        <v>50</v>
      </c>
      <c r="B31" s="96" t="s">
        <v>51</v>
      </c>
      <c r="C31" s="96" t="s">
        <v>52</v>
      </c>
      <c r="D31" s="96" t="s">
        <v>63</v>
      </c>
      <c r="E31" s="96" t="s">
        <v>54</v>
      </c>
      <c r="F31" s="96"/>
      <c r="G31" s="96" t="s">
        <v>11</v>
      </c>
      <c r="H31" s="96" t="s">
        <v>13</v>
      </c>
      <c r="I31" s="98">
        <f>'Oil and Gas'!B62</f>
        <v>1651429.2055499998</v>
      </c>
      <c r="J31" s="98">
        <f>'Oil and Gas'!C62</f>
        <v>1682492.5762499999</v>
      </c>
      <c r="K31" s="98">
        <f>'Oil and Gas'!D62</f>
        <v>1890179.0662500001</v>
      </c>
      <c r="L31" s="98">
        <f>'Oil and Gas'!E62</f>
        <v>2544226.1712499997</v>
      </c>
      <c r="M31" s="98">
        <f>'Oil and Gas'!F62</f>
        <v>2669763.4274999993</v>
      </c>
      <c r="N31" s="98">
        <f>'Oil and Gas'!G62</f>
        <v>2389714.6762499996</v>
      </c>
    </row>
    <row r="32" spans="1:14" x14ac:dyDescent="0.25">
      <c r="A32" s="96" t="s">
        <v>50</v>
      </c>
      <c r="B32" s="96" t="s">
        <v>51</v>
      </c>
      <c r="C32" s="96" t="s">
        <v>52</v>
      </c>
      <c r="D32" s="96" t="s">
        <v>64</v>
      </c>
      <c r="E32" s="96" t="s">
        <v>54</v>
      </c>
      <c r="F32" s="96"/>
      <c r="G32" s="96" t="s">
        <v>11</v>
      </c>
      <c r="H32" s="96" t="s">
        <v>8</v>
      </c>
      <c r="I32" s="98">
        <f>'Oil and Gas'!B19</f>
        <v>0</v>
      </c>
      <c r="J32" s="98">
        <f>'Oil and Gas'!C19</f>
        <v>0</v>
      </c>
      <c r="K32" s="98">
        <f>'Oil and Gas'!D19</f>
        <v>0</v>
      </c>
      <c r="L32" s="98">
        <f>'Oil and Gas'!E19</f>
        <v>0</v>
      </c>
      <c r="M32" s="98">
        <f>'Oil and Gas'!F19</f>
        <v>0</v>
      </c>
      <c r="N32" s="98">
        <f>'Oil and Gas'!G19</f>
        <v>0</v>
      </c>
    </row>
    <row r="33" spans="1:14" x14ac:dyDescent="0.25">
      <c r="A33" s="96" t="s">
        <v>50</v>
      </c>
      <c r="B33" s="96" t="s">
        <v>51</v>
      </c>
      <c r="C33" s="96" t="s">
        <v>52</v>
      </c>
      <c r="D33" s="96" t="s">
        <v>64</v>
      </c>
      <c r="E33" s="96" t="s">
        <v>54</v>
      </c>
      <c r="F33" s="96"/>
      <c r="G33" s="96" t="s">
        <v>11</v>
      </c>
      <c r="H33" s="96" t="s">
        <v>9</v>
      </c>
      <c r="I33" s="98">
        <f>'Oil and Gas'!B30</f>
        <v>609.91149999999993</v>
      </c>
      <c r="J33" s="98">
        <f>'Oil and Gas'!C30</f>
        <v>627.02620000000002</v>
      </c>
      <c r="K33" s="98">
        <f>'Oil and Gas'!D30</f>
        <v>684.4742225</v>
      </c>
      <c r="L33" s="98">
        <f>'Oil and Gas'!E30</f>
        <v>623.75870250000003</v>
      </c>
      <c r="M33" s="98">
        <f>'Oil and Gas'!F30</f>
        <v>637.86230499999999</v>
      </c>
      <c r="N33" s="98">
        <f>'Oil and Gas'!G30</f>
        <v>662.47670500000004</v>
      </c>
    </row>
    <row r="34" spans="1:14" x14ac:dyDescent="0.25">
      <c r="A34" s="96" t="s">
        <v>50</v>
      </c>
      <c r="B34" s="96" t="s">
        <v>51</v>
      </c>
      <c r="C34" s="96" t="s">
        <v>52</v>
      </c>
      <c r="D34" s="96" t="s">
        <v>64</v>
      </c>
      <c r="E34" s="96" t="s">
        <v>54</v>
      </c>
      <c r="F34" s="96"/>
      <c r="G34" s="96" t="s">
        <v>11</v>
      </c>
      <c r="H34" s="96" t="s">
        <v>10</v>
      </c>
      <c r="I34" s="98">
        <f>'Oil and Gas'!B41</f>
        <v>0</v>
      </c>
      <c r="J34" s="98">
        <f>'Oil and Gas'!C41</f>
        <v>0</v>
      </c>
      <c r="K34" s="98">
        <f>'Oil and Gas'!D41</f>
        <v>0</v>
      </c>
      <c r="L34" s="98">
        <f>'Oil and Gas'!E41</f>
        <v>0</v>
      </c>
      <c r="M34" s="98">
        <f>'Oil and Gas'!F41</f>
        <v>0</v>
      </c>
      <c r="N34" s="98">
        <f>'Oil and Gas'!G41</f>
        <v>0</v>
      </c>
    </row>
    <row r="35" spans="1:14" x14ac:dyDescent="0.25">
      <c r="A35" s="96" t="s">
        <v>50</v>
      </c>
      <c r="B35" s="96" t="s">
        <v>51</v>
      </c>
      <c r="C35" s="96" t="s">
        <v>52</v>
      </c>
      <c r="D35" s="96" t="s">
        <v>64</v>
      </c>
      <c r="E35" s="96" t="s">
        <v>54</v>
      </c>
      <c r="F35" s="96"/>
      <c r="G35" s="96" t="s">
        <v>11</v>
      </c>
      <c r="H35" s="96" t="s">
        <v>12</v>
      </c>
      <c r="I35" s="98">
        <f>'Oil and Gas'!B52</f>
        <v>12808.141499999998</v>
      </c>
      <c r="J35" s="98">
        <f>'Oil and Gas'!C52</f>
        <v>13167.5502</v>
      </c>
      <c r="K35" s="98">
        <f>'Oil and Gas'!D52</f>
        <v>14373.958672500001</v>
      </c>
      <c r="L35" s="98">
        <f>'Oil and Gas'!E52</f>
        <v>13098.932752500001</v>
      </c>
      <c r="M35" s="98">
        <f>'Oil and Gas'!F52</f>
        <v>13395.108404999999</v>
      </c>
      <c r="N35" s="98">
        <f>'Oil and Gas'!G52</f>
        <v>13912.010805000002</v>
      </c>
    </row>
    <row r="36" spans="1:14" x14ac:dyDescent="0.25">
      <c r="A36" s="96" t="s">
        <v>50</v>
      </c>
      <c r="B36" s="96" t="s">
        <v>51</v>
      </c>
      <c r="C36" s="96" t="s">
        <v>52</v>
      </c>
      <c r="D36" s="96" t="s">
        <v>64</v>
      </c>
      <c r="E36" s="96" t="s">
        <v>54</v>
      </c>
      <c r="F36" s="96"/>
      <c r="G36" s="96" t="s">
        <v>11</v>
      </c>
      <c r="H36" s="96" t="s">
        <v>13</v>
      </c>
      <c r="I36" s="98">
        <f>'Oil and Gas'!B63</f>
        <v>3049.5574999999999</v>
      </c>
      <c r="J36" s="98">
        <f>'Oil and Gas'!C63</f>
        <v>3135.1310000000003</v>
      </c>
      <c r="K36" s="98">
        <f>'Oil and Gas'!D63</f>
        <v>3422.3711125</v>
      </c>
      <c r="L36" s="98">
        <f>'Oil and Gas'!E63</f>
        <v>3118.7935125000004</v>
      </c>
      <c r="M36" s="98">
        <f>'Oil and Gas'!F63</f>
        <v>3189.3115250000001</v>
      </c>
      <c r="N36" s="98">
        <f>'Oil and Gas'!G63</f>
        <v>3312.3835250000002</v>
      </c>
    </row>
    <row r="37" spans="1:14" x14ac:dyDescent="0.25">
      <c r="A37" s="96" t="s">
        <v>50</v>
      </c>
      <c r="B37" s="96" t="s">
        <v>51</v>
      </c>
      <c r="C37" s="96" t="s">
        <v>52</v>
      </c>
      <c r="D37" s="101" t="s">
        <v>65</v>
      </c>
      <c r="E37" s="96" t="s">
        <v>54</v>
      </c>
      <c r="F37" s="96"/>
      <c r="G37" s="96" t="s">
        <v>11</v>
      </c>
      <c r="H37" s="96" t="s">
        <v>8</v>
      </c>
      <c r="I37" s="98">
        <f>'Oil and Gas'!B20</f>
        <v>0</v>
      </c>
      <c r="J37" s="98">
        <f>'Oil and Gas'!C20</f>
        <v>0</v>
      </c>
      <c r="K37" s="98">
        <f>'Oil and Gas'!D20</f>
        <v>0</v>
      </c>
      <c r="L37" s="98">
        <f>'Oil and Gas'!E20</f>
        <v>0</v>
      </c>
      <c r="M37" s="98">
        <f>'Oil and Gas'!F20</f>
        <v>0</v>
      </c>
      <c r="N37" s="98">
        <f>'Oil and Gas'!G20</f>
        <v>0</v>
      </c>
    </row>
    <row r="38" spans="1:14" x14ac:dyDescent="0.25">
      <c r="A38" s="96" t="s">
        <v>50</v>
      </c>
      <c r="B38" s="96" t="s">
        <v>51</v>
      </c>
      <c r="C38" s="96" t="s">
        <v>52</v>
      </c>
      <c r="D38" s="101" t="s">
        <v>65</v>
      </c>
      <c r="E38" s="96" t="s">
        <v>54</v>
      </c>
      <c r="F38" s="96"/>
      <c r="G38" s="96" t="s">
        <v>11</v>
      </c>
      <c r="H38" s="96" t="s">
        <v>9</v>
      </c>
      <c r="I38" s="98">
        <f>'Oil and Gas'!B31</f>
        <v>3413.3386841399997</v>
      </c>
      <c r="J38" s="98">
        <f>'Oil and Gas'!C31</f>
        <v>3478.6650417750011</v>
      </c>
      <c r="K38" s="98">
        <f>'Oil and Gas'!D31</f>
        <v>3905.4254264025008</v>
      </c>
      <c r="L38" s="98">
        <f>'Oil and Gas'!E31</f>
        <v>5207.4720505499999</v>
      </c>
      <c r="M38" s="98">
        <f>'Oil and Gas'!F31</f>
        <v>5460.465361312501</v>
      </c>
      <c r="N38" s="98">
        <f>'Oil and Gas'!G31</f>
        <v>4902.2990449125</v>
      </c>
    </row>
    <row r="39" spans="1:14" x14ac:dyDescent="0.25">
      <c r="A39" s="96" t="s">
        <v>50</v>
      </c>
      <c r="B39" s="96" t="s">
        <v>51</v>
      </c>
      <c r="C39" s="96" t="s">
        <v>52</v>
      </c>
      <c r="D39" s="101" t="s">
        <v>65</v>
      </c>
      <c r="E39" s="96" t="s">
        <v>54</v>
      </c>
      <c r="F39" s="96"/>
      <c r="G39" s="96" t="s">
        <v>11</v>
      </c>
      <c r="H39" s="96" t="s">
        <v>10</v>
      </c>
      <c r="I39" s="98">
        <f>'Oil and Gas'!B42</f>
        <v>0</v>
      </c>
      <c r="J39" s="98">
        <f>'Oil and Gas'!C42</f>
        <v>0</v>
      </c>
      <c r="K39" s="98">
        <f>'Oil and Gas'!D42</f>
        <v>0</v>
      </c>
      <c r="L39" s="98">
        <f>'Oil and Gas'!E42</f>
        <v>0</v>
      </c>
      <c r="M39" s="98">
        <f>'Oil and Gas'!F42</f>
        <v>0</v>
      </c>
      <c r="N39" s="98">
        <f>'Oil and Gas'!G42</f>
        <v>0</v>
      </c>
    </row>
    <row r="40" spans="1:14" x14ac:dyDescent="0.25">
      <c r="A40" s="96" t="s">
        <v>50</v>
      </c>
      <c r="B40" s="96" t="s">
        <v>51</v>
      </c>
      <c r="C40" s="96" t="s">
        <v>52</v>
      </c>
      <c r="D40" s="101" t="s">
        <v>65</v>
      </c>
      <c r="E40" s="96" t="s">
        <v>54</v>
      </c>
      <c r="F40" s="96"/>
      <c r="G40" s="96" t="s">
        <v>11</v>
      </c>
      <c r="H40" s="96" t="s">
        <v>12</v>
      </c>
      <c r="I40" s="98">
        <f>'Oil and Gas'!B53</f>
        <v>71680.112366939997</v>
      </c>
      <c r="J40" s="98">
        <f>'Oil and Gas'!C53</f>
        <v>73051.965877275026</v>
      </c>
      <c r="K40" s="98">
        <f>'Oil and Gas'!D53</f>
        <v>82013.933954452514</v>
      </c>
      <c r="L40" s="98">
        <f>'Oil and Gas'!E53</f>
        <v>109356.91306155</v>
      </c>
      <c r="M40" s="98">
        <f>'Oil and Gas'!F53</f>
        <v>114669.77258756252</v>
      </c>
      <c r="N40" s="98">
        <f>'Oil and Gas'!G53</f>
        <v>102948.2799431625</v>
      </c>
    </row>
    <row r="41" spans="1:14" x14ac:dyDescent="0.25">
      <c r="A41" s="96" t="s">
        <v>50</v>
      </c>
      <c r="B41" s="96" t="s">
        <v>51</v>
      </c>
      <c r="C41" s="96" t="s">
        <v>52</v>
      </c>
      <c r="D41" s="101" t="s">
        <v>65</v>
      </c>
      <c r="E41" s="96" t="s">
        <v>54</v>
      </c>
      <c r="F41" s="96"/>
      <c r="G41" s="96" t="s">
        <v>11</v>
      </c>
      <c r="H41" s="96" t="s">
        <v>13</v>
      </c>
      <c r="I41" s="98">
        <f>'Oil and Gas'!B64</f>
        <v>17066.693420699998</v>
      </c>
      <c r="J41" s="98">
        <f>'Oil and Gas'!C64</f>
        <v>17393.325208875005</v>
      </c>
      <c r="K41" s="98">
        <f>'Oil and Gas'!D64</f>
        <v>19527.127132012505</v>
      </c>
      <c r="L41" s="98">
        <f>'Oil and Gas'!E64</f>
        <v>26037.360252750001</v>
      </c>
      <c r="M41" s="98">
        <f>'Oil and Gas'!F64</f>
        <v>27302.326806562505</v>
      </c>
      <c r="N41" s="98">
        <f>'Oil and Gas'!G64</f>
        <v>24511.495224562499</v>
      </c>
    </row>
    <row r="42" spans="1:14" x14ac:dyDescent="0.25">
      <c r="A42" s="96" t="s">
        <v>50</v>
      </c>
      <c r="B42" s="96" t="s">
        <v>51</v>
      </c>
      <c r="C42" s="96" t="s">
        <v>52</v>
      </c>
      <c r="D42" s="96" t="s">
        <v>77</v>
      </c>
      <c r="E42" s="96" t="s">
        <v>78</v>
      </c>
      <c r="F42" s="96"/>
      <c r="G42" s="96" t="s">
        <v>11</v>
      </c>
      <c r="H42" s="96" t="s">
        <v>8</v>
      </c>
      <c r="I42" s="98">
        <f>Coal!B41</f>
        <v>0</v>
      </c>
      <c r="J42" s="98">
        <f>Coal!C41</f>
        <v>0</v>
      </c>
      <c r="K42" s="98">
        <f>Coal!D41</f>
        <v>0</v>
      </c>
      <c r="L42" s="98">
        <f>Coal!E41</f>
        <v>0</v>
      </c>
      <c r="M42" s="98">
        <f>Coal!F41</f>
        <v>0</v>
      </c>
      <c r="N42" s="98">
        <f>Coal!G41</f>
        <v>0</v>
      </c>
    </row>
    <row r="43" spans="1:14" x14ac:dyDescent="0.25">
      <c r="A43" s="96" t="s">
        <v>50</v>
      </c>
      <c r="B43" s="96" t="s">
        <v>51</v>
      </c>
      <c r="C43" s="96" t="s">
        <v>52</v>
      </c>
      <c r="D43" s="96" t="s">
        <v>77</v>
      </c>
      <c r="E43" s="96" t="s">
        <v>78</v>
      </c>
      <c r="F43" s="96"/>
      <c r="G43" s="96" t="s">
        <v>11</v>
      </c>
      <c r="H43" s="96" t="s">
        <v>9</v>
      </c>
      <c r="I43" s="98">
        <f>Coal!B27</f>
        <v>515944.07964000007</v>
      </c>
      <c r="J43" s="98">
        <f>Coal!C27</f>
        <v>524105.78124465002</v>
      </c>
      <c r="K43" s="98">
        <f>Coal!D27</f>
        <v>523572.04598985007</v>
      </c>
      <c r="L43" s="98">
        <f>Coal!E27</f>
        <v>512408.08357695001</v>
      </c>
      <c r="M43" s="98">
        <f>Coal!F27</f>
        <v>481495.9167364501</v>
      </c>
      <c r="N43" s="98">
        <f>Coal!G27</f>
        <v>462748.4659116001</v>
      </c>
    </row>
    <row r="44" spans="1:14" x14ac:dyDescent="0.25">
      <c r="A44" s="96" t="s">
        <v>50</v>
      </c>
      <c r="B44" s="96" t="s">
        <v>51</v>
      </c>
      <c r="C44" s="96" t="s">
        <v>52</v>
      </c>
      <c r="D44" s="96" t="s">
        <v>77</v>
      </c>
      <c r="E44" s="96" t="s">
        <v>78</v>
      </c>
      <c r="F44" s="96"/>
      <c r="G44" s="96" t="s">
        <v>11</v>
      </c>
      <c r="H44" s="96" t="s">
        <v>12</v>
      </c>
      <c r="I44" s="98">
        <f>Coal!B49</f>
        <v>10834825.672440002</v>
      </c>
      <c r="J44" s="98">
        <f>Coal!C49</f>
        <v>11006221.406137651</v>
      </c>
      <c r="K44" s="98">
        <f>Coal!D49</f>
        <v>10995012.965786852</v>
      </c>
      <c r="L44" s="98">
        <f>Coal!E49</f>
        <v>10760569.75511595</v>
      </c>
      <c r="M44" s="98">
        <f>Coal!F49</f>
        <v>10111414.251465453</v>
      </c>
      <c r="N44" s="98">
        <f>Coal!G49</f>
        <v>9717717.7841436025</v>
      </c>
    </row>
    <row r="45" spans="1:14" x14ac:dyDescent="0.25">
      <c r="A45" s="96" t="s">
        <v>50</v>
      </c>
      <c r="B45" s="96" t="s">
        <v>51</v>
      </c>
      <c r="C45" s="96" t="s">
        <v>52</v>
      </c>
      <c r="D45" s="96" t="s">
        <v>77</v>
      </c>
      <c r="E45" s="96" t="s">
        <v>78</v>
      </c>
      <c r="F45" s="96"/>
      <c r="G45" s="96" t="s">
        <v>11</v>
      </c>
      <c r="H45" s="96" t="s">
        <v>13</v>
      </c>
      <c r="I45" s="98">
        <f>Coal!B56</f>
        <v>2579720.3982000002</v>
      </c>
      <c r="J45" s="98">
        <f>Coal!C56</f>
        <v>2620528.9062232501</v>
      </c>
      <c r="K45" s="98">
        <f>Coal!D56</f>
        <v>2617860.2299492504</v>
      </c>
      <c r="L45" s="98">
        <f>Coal!E56</f>
        <v>2562040.4178847503</v>
      </c>
      <c r="M45" s="98">
        <f>Coal!F56</f>
        <v>2407479.5836822507</v>
      </c>
      <c r="N45" s="98">
        <f>Coal!G56</f>
        <v>2313742.3295580004</v>
      </c>
    </row>
    <row r="46" spans="1:14" x14ac:dyDescent="0.25">
      <c r="A46" s="96" t="s">
        <v>50</v>
      </c>
      <c r="B46" s="96" t="s">
        <v>51</v>
      </c>
      <c r="C46" s="96" t="s">
        <v>52</v>
      </c>
      <c r="D46" s="96" t="s">
        <v>77</v>
      </c>
      <c r="E46" s="96" t="s">
        <v>79</v>
      </c>
      <c r="F46" s="96"/>
      <c r="G46" s="96" t="s">
        <v>11</v>
      </c>
      <c r="H46" s="96" t="s">
        <v>8</v>
      </c>
      <c r="I46" s="96">
        <f>Coal!B43</f>
        <v>0</v>
      </c>
      <c r="J46" s="96">
        <f>Coal!C43</f>
        <v>0</v>
      </c>
      <c r="K46" s="96">
        <f>Coal!D43</f>
        <v>0</v>
      </c>
      <c r="L46" s="96">
        <f>Coal!E43</f>
        <v>0</v>
      </c>
      <c r="M46" s="96">
        <f>Coal!F43</f>
        <v>0</v>
      </c>
      <c r="N46" s="96">
        <f>Coal!G43</f>
        <v>0</v>
      </c>
    </row>
    <row r="47" spans="1:14" x14ac:dyDescent="0.25">
      <c r="A47" s="96" t="s">
        <v>50</v>
      </c>
      <c r="B47" s="96" t="s">
        <v>51</v>
      </c>
      <c r="C47" s="96" t="s">
        <v>52</v>
      </c>
      <c r="D47" s="96" t="s">
        <v>77</v>
      </c>
      <c r="E47" s="96" t="s">
        <v>79</v>
      </c>
      <c r="F47" s="96"/>
      <c r="G47" s="96" t="s">
        <v>11</v>
      </c>
      <c r="H47" s="96" t="s">
        <v>9</v>
      </c>
      <c r="I47" s="37">
        <f>Coal!B29</f>
        <v>304514.07863</v>
      </c>
      <c r="J47" s="37">
        <f>Coal!C29</f>
        <v>326737.06287999998</v>
      </c>
      <c r="K47" s="37">
        <f>Coal!D29</f>
        <v>356141.63274000003</v>
      </c>
      <c r="L47" s="37">
        <f>Coal!E29</f>
        <v>380931.04560000001</v>
      </c>
      <c r="M47" s="37">
        <f>Coal!F29</f>
        <v>385568.27509000001</v>
      </c>
      <c r="N47" s="37">
        <f>Coal!G29</f>
        <v>394929.01744000003</v>
      </c>
    </row>
    <row r="48" spans="1:14" x14ac:dyDescent="0.25">
      <c r="A48" s="96" t="s">
        <v>50</v>
      </c>
      <c r="B48" s="96" t="s">
        <v>51</v>
      </c>
      <c r="C48" s="96" t="s">
        <v>52</v>
      </c>
      <c r="D48" s="96" t="s">
        <v>77</v>
      </c>
      <c r="E48" s="96" t="s">
        <v>79</v>
      </c>
      <c r="F48" s="96"/>
      <c r="G48" s="96" t="s">
        <v>11</v>
      </c>
      <c r="H48" s="96" t="s">
        <v>12</v>
      </c>
      <c r="I48" s="37">
        <f>Coal!B51</f>
        <v>6394795.65123</v>
      </c>
      <c r="J48" s="37">
        <f>Coal!C51</f>
        <v>6861478.3204799993</v>
      </c>
      <c r="K48" s="37">
        <f>Coal!D51</f>
        <v>7478974.2875400009</v>
      </c>
      <c r="L48" s="37">
        <f>Coal!E51</f>
        <v>7999551.9576000003</v>
      </c>
      <c r="M48" s="37">
        <f>Coal!F51</f>
        <v>8096933.7768900003</v>
      </c>
      <c r="N48" s="37">
        <f>Coal!G51</f>
        <v>8293509.3662400004</v>
      </c>
    </row>
    <row r="49" spans="1:14" x14ac:dyDescent="0.25">
      <c r="A49" s="96" t="s">
        <v>50</v>
      </c>
      <c r="B49" s="96" t="s">
        <v>51</v>
      </c>
      <c r="C49" s="96" t="s">
        <v>52</v>
      </c>
      <c r="D49" s="96" t="s">
        <v>77</v>
      </c>
      <c r="E49" s="96" t="s">
        <v>79</v>
      </c>
      <c r="F49" s="96"/>
      <c r="G49" s="96" t="s">
        <v>11</v>
      </c>
      <c r="H49" s="96" t="s">
        <v>13</v>
      </c>
      <c r="I49" s="37">
        <f>Coal!B58</f>
        <v>1522570.3931499999</v>
      </c>
      <c r="J49" s="37">
        <f>Coal!C58</f>
        <v>1633685.3144</v>
      </c>
      <c r="K49" s="37">
        <f>Coal!D58</f>
        <v>1780708.1637000002</v>
      </c>
      <c r="L49" s="37">
        <f>Coal!E58</f>
        <v>1904655.2280000001</v>
      </c>
      <c r="M49" s="37">
        <f>Coal!F58</f>
        <v>1927841.3754500002</v>
      </c>
      <c r="N49" s="37">
        <f>Coal!G58</f>
        <v>1974645.0872000002</v>
      </c>
    </row>
    <row r="50" spans="1:14" x14ac:dyDescent="0.25">
      <c r="A50" s="96" t="s">
        <v>50</v>
      </c>
      <c r="B50" s="96" t="s">
        <v>51</v>
      </c>
      <c r="C50" s="96" t="s">
        <v>52</v>
      </c>
      <c r="D50" s="96" t="s">
        <v>80</v>
      </c>
      <c r="E50" s="96" t="s">
        <v>78</v>
      </c>
      <c r="F50" s="96"/>
      <c r="G50" s="96" t="s">
        <v>11</v>
      </c>
      <c r="H50" s="96" t="s">
        <v>8</v>
      </c>
      <c r="I50" s="37">
        <f>Coal!B42</f>
        <v>0</v>
      </c>
      <c r="J50" s="37">
        <f>Coal!C42</f>
        <v>0</v>
      </c>
      <c r="K50" s="37">
        <f>Coal!D42</f>
        <v>0</v>
      </c>
      <c r="L50" s="37">
        <f>Coal!E42</f>
        <v>0</v>
      </c>
      <c r="M50" s="37">
        <f>Coal!F42</f>
        <v>0</v>
      </c>
      <c r="N50" s="37">
        <f>Coal!G42</f>
        <v>0</v>
      </c>
    </row>
    <row r="51" spans="1:14" x14ac:dyDescent="0.25">
      <c r="A51" s="96" t="s">
        <v>50</v>
      </c>
      <c r="B51" s="96" t="s">
        <v>51</v>
      </c>
      <c r="C51" s="96" t="s">
        <v>52</v>
      </c>
      <c r="D51" s="96" t="s">
        <v>80</v>
      </c>
      <c r="E51" s="96" t="s">
        <v>78</v>
      </c>
      <c r="F51" s="96"/>
      <c r="G51" s="96" t="s">
        <v>11</v>
      </c>
      <c r="H51" s="96" t="s">
        <v>9</v>
      </c>
      <c r="I51" s="37">
        <f>Coal!B28</f>
        <v>81368.925000000003</v>
      </c>
      <c r="J51" s="37">
        <f>Coal!C28</f>
        <v>82656.097218750001</v>
      </c>
      <c r="K51" s="37">
        <f>Coal!D28</f>
        <v>82571.922468749995</v>
      </c>
      <c r="L51" s="37">
        <f>Coal!E28</f>
        <v>80811.267281249995</v>
      </c>
      <c r="M51" s="37">
        <f>Coal!F28</f>
        <v>75936.146343750006</v>
      </c>
      <c r="N51" s="37">
        <f>Coal!G28</f>
        <v>72979.508249999999</v>
      </c>
    </row>
    <row r="52" spans="1:14" x14ac:dyDescent="0.25">
      <c r="A52" s="96" t="s">
        <v>50</v>
      </c>
      <c r="B52" s="96" t="s">
        <v>51</v>
      </c>
      <c r="C52" s="96" t="s">
        <v>52</v>
      </c>
      <c r="D52" s="96" t="s">
        <v>80</v>
      </c>
      <c r="E52" s="96" t="s">
        <v>78</v>
      </c>
      <c r="F52" s="96"/>
      <c r="G52" s="96" t="s">
        <v>11</v>
      </c>
      <c r="H52" s="96" t="s">
        <v>12</v>
      </c>
      <c r="I52" s="37">
        <f>Coal!B50</f>
        <v>1708747.425</v>
      </c>
      <c r="J52" s="37">
        <f>Coal!C50</f>
        <v>1735778.04159375</v>
      </c>
      <c r="K52" s="37">
        <f>Coal!D50</f>
        <v>1734010.3718437499</v>
      </c>
      <c r="L52" s="37">
        <f>Coal!E50</f>
        <v>1697036.6129062499</v>
      </c>
      <c r="M52" s="37">
        <f>Coal!F50</f>
        <v>1594659.0732187501</v>
      </c>
      <c r="N52" s="37">
        <f>Coal!G50</f>
        <v>1532569.67325</v>
      </c>
    </row>
    <row r="53" spans="1:14" x14ac:dyDescent="0.25">
      <c r="A53" s="96" t="s">
        <v>50</v>
      </c>
      <c r="B53" s="96" t="s">
        <v>51</v>
      </c>
      <c r="C53" s="96" t="s">
        <v>52</v>
      </c>
      <c r="D53" s="96" t="s">
        <v>80</v>
      </c>
      <c r="E53" s="96" t="s">
        <v>78</v>
      </c>
      <c r="F53" s="96"/>
      <c r="G53" s="96" t="s">
        <v>11</v>
      </c>
      <c r="H53" s="96" t="s">
        <v>13</v>
      </c>
      <c r="I53" s="37">
        <f>Coal!B57</f>
        <v>406844.625</v>
      </c>
      <c r="J53" s="37">
        <f>Coal!C57</f>
        <v>413280.48609374999</v>
      </c>
      <c r="K53" s="37">
        <f>Coal!D57</f>
        <v>412859.61234374996</v>
      </c>
      <c r="L53" s="37">
        <f>Coal!E57</f>
        <v>404056.33640624996</v>
      </c>
      <c r="M53" s="37">
        <f>Coal!F57</f>
        <v>379680.73171875003</v>
      </c>
      <c r="N53" s="37">
        <f>Coal!G57</f>
        <v>364897.54125000001</v>
      </c>
    </row>
    <row r="54" spans="1:14" x14ac:dyDescent="0.25">
      <c r="A54" s="96" t="s">
        <v>50</v>
      </c>
      <c r="B54" s="96" t="s">
        <v>51</v>
      </c>
      <c r="C54" s="96" t="s">
        <v>52</v>
      </c>
      <c r="D54" s="96" t="s">
        <v>80</v>
      </c>
      <c r="E54" s="96" t="s">
        <v>79</v>
      </c>
      <c r="F54" s="96"/>
      <c r="G54" s="96" t="s">
        <v>11</v>
      </c>
      <c r="H54" s="96" t="s">
        <v>8</v>
      </c>
      <c r="I54" s="37">
        <f>Coal!B44</f>
        <v>0</v>
      </c>
      <c r="J54" s="37">
        <f>Coal!C44</f>
        <v>0</v>
      </c>
      <c r="K54" s="37">
        <f>Coal!D44</f>
        <v>0</v>
      </c>
      <c r="L54" s="37">
        <f>Coal!E44</f>
        <v>0</v>
      </c>
      <c r="M54" s="37">
        <f>Coal!F44</f>
        <v>0</v>
      </c>
      <c r="N54" s="37">
        <f>Coal!G44</f>
        <v>0</v>
      </c>
    </row>
    <row r="55" spans="1:14" x14ac:dyDescent="0.25">
      <c r="A55" s="96" t="s">
        <v>50</v>
      </c>
      <c r="B55" s="96" t="s">
        <v>51</v>
      </c>
      <c r="C55" s="96" t="s">
        <v>52</v>
      </c>
      <c r="D55" s="96" t="s">
        <v>80</v>
      </c>
      <c r="E55" s="96" t="s">
        <v>79</v>
      </c>
      <c r="F55" s="96"/>
      <c r="G55" s="96" t="s">
        <v>11</v>
      </c>
      <c r="H55" s="96" t="s">
        <v>9</v>
      </c>
      <c r="I55" s="37">
        <f>Coal!B30</f>
        <v>38709.416774999998</v>
      </c>
      <c r="J55" s="37">
        <f>Coal!C30</f>
        <v>41534.3724</v>
      </c>
      <c r="K55" s="37">
        <f>Coal!D30</f>
        <v>45272.241450000001</v>
      </c>
      <c r="L55" s="37">
        <f>Coal!E30</f>
        <v>48423.438000000002</v>
      </c>
      <c r="M55" s="37">
        <f>Coal!F30</f>
        <v>49012.916325000006</v>
      </c>
      <c r="N55" s="37">
        <f>Coal!G30</f>
        <v>50202.841200000003</v>
      </c>
    </row>
    <row r="56" spans="1:14" x14ac:dyDescent="0.25">
      <c r="A56" s="96" t="s">
        <v>50</v>
      </c>
      <c r="B56" s="96" t="s">
        <v>51</v>
      </c>
      <c r="C56" s="96" t="s">
        <v>52</v>
      </c>
      <c r="D56" s="96" t="s">
        <v>80</v>
      </c>
      <c r="E56" s="96" t="s">
        <v>79</v>
      </c>
      <c r="F56" s="96"/>
      <c r="G56" s="96" t="s">
        <v>11</v>
      </c>
      <c r="H56" s="96" t="s">
        <v>12</v>
      </c>
      <c r="I56" s="37">
        <f>Coal!B52</f>
        <v>812897.75227499998</v>
      </c>
      <c r="J56" s="37">
        <f>Coal!C52</f>
        <v>872221.82039999997</v>
      </c>
      <c r="K56" s="37">
        <f>Coal!D52</f>
        <v>950717.07045</v>
      </c>
      <c r="L56" s="37">
        <f>Coal!E52</f>
        <v>1016892.1980000001</v>
      </c>
      <c r="M56" s="37">
        <f>Coal!F52</f>
        <v>1029271.2428250001</v>
      </c>
      <c r="N56" s="37">
        <f>Coal!G52</f>
        <v>1054259.6652000002</v>
      </c>
    </row>
    <row r="57" spans="1:14" x14ac:dyDescent="0.25">
      <c r="A57" s="96" t="s">
        <v>50</v>
      </c>
      <c r="B57" s="96" t="s">
        <v>51</v>
      </c>
      <c r="C57" s="96" t="s">
        <v>52</v>
      </c>
      <c r="D57" s="96" t="s">
        <v>80</v>
      </c>
      <c r="E57" s="96" t="s">
        <v>79</v>
      </c>
      <c r="F57" s="96"/>
      <c r="G57" s="96" t="s">
        <v>11</v>
      </c>
      <c r="H57" s="96" t="s">
        <v>13</v>
      </c>
      <c r="I57" s="37">
        <f>Coal!B59</f>
        <v>193547.08387499998</v>
      </c>
      <c r="J57" s="37">
        <f>Coal!C59</f>
        <v>207671.86199999999</v>
      </c>
      <c r="K57" s="37">
        <f>Coal!D59</f>
        <v>226361.20725000001</v>
      </c>
      <c r="L57" s="37">
        <f>Coal!E59</f>
        <v>242117.19</v>
      </c>
      <c r="M57" s="37">
        <f>Coal!F59</f>
        <v>245064.58162500002</v>
      </c>
      <c r="N57" s="37">
        <f>Coal!G59</f>
        <v>251014.20600000001</v>
      </c>
    </row>
  </sheetData>
  <autoFilter ref="A1:N57" xr:uid="{00000000-0009-0000-0000-000002000000}"/>
  <pageMargins left="0.511811024" right="0.511811024" top="0.78740157499999996" bottom="0.78740157499999996" header="0.31496062000000002" footer="0.3149606200000000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6"/>
  <sheetViews>
    <sheetView topLeftCell="A28" workbookViewId="0">
      <pane xSplit="1" topLeftCell="B1" activePane="topRight" state="frozen"/>
      <selection activeCell="S54" sqref="S54:S55"/>
      <selection pane="topRight" activeCell="K15" sqref="K15"/>
    </sheetView>
  </sheetViews>
  <sheetFormatPr defaultColWidth="9.140625" defaultRowHeight="15.75" x14ac:dyDescent="0.25"/>
  <cols>
    <col min="1" max="1" width="49.140625" style="19" bestFit="1" customWidth="1"/>
    <col min="2" max="7" width="13.140625" style="18" bestFit="1" customWidth="1"/>
    <col min="8" max="8" width="12.140625" style="18" bestFit="1" customWidth="1"/>
    <col min="9" max="16384" width="9.140625" style="18"/>
  </cols>
  <sheetData>
    <row r="1" spans="1:7" ht="16.5" thickBot="1" x14ac:dyDescent="0.3">
      <c r="A1" s="132" t="s">
        <v>15</v>
      </c>
      <c r="B1" s="133"/>
      <c r="C1" s="133"/>
      <c r="D1" s="133"/>
      <c r="E1" s="133"/>
      <c r="F1" s="133"/>
      <c r="G1" s="134"/>
    </row>
    <row r="2" spans="1:7" ht="16.5" thickBot="1" x14ac:dyDescent="0.3">
      <c r="A2" s="106" t="s">
        <v>16</v>
      </c>
      <c r="B2" s="107">
        <v>2007</v>
      </c>
      <c r="C2" s="107">
        <v>2008</v>
      </c>
      <c r="D2" s="107">
        <v>2009</v>
      </c>
      <c r="E2" s="107">
        <v>2010</v>
      </c>
      <c r="F2" s="107">
        <v>2011</v>
      </c>
      <c r="G2" s="108">
        <v>2012</v>
      </c>
    </row>
    <row r="3" spans="1:7" s="25" customFormat="1" x14ac:dyDescent="0.25">
      <c r="A3" s="40" t="s">
        <v>100</v>
      </c>
      <c r="B3" s="46">
        <v>34020.5</v>
      </c>
      <c r="C3" s="46">
        <v>33965.5</v>
      </c>
      <c r="D3" s="46">
        <v>33553.4</v>
      </c>
      <c r="E3" s="46">
        <v>34688.199999999997</v>
      </c>
      <c r="F3" s="46">
        <v>37785.375</v>
      </c>
      <c r="G3" s="47">
        <v>38032.625</v>
      </c>
    </row>
    <row r="4" spans="1:7" s="25" customFormat="1" x14ac:dyDescent="0.25">
      <c r="A4" s="40" t="s">
        <v>101</v>
      </c>
      <c r="B4" s="46">
        <v>148.93899999999999</v>
      </c>
      <c r="C4" s="46">
        <v>157.27025</v>
      </c>
      <c r="D4" s="46">
        <v>168.77099999999999</v>
      </c>
      <c r="E4" s="46">
        <v>193.82325</v>
      </c>
      <c r="F4" s="46">
        <v>198.77199999999999</v>
      </c>
      <c r="G4" s="47">
        <v>207.89375000000001</v>
      </c>
    </row>
    <row r="5" spans="1:7" s="25" customFormat="1" x14ac:dyDescent="0.25">
      <c r="A5" s="40" t="s">
        <v>81</v>
      </c>
      <c r="B5" s="46">
        <v>435.5</v>
      </c>
      <c r="C5" s="46">
        <v>499</v>
      </c>
      <c r="D5" s="46">
        <v>526</v>
      </c>
      <c r="E5" s="46">
        <v>596</v>
      </c>
      <c r="F5" s="46">
        <v>616</v>
      </c>
      <c r="G5" s="47">
        <v>604.25</v>
      </c>
    </row>
    <row r="6" spans="1:7" s="25" customFormat="1" x14ac:dyDescent="0.25">
      <c r="A6" s="40" t="s">
        <v>102</v>
      </c>
      <c r="B6" s="46">
        <v>31914.379999999997</v>
      </c>
      <c r="C6" s="46">
        <v>32525.175000000003</v>
      </c>
      <c r="D6" s="46">
        <v>36515.342499999999</v>
      </c>
      <c r="E6" s="46">
        <v>48689.35</v>
      </c>
      <c r="F6" s="46">
        <v>51054.8125</v>
      </c>
      <c r="G6" s="47">
        <v>45836.012500000004</v>
      </c>
    </row>
    <row r="7" spans="1:7" s="25" customFormat="1" x14ac:dyDescent="0.25">
      <c r="A7" s="40" t="s">
        <v>103</v>
      </c>
      <c r="B7" s="46">
        <v>30963.329999999998</v>
      </c>
      <c r="C7" s="46">
        <v>31545.75</v>
      </c>
      <c r="D7" s="46">
        <v>35439.75</v>
      </c>
      <c r="E7" s="46">
        <v>47702.75</v>
      </c>
      <c r="F7" s="46">
        <v>50056.5</v>
      </c>
      <c r="G7" s="47">
        <v>44805.75</v>
      </c>
    </row>
    <row r="8" spans="1:7" s="25" customFormat="1" x14ac:dyDescent="0.25">
      <c r="A8" s="40" t="s">
        <v>64</v>
      </c>
      <c r="B8" s="46">
        <v>951.5</v>
      </c>
      <c r="C8" s="46">
        <v>978.2</v>
      </c>
      <c r="D8" s="46">
        <v>1067.8225</v>
      </c>
      <c r="E8" s="46">
        <v>973.10249999999996</v>
      </c>
      <c r="F8" s="46">
        <v>995.10500000000002</v>
      </c>
      <c r="G8" s="47">
        <v>1033.5050000000001</v>
      </c>
    </row>
    <row r="9" spans="1:7" s="25" customFormat="1" x14ac:dyDescent="0.25">
      <c r="A9" s="40" t="s">
        <v>104</v>
      </c>
      <c r="B9" s="46">
        <v>26836.414599999996</v>
      </c>
      <c r="C9" s="46">
        <v>27001.5</v>
      </c>
      <c r="D9" s="46">
        <v>30514.75</v>
      </c>
      <c r="E9" s="46">
        <v>42155.25</v>
      </c>
      <c r="F9" s="46">
        <v>44820.75</v>
      </c>
      <c r="G9" s="47">
        <v>39463.75</v>
      </c>
    </row>
    <row r="10" spans="1:7" s="25" customFormat="1" ht="16.5" thickBot="1" x14ac:dyDescent="0.3">
      <c r="A10" s="105" t="s">
        <v>105</v>
      </c>
      <c r="B10" s="60">
        <v>526.58726999999999</v>
      </c>
      <c r="C10" s="60">
        <v>536.66538750000018</v>
      </c>
      <c r="D10" s="60">
        <v>602.50315125000009</v>
      </c>
      <c r="E10" s="60">
        <v>803.37427500000001</v>
      </c>
      <c r="F10" s="60">
        <v>842.40440625000019</v>
      </c>
      <c r="G10" s="61">
        <v>756.29420625</v>
      </c>
    </row>
    <row r="11" spans="1:7" s="25" customFormat="1" ht="16.5" thickBot="1" x14ac:dyDescent="0.3">
      <c r="A11" s="59"/>
      <c r="B11" s="46"/>
      <c r="C11" s="46"/>
      <c r="D11" s="46"/>
      <c r="E11" s="46"/>
      <c r="F11" s="46"/>
      <c r="G11" s="47"/>
    </row>
    <row r="12" spans="1:7" ht="16.5" thickBot="1" x14ac:dyDescent="0.3">
      <c r="A12" s="106" t="s">
        <v>19</v>
      </c>
      <c r="B12" s="107">
        <v>2007</v>
      </c>
      <c r="C12" s="107">
        <v>2008</v>
      </c>
      <c r="D12" s="107">
        <v>2009</v>
      </c>
      <c r="E12" s="107">
        <v>2010</v>
      </c>
      <c r="F12" s="107">
        <v>2011</v>
      </c>
      <c r="G12" s="108">
        <v>2012</v>
      </c>
    </row>
    <row r="13" spans="1:7" s="25" customFormat="1" x14ac:dyDescent="0.25">
      <c r="A13" s="63" t="s">
        <v>83</v>
      </c>
      <c r="B13" s="41"/>
      <c r="C13" s="41"/>
      <c r="D13" s="41"/>
      <c r="E13" s="41"/>
      <c r="F13" s="41"/>
      <c r="G13" s="42"/>
    </row>
    <row r="14" spans="1:7" s="25" customFormat="1" x14ac:dyDescent="0.25">
      <c r="A14" s="63" t="s">
        <v>85</v>
      </c>
      <c r="B14" s="41"/>
      <c r="C14" s="41"/>
      <c r="D14" s="41"/>
      <c r="E14" s="41"/>
      <c r="F14" s="41"/>
      <c r="G14" s="42"/>
    </row>
    <row r="15" spans="1:7" s="25" customFormat="1" x14ac:dyDescent="0.25">
      <c r="A15" s="63" t="s">
        <v>97</v>
      </c>
      <c r="B15" s="41"/>
      <c r="C15" s="41"/>
      <c r="D15" s="41"/>
      <c r="E15" s="41"/>
      <c r="F15" s="41"/>
      <c r="G15" s="42"/>
    </row>
    <row r="16" spans="1:7" s="25" customFormat="1" x14ac:dyDescent="0.25">
      <c r="A16" s="63" t="s">
        <v>96</v>
      </c>
      <c r="B16" s="41"/>
      <c r="C16" s="41"/>
      <c r="D16" s="41"/>
      <c r="E16" s="41"/>
      <c r="F16" s="41"/>
      <c r="G16" s="42"/>
    </row>
    <row r="17" spans="1:9" s="25" customFormat="1" x14ac:dyDescent="0.25">
      <c r="A17" s="64" t="s">
        <v>95</v>
      </c>
      <c r="B17" s="41"/>
      <c r="C17" s="41"/>
      <c r="D17" s="41"/>
      <c r="E17" s="41"/>
      <c r="F17" s="41"/>
      <c r="G17" s="42"/>
    </row>
    <row r="18" spans="1:9" s="25" customFormat="1" x14ac:dyDescent="0.25">
      <c r="A18" s="40" t="s">
        <v>63</v>
      </c>
      <c r="B18" s="41"/>
      <c r="C18" s="41"/>
      <c r="D18" s="41"/>
      <c r="E18" s="41"/>
      <c r="F18" s="41"/>
      <c r="G18" s="42"/>
    </row>
    <row r="19" spans="1:9" s="25" customFormat="1" x14ac:dyDescent="0.25">
      <c r="A19" s="40" t="s">
        <v>64</v>
      </c>
      <c r="B19" s="41"/>
      <c r="C19" s="41"/>
      <c r="D19" s="41"/>
      <c r="E19" s="41"/>
      <c r="F19" s="41"/>
      <c r="G19" s="42"/>
    </row>
    <row r="20" spans="1:9" s="25" customFormat="1" x14ac:dyDescent="0.25">
      <c r="A20" s="62" t="s">
        <v>65</v>
      </c>
      <c r="B20" s="41"/>
      <c r="C20" s="41"/>
      <c r="D20" s="41"/>
      <c r="E20" s="41"/>
      <c r="F20" s="41"/>
      <c r="G20" s="42"/>
    </row>
    <row r="21" spans="1:9" s="29" customFormat="1" ht="16.5" thickBot="1" x14ac:dyDescent="0.3">
      <c r="A21" s="67" t="s">
        <v>3</v>
      </c>
      <c r="B21" s="109">
        <f>SUM(B13:B20)</f>
        <v>0</v>
      </c>
      <c r="C21" s="109">
        <f t="shared" ref="C21:G21" si="0">SUM(C13:C20)</f>
        <v>0</v>
      </c>
      <c r="D21" s="109">
        <f t="shared" si="0"/>
        <v>0</v>
      </c>
      <c r="E21" s="109">
        <f t="shared" si="0"/>
        <v>0</v>
      </c>
      <c r="F21" s="109">
        <f t="shared" si="0"/>
        <v>0</v>
      </c>
      <c r="G21" s="110">
        <f t="shared" si="0"/>
        <v>0</v>
      </c>
      <c r="I21" s="23"/>
    </row>
    <row r="22" spans="1:9" s="25" customFormat="1" ht="16.5" thickBot="1" x14ac:dyDescent="0.3">
      <c r="A22" s="59"/>
      <c r="B22" s="46"/>
      <c r="C22" s="46"/>
      <c r="D22" s="46"/>
      <c r="E22" s="46"/>
      <c r="F22" s="46"/>
      <c r="G22" s="47"/>
      <c r="I22" s="23"/>
    </row>
    <row r="23" spans="1:9" ht="16.5" thickBot="1" x14ac:dyDescent="0.3">
      <c r="A23" s="106" t="s">
        <v>22</v>
      </c>
      <c r="B23" s="112">
        <v>2007</v>
      </c>
      <c r="C23" s="107">
        <v>2008</v>
      </c>
      <c r="D23" s="107">
        <v>2009</v>
      </c>
      <c r="E23" s="107">
        <v>2010</v>
      </c>
      <c r="F23" s="107">
        <v>2011</v>
      </c>
      <c r="G23" s="108">
        <v>2012</v>
      </c>
      <c r="I23" s="23"/>
    </row>
    <row r="24" spans="1:9" s="25" customFormat="1" x14ac:dyDescent="0.25">
      <c r="A24" s="63" t="s">
        <v>83</v>
      </c>
      <c r="B24" s="43">
        <f>B3*'Emission factors'!$M$4*1000</f>
        <v>11362.847</v>
      </c>
      <c r="C24" s="43">
        <f>C3*'Emission factors'!$M$4*1000</f>
        <v>11344.476999999999</v>
      </c>
      <c r="D24" s="43">
        <f>D3*'Emission factors'!$M$4*1000</f>
        <v>11206.8356</v>
      </c>
      <c r="E24" s="43">
        <f>E3*'Emission factors'!$M$4*1000</f>
        <v>11585.858799999998</v>
      </c>
      <c r="F24" s="43">
        <f>F3*'Emission factors'!$M$4*1000</f>
        <v>12620.31525</v>
      </c>
      <c r="G24" s="43">
        <f>G3*'Emission factors'!$M$4*1000</f>
        <v>12702.896749999998</v>
      </c>
      <c r="H24" s="111"/>
      <c r="I24" s="23"/>
    </row>
    <row r="25" spans="1:9" s="25" customFormat="1" x14ac:dyDescent="0.25">
      <c r="A25" s="63" t="s">
        <v>85</v>
      </c>
      <c r="B25" s="46">
        <f>B4*'Emission factors'!$M$5*1000</f>
        <v>10.066846585600002</v>
      </c>
      <c r="C25" s="46">
        <f>C4*'Emission factors'!$M$5*1000</f>
        <v>10.629959105600003</v>
      </c>
      <c r="D25" s="46">
        <f>D4*'Emission factors'!$M$5*1000</f>
        <v>11.407299398400001</v>
      </c>
      <c r="E25" s="46">
        <f>E4*'Emission factors'!$M$5*1000</f>
        <v>13.100590996800003</v>
      </c>
      <c r="F25" s="46">
        <f>F4*'Emission factors'!$M$5*1000</f>
        <v>13.435078988800001</v>
      </c>
      <c r="G25" s="47">
        <f>G4*'Emission factors'!$M$5*1000</f>
        <v>14.051621720000002</v>
      </c>
      <c r="I25" s="23"/>
    </row>
    <row r="26" spans="1:9" s="25" customFormat="1" x14ac:dyDescent="0.25">
      <c r="A26" s="63" t="s">
        <v>97</v>
      </c>
      <c r="B26" s="46">
        <f>B5*'Emission factors'!$M$3*1000</f>
        <v>1306.5</v>
      </c>
      <c r="C26" s="46">
        <f>C5*'Emission factors'!$M$3*1000</f>
        <v>1497</v>
      </c>
      <c r="D26" s="46">
        <f>D5*'Emission factors'!$M$3*1000</f>
        <v>1578</v>
      </c>
      <c r="E26" s="46">
        <f>E5*'Emission factors'!$M$3*1000</f>
        <v>1788</v>
      </c>
      <c r="F26" s="46">
        <f>F5*'Emission factors'!$M$3*1000</f>
        <v>1848</v>
      </c>
      <c r="G26" s="47">
        <f>G5*'Emission factors'!$M$3*1000</f>
        <v>1812.75</v>
      </c>
      <c r="I26" s="23"/>
    </row>
    <row r="27" spans="1:9" s="25" customFormat="1" x14ac:dyDescent="0.25">
      <c r="A27" s="63" t="s">
        <v>96</v>
      </c>
      <c r="B27" s="46">
        <f>B6*'Emission factors'!$M$6*1000</f>
        <v>113487.53527999998</v>
      </c>
      <c r="C27" s="46">
        <f>C6*'Emission factors'!$M$6*1000</f>
        <v>115659.52230000003</v>
      </c>
      <c r="D27" s="46">
        <f>D6*'Emission factors'!$M$6*1000</f>
        <v>129848.55793</v>
      </c>
      <c r="E27" s="46">
        <f>E6*'Emission factors'!$M$6*1000</f>
        <v>173139.32860000001</v>
      </c>
      <c r="F27" s="46">
        <f>F6*'Emission factors'!$M$6*1000</f>
        <v>181550.91325000001</v>
      </c>
      <c r="G27" s="47">
        <f>G6*'Emission factors'!$M$6*1000</f>
        <v>162992.86045000004</v>
      </c>
      <c r="I27" s="23"/>
    </row>
    <row r="28" spans="1:9" s="25" customFormat="1" x14ac:dyDescent="0.25">
      <c r="A28" s="64" t="s">
        <v>95</v>
      </c>
      <c r="B28" s="46">
        <f>B9*'Emission factors'!$M$8*1000</f>
        <v>286264.03453819995</v>
      </c>
      <c r="C28" s="46">
        <f>C9*'Emission factors'!$M$8*1000</f>
        <v>288025.00049999997</v>
      </c>
      <c r="D28" s="46">
        <f>D9*'Emission factors'!$M$8*1000</f>
        <v>325500.83824999997</v>
      </c>
      <c r="E28" s="46">
        <f>E9*'Emission factors'!$M$8*1000</f>
        <v>449670.05174999998</v>
      </c>
      <c r="F28" s="46">
        <f>F9*'Emission factors'!$M$8*1000</f>
        <v>478102.94024999999</v>
      </c>
      <c r="G28" s="47">
        <f>G9*'Emission factors'!$M$8*1000</f>
        <v>420959.82124999998</v>
      </c>
      <c r="H28" s="23"/>
      <c r="I28" s="23"/>
    </row>
    <row r="29" spans="1:9" s="25" customFormat="1" x14ac:dyDescent="0.25">
      <c r="A29" s="40" t="s">
        <v>63</v>
      </c>
      <c r="B29" s="46">
        <f>B7*'Emission factors'!$M$7*1000</f>
        <v>330285.84110999998</v>
      </c>
      <c r="C29" s="46">
        <f>C7*'Emission factors'!$M$7*1000</f>
        <v>336498.51525</v>
      </c>
      <c r="D29" s="46">
        <f>D7*'Emission factors'!$M$7*1000</f>
        <v>378035.81325000001</v>
      </c>
      <c r="E29" s="46">
        <f>E7*'Emission factors'!$M$7*1000</f>
        <v>508845.23424999998</v>
      </c>
      <c r="F29" s="46">
        <f>F7*'Emission factors'!$M$7*1000</f>
        <v>533952.68549999991</v>
      </c>
      <c r="G29" s="47">
        <f>G7*'Emission factors'!$M$7*1000</f>
        <v>477942.93524999992</v>
      </c>
      <c r="H29" s="23"/>
      <c r="I29" s="23"/>
    </row>
    <row r="30" spans="1:9" s="25" customFormat="1" x14ac:dyDescent="0.25">
      <c r="A30" s="40" t="s">
        <v>64</v>
      </c>
      <c r="B30" s="46">
        <f>B8*'Emission factors'!$M$10*1000</f>
        <v>609.91149999999993</v>
      </c>
      <c r="C30" s="46">
        <f>C8*'Emission factors'!$M$10*1000</f>
        <v>627.02620000000002</v>
      </c>
      <c r="D30" s="46">
        <f>D8*'Emission factors'!$M$10*1000</f>
        <v>684.4742225</v>
      </c>
      <c r="E30" s="46">
        <f>E8*'Emission factors'!$M$10*1000</f>
        <v>623.75870250000003</v>
      </c>
      <c r="F30" s="46">
        <f>F8*'Emission factors'!$M$10*1000</f>
        <v>637.86230499999999</v>
      </c>
      <c r="G30" s="47">
        <f>G8*'Emission factors'!$M$10*1000</f>
        <v>662.47670500000004</v>
      </c>
      <c r="H30" s="23"/>
      <c r="I30" s="23"/>
    </row>
    <row r="31" spans="1:9" s="25" customFormat="1" x14ac:dyDescent="0.25">
      <c r="A31" s="62" t="s">
        <v>65</v>
      </c>
      <c r="B31" s="46">
        <f>B10*'Emission factors'!$M$9*1000</f>
        <v>3413.3386841399997</v>
      </c>
      <c r="C31" s="46">
        <f>C10*'Emission factors'!$M$9*1000</f>
        <v>3478.6650417750011</v>
      </c>
      <c r="D31" s="46">
        <f>D10*'Emission factors'!$M$9*1000</f>
        <v>3905.4254264025008</v>
      </c>
      <c r="E31" s="46">
        <f>E10*'Emission factors'!$M$9*1000</f>
        <v>5207.4720505499999</v>
      </c>
      <c r="F31" s="46">
        <f>F10*'Emission factors'!$M$9*1000</f>
        <v>5460.465361312501</v>
      </c>
      <c r="G31" s="47">
        <f>G10*'Emission factors'!$M$9*1000</f>
        <v>4902.2990449125</v>
      </c>
      <c r="H31" s="23"/>
      <c r="I31" s="23"/>
    </row>
    <row r="32" spans="1:9" s="29" customFormat="1" ht="16.5" thickBot="1" x14ac:dyDescent="0.3">
      <c r="A32" s="67" t="s">
        <v>3</v>
      </c>
      <c r="B32" s="68">
        <f>SUM(B24:B31)</f>
        <v>746740.07495892548</v>
      </c>
      <c r="C32" s="68">
        <f t="shared" ref="C32:G32" si="1">SUM(C24:C31)</f>
        <v>757140.8362508805</v>
      </c>
      <c r="D32" s="68">
        <f t="shared" si="1"/>
        <v>850771.35197830084</v>
      </c>
      <c r="E32" s="68">
        <f t="shared" si="1"/>
        <v>1150872.8047440469</v>
      </c>
      <c r="F32" s="68">
        <f t="shared" si="1"/>
        <v>1214186.6169953011</v>
      </c>
      <c r="G32" s="69">
        <f t="shared" si="1"/>
        <v>1081990.0910716325</v>
      </c>
      <c r="H32" s="23"/>
      <c r="I32" s="23"/>
    </row>
    <row r="33" spans="1:9" s="25" customFormat="1" ht="16.5" thickBot="1" x14ac:dyDescent="0.3">
      <c r="A33" s="59"/>
      <c r="B33" s="46"/>
      <c r="C33" s="46"/>
      <c r="D33" s="46"/>
      <c r="E33" s="46"/>
      <c r="F33" s="46"/>
      <c r="G33" s="47"/>
      <c r="H33" s="23"/>
      <c r="I33" s="23"/>
    </row>
    <row r="34" spans="1:9" ht="16.5" thickBot="1" x14ac:dyDescent="0.3">
      <c r="A34" s="106" t="s">
        <v>23</v>
      </c>
      <c r="B34" s="107">
        <v>2007</v>
      </c>
      <c r="C34" s="107">
        <v>2008</v>
      </c>
      <c r="D34" s="107">
        <v>2009</v>
      </c>
      <c r="E34" s="107">
        <v>2010</v>
      </c>
      <c r="F34" s="107">
        <v>2011</v>
      </c>
      <c r="G34" s="108">
        <v>2012</v>
      </c>
      <c r="H34" s="23"/>
      <c r="I34" s="23"/>
    </row>
    <row r="35" spans="1:9" s="25" customFormat="1" x14ac:dyDescent="0.25">
      <c r="A35" s="63" t="s">
        <v>83</v>
      </c>
      <c r="B35" s="65"/>
      <c r="C35" s="65"/>
      <c r="D35" s="65"/>
      <c r="E35" s="65"/>
      <c r="F35" s="65"/>
      <c r="G35" s="66"/>
      <c r="H35" s="23"/>
      <c r="I35" s="23"/>
    </row>
    <row r="36" spans="1:9" s="25" customFormat="1" x14ac:dyDescent="0.25">
      <c r="A36" s="63" t="s">
        <v>85</v>
      </c>
      <c r="B36" s="65"/>
      <c r="C36" s="65"/>
      <c r="D36" s="65"/>
      <c r="E36" s="65"/>
      <c r="F36" s="65"/>
      <c r="G36" s="66"/>
      <c r="H36" s="23"/>
      <c r="I36" s="23"/>
    </row>
    <row r="37" spans="1:9" s="25" customFormat="1" x14ac:dyDescent="0.25">
      <c r="A37" s="63" t="s">
        <v>97</v>
      </c>
      <c r="B37" s="65"/>
      <c r="C37" s="65"/>
      <c r="D37" s="65"/>
      <c r="E37" s="65"/>
      <c r="F37" s="65"/>
      <c r="G37" s="66"/>
      <c r="H37" s="23"/>
      <c r="I37" s="23"/>
    </row>
    <row r="38" spans="1:9" s="25" customFormat="1" x14ac:dyDescent="0.25">
      <c r="A38" s="63" t="s">
        <v>96</v>
      </c>
      <c r="B38" s="65"/>
      <c r="C38" s="65"/>
      <c r="D38" s="65"/>
      <c r="E38" s="65"/>
      <c r="F38" s="65"/>
      <c r="G38" s="66"/>
      <c r="H38" s="23"/>
      <c r="I38" s="23"/>
    </row>
    <row r="39" spans="1:9" s="25" customFormat="1" x14ac:dyDescent="0.25">
      <c r="A39" s="64" t="s">
        <v>95</v>
      </c>
      <c r="B39" s="65"/>
      <c r="C39" s="65"/>
      <c r="D39" s="65"/>
      <c r="E39" s="65"/>
      <c r="F39" s="65"/>
      <c r="G39" s="66"/>
      <c r="H39" s="23"/>
      <c r="I39" s="23"/>
    </row>
    <row r="40" spans="1:9" s="25" customFormat="1" x14ac:dyDescent="0.25">
      <c r="A40" s="40" t="s">
        <v>63</v>
      </c>
      <c r="B40" s="65"/>
      <c r="C40" s="65"/>
      <c r="D40" s="65"/>
      <c r="E40" s="65"/>
      <c r="F40" s="65"/>
      <c r="G40" s="66"/>
      <c r="H40" s="23"/>
      <c r="I40" s="23"/>
    </row>
    <row r="41" spans="1:9" s="25" customFormat="1" x14ac:dyDescent="0.25">
      <c r="A41" s="40" t="s">
        <v>64</v>
      </c>
      <c r="B41" s="65"/>
      <c r="C41" s="65"/>
      <c r="D41" s="65"/>
      <c r="E41" s="65"/>
      <c r="F41" s="65"/>
      <c r="G41" s="66"/>
      <c r="H41" s="23"/>
      <c r="I41" s="23"/>
    </row>
    <row r="42" spans="1:9" s="25" customFormat="1" x14ac:dyDescent="0.25">
      <c r="A42" s="62" t="s">
        <v>65</v>
      </c>
      <c r="B42" s="65"/>
      <c r="C42" s="65"/>
      <c r="D42" s="65"/>
      <c r="E42" s="65"/>
      <c r="F42" s="65"/>
      <c r="G42" s="66"/>
      <c r="H42" s="23"/>
      <c r="I42" s="23"/>
    </row>
    <row r="43" spans="1:9" s="29" customFormat="1" ht="16.5" thickBot="1" x14ac:dyDescent="0.3">
      <c r="A43" s="67" t="s">
        <v>3</v>
      </c>
      <c r="B43" s="68">
        <f>SUM(B35:B42)</f>
        <v>0</v>
      </c>
      <c r="C43" s="68">
        <f t="shared" ref="C43:G43" si="2">SUM(C35:C42)</f>
        <v>0</v>
      </c>
      <c r="D43" s="68">
        <f t="shared" si="2"/>
        <v>0</v>
      </c>
      <c r="E43" s="68">
        <f t="shared" si="2"/>
        <v>0</v>
      </c>
      <c r="F43" s="68">
        <f t="shared" si="2"/>
        <v>0</v>
      </c>
      <c r="G43" s="69">
        <f t="shared" si="2"/>
        <v>0</v>
      </c>
      <c r="H43" s="23"/>
      <c r="I43" s="23"/>
    </row>
    <row r="44" spans="1:9" s="25" customFormat="1" ht="16.5" thickBot="1" x14ac:dyDescent="0.3">
      <c r="A44" s="59"/>
      <c r="B44" s="46"/>
      <c r="C44" s="46"/>
      <c r="D44" s="46"/>
      <c r="E44" s="46"/>
      <c r="F44" s="46"/>
      <c r="G44" s="47"/>
      <c r="H44" s="23"/>
      <c r="I44" s="23"/>
    </row>
    <row r="45" spans="1:9" ht="16.5" thickBot="1" x14ac:dyDescent="0.3">
      <c r="A45" s="106" t="s">
        <v>24</v>
      </c>
      <c r="B45" s="107">
        <v>2007</v>
      </c>
      <c r="C45" s="107">
        <v>2008</v>
      </c>
      <c r="D45" s="107">
        <v>2009</v>
      </c>
      <c r="E45" s="107">
        <v>2010</v>
      </c>
      <c r="F45" s="107">
        <v>2011</v>
      </c>
      <c r="G45" s="108">
        <v>2012</v>
      </c>
      <c r="H45" s="23"/>
      <c r="I45" s="23"/>
    </row>
    <row r="46" spans="1:9" s="25" customFormat="1" x14ac:dyDescent="0.25">
      <c r="A46" s="63" t="s">
        <v>83</v>
      </c>
      <c r="B46" s="46">
        <f>B24*'Emission factors'!$D$5</f>
        <v>238619.78699999998</v>
      </c>
      <c r="C46" s="46">
        <f>C24*'Emission factors'!$D$5</f>
        <v>238234.01699999999</v>
      </c>
      <c r="D46" s="46">
        <f>D24*'Emission factors'!$D$5</f>
        <v>235343.54760000002</v>
      </c>
      <c r="E46" s="46">
        <f>E24*'Emission factors'!$D$5</f>
        <v>243303.03479999996</v>
      </c>
      <c r="F46" s="46">
        <f>F24*'Emission factors'!$D$5</f>
        <v>265026.62024999998</v>
      </c>
      <c r="G46" s="47">
        <f>G24*'Emission factors'!$D$5</f>
        <v>266760.83174999995</v>
      </c>
      <c r="H46" s="23"/>
      <c r="I46" s="23"/>
    </row>
    <row r="47" spans="1:9" s="25" customFormat="1" x14ac:dyDescent="0.25">
      <c r="A47" s="63" t="s">
        <v>85</v>
      </c>
      <c r="B47" s="46">
        <f>B25*'Emission factors'!$D$5</f>
        <v>211.40377829760004</v>
      </c>
      <c r="C47" s="46">
        <f>C25*'Emission factors'!$D$5</f>
        <v>223.22914121760007</v>
      </c>
      <c r="D47" s="46">
        <f>D25*'Emission factors'!$D$5</f>
        <v>239.55328736640001</v>
      </c>
      <c r="E47" s="46">
        <f>E25*'Emission factors'!$D$5</f>
        <v>275.11241093280006</v>
      </c>
      <c r="F47" s="46">
        <f>F25*'Emission factors'!$D$5</f>
        <v>282.13665876480002</v>
      </c>
      <c r="G47" s="47">
        <f>G25*'Emission factors'!$D$5</f>
        <v>295.08405612000001</v>
      </c>
      <c r="H47" s="23"/>
      <c r="I47" s="23"/>
    </row>
    <row r="48" spans="1:9" s="25" customFormat="1" x14ac:dyDescent="0.25">
      <c r="A48" s="63" t="s">
        <v>97</v>
      </c>
      <c r="B48" s="46">
        <f>B26*'Emission factors'!$D$5</f>
        <v>27436.5</v>
      </c>
      <c r="C48" s="46">
        <f>C26*'Emission factors'!$D$5</f>
        <v>31437</v>
      </c>
      <c r="D48" s="46">
        <f>D26*'Emission factors'!$D$5</f>
        <v>33138</v>
      </c>
      <c r="E48" s="46">
        <f>E26*'Emission factors'!$D$5</f>
        <v>37548</v>
      </c>
      <c r="F48" s="46">
        <f>F26*'Emission factors'!$D$5</f>
        <v>38808</v>
      </c>
      <c r="G48" s="47">
        <f>G26*'Emission factors'!$D$5</f>
        <v>38067.75</v>
      </c>
      <c r="H48" s="23"/>
      <c r="I48" s="23"/>
    </row>
    <row r="49" spans="1:9" s="25" customFormat="1" x14ac:dyDescent="0.25">
      <c r="A49" s="63" t="s">
        <v>96</v>
      </c>
      <c r="B49" s="46">
        <f>B27*'Emission factors'!$D$5</f>
        <v>2383238.2408799995</v>
      </c>
      <c r="C49" s="46">
        <f>C27*'Emission factors'!$D$5</f>
        <v>2428849.9683000008</v>
      </c>
      <c r="D49" s="46">
        <f>D27*'Emission factors'!$D$5</f>
        <v>2726819.7165299999</v>
      </c>
      <c r="E49" s="46">
        <f>E27*'Emission factors'!$D$5</f>
        <v>3635925.9006000003</v>
      </c>
      <c r="F49" s="46">
        <f>F27*'Emission factors'!$D$5</f>
        <v>3812569.1782500003</v>
      </c>
      <c r="G49" s="47">
        <f>G27*'Emission factors'!$D$5</f>
        <v>3422850.0694500008</v>
      </c>
      <c r="H49" s="23"/>
      <c r="I49" s="23"/>
    </row>
    <row r="50" spans="1:9" s="25" customFormat="1" x14ac:dyDescent="0.25">
      <c r="A50" s="64" t="s">
        <v>95</v>
      </c>
      <c r="B50" s="46">
        <f>B28*'Emission factors'!$D$5</f>
        <v>6011544.7253021989</v>
      </c>
      <c r="C50" s="46">
        <f>C28*'Emission factors'!$D$5</f>
        <v>6048525.0104999989</v>
      </c>
      <c r="D50" s="46">
        <f>D28*'Emission factors'!$D$5</f>
        <v>6835517.6032499997</v>
      </c>
      <c r="E50" s="46">
        <f>E28*'Emission factors'!$D$5</f>
        <v>9443071.0867499989</v>
      </c>
      <c r="F50" s="46">
        <f>F28*'Emission factors'!$D$5</f>
        <v>10040161.74525</v>
      </c>
      <c r="G50" s="47">
        <f>G28*'Emission factors'!$D$5</f>
        <v>8840156.2462499999</v>
      </c>
      <c r="H50" s="23"/>
      <c r="I50" s="23"/>
    </row>
    <row r="51" spans="1:9" s="25" customFormat="1" x14ac:dyDescent="0.25">
      <c r="A51" s="40" t="s">
        <v>63</v>
      </c>
      <c r="B51" s="46">
        <f>B29*'Emission factors'!$D$5</f>
        <v>6936002.6633099997</v>
      </c>
      <c r="C51" s="46">
        <f>C29*'Emission factors'!$D$5</f>
        <v>7066468.8202499999</v>
      </c>
      <c r="D51" s="46">
        <f>D29*'Emission factors'!$D$5</f>
        <v>7938752.0782500003</v>
      </c>
      <c r="E51" s="46">
        <f>E29*'Emission factors'!$D$5</f>
        <v>10685749.91925</v>
      </c>
      <c r="F51" s="46">
        <f>F29*'Emission factors'!$D$5</f>
        <v>11213006.395499999</v>
      </c>
      <c r="G51" s="47">
        <f>G29*'Emission factors'!$D$5</f>
        <v>10036801.640249999</v>
      </c>
      <c r="H51" s="23"/>
      <c r="I51" s="23"/>
    </row>
    <row r="52" spans="1:9" s="25" customFormat="1" x14ac:dyDescent="0.25">
      <c r="A52" s="40" t="s">
        <v>64</v>
      </c>
      <c r="B52" s="46">
        <f>B30*'Emission factors'!$D$5</f>
        <v>12808.141499999998</v>
      </c>
      <c r="C52" s="46">
        <f>C30*'Emission factors'!$D$5</f>
        <v>13167.5502</v>
      </c>
      <c r="D52" s="46">
        <f>D30*'Emission factors'!$D$5</f>
        <v>14373.958672500001</v>
      </c>
      <c r="E52" s="46">
        <f>E30*'Emission factors'!$D$5</f>
        <v>13098.932752500001</v>
      </c>
      <c r="F52" s="46">
        <f>F30*'Emission factors'!$D$5</f>
        <v>13395.108404999999</v>
      </c>
      <c r="G52" s="47">
        <f>G30*'Emission factors'!$D$5</f>
        <v>13912.010805000002</v>
      </c>
      <c r="H52" s="23"/>
      <c r="I52" s="23"/>
    </row>
    <row r="53" spans="1:9" s="25" customFormat="1" x14ac:dyDescent="0.25">
      <c r="A53" s="62" t="s">
        <v>65</v>
      </c>
      <c r="B53" s="46">
        <f>B31*'Emission factors'!$D$5</f>
        <v>71680.112366939997</v>
      </c>
      <c r="C53" s="46">
        <f>C31*'Emission factors'!$D$5</f>
        <v>73051.965877275026</v>
      </c>
      <c r="D53" s="46">
        <f>D31*'Emission factors'!$D$5</f>
        <v>82013.933954452514</v>
      </c>
      <c r="E53" s="46">
        <f>E31*'Emission factors'!$D$5</f>
        <v>109356.91306155</v>
      </c>
      <c r="F53" s="46">
        <f>F31*'Emission factors'!$D$5</f>
        <v>114669.77258756252</v>
      </c>
      <c r="G53" s="47">
        <f>G31*'Emission factors'!$D$5</f>
        <v>102948.2799431625</v>
      </c>
      <c r="H53" s="23"/>
      <c r="I53" s="23"/>
    </row>
    <row r="54" spans="1:9" s="29" customFormat="1" ht="16.5" thickBot="1" x14ac:dyDescent="0.3">
      <c r="A54" s="67" t="s">
        <v>3</v>
      </c>
      <c r="B54" s="68">
        <f t="shared" ref="B54:G54" si="3">SUM(B46:B53)</f>
        <v>15681541.574137434</v>
      </c>
      <c r="C54" s="68">
        <f t="shared" si="3"/>
        <v>15899957.561268494</v>
      </c>
      <c r="D54" s="68">
        <f t="shared" si="3"/>
        <v>17866198.391544316</v>
      </c>
      <c r="E54" s="68">
        <f t="shared" si="3"/>
        <v>24168328.899624985</v>
      </c>
      <c r="F54" s="68">
        <f t="shared" si="3"/>
        <v>25497918.956901331</v>
      </c>
      <c r="G54" s="69">
        <f t="shared" si="3"/>
        <v>22721791.912504282</v>
      </c>
      <c r="H54" s="23"/>
      <c r="I54" s="23"/>
    </row>
    <row r="55" spans="1:9" s="25" customFormat="1" ht="16.5" thickBot="1" x14ac:dyDescent="0.3">
      <c r="A55" s="59"/>
      <c r="B55" s="46"/>
      <c r="C55" s="46"/>
      <c r="D55" s="46"/>
      <c r="E55" s="46"/>
      <c r="F55" s="46"/>
      <c r="G55" s="47"/>
      <c r="H55" s="23"/>
      <c r="I55" s="23"/>
    </row>
    <row r="56" spans="1:9" ht="16.5" thickBot="1" x14ac:dyDescent="0.3">
      <c r="A56" s="106" t="s">
        <v>25</v>
      </c>
      <c r="B56" s="107">
        <v>2007</v>
      </c>
      <c r="C56" s="107">
        <v>2008</v>
      </c>
      <c r="D56" s="107">
        <v>2009</v>
      </c>
      <c r="E56" s="107">
        <v>2010</v>
      </c>
      <c r="F56" s="107">
        <v>2011</v>
      </c>
      <c r="G56" s="108">
        <v>2012</v>
      </c>
      <c r="H56" s="23"/>
      <c r="I56" s="23"/>
    </row>
    <row r="57" spans="1:9" s="25" customFormat="1" x14ac:dyDescent="0.25">
      <c r="A57" s="63" t="s">
        <v>83</v>
      </c>
      <c r="B57" s="46">
        <f>B24*'Emission factors'!$C$5</f>
        <v>56814.235000000001</v>
      </c>
      <c r="C57" s="46">
        <f>C24*'Emission factors'!$C$5</f>
        <v>56722.384999999995</v>
      </c>
      <c r="D57" s="46">
        <f>D24*'Emission factors'!$C$5</f>
        <v>56034.178</v>
      </c>
      <c r="E57" s="46">
        <f>E24*'Emission factors'!$C$5</f>
        <v>57929.293999999994</v>
      </c>
      <c r="F57" s="46">
        <f>F24*'Emission factors'!$C$5</f>
        <v>63101.576249999998</v>
      </c>
      <c r="G57" s="47">
        <f>G24*'Emission factors'!$C$5</f>
        <v>63514.483749999992</v>
      </c>
      <c r="H57" s="23"/>
      <c r="I57" s="23"/>
    </row>
    <row r="58" spans="1:9" s="25" customFormat="1" x14ac:dyDescent="0.25">
      <c r="A58" s="63" t="s">
        <v>85</v>
      </c>
      <c r="B58" s="46">
        <f>B25*'Emission factors'!$C$5</f>
        <v>50.334232928000013</v>
      </c>
      <c r="C58" s="46">
        <f>C25*'Emission factors'!$C$5</f>
        <v>53.149795528000013</v>
      </c>
      <c r="D58" s="46">
        <f>D25*'Emission factors'!$C$5</f>
        <v>57.036496992000004</v>
      </c>
      <c r="E58" s="46">
        <f>E25*'Emission factors'!$C$5</f>
        <v>65.502954984000013</v>
      </c>
      <c r="F58" s="46">
        <f>F25*'Emission factors'!$C$5</f>
        <v>67.175394944000004</v>
      </c>
      <c r="G58" s="47">
        <f>G25*'Emission factors'!$C$5</f>
        <v>70.258108600000014</v>
      </c>
      <c r="H58" s="23"/>
      <c r="I58" s="23"/>
    </row>
    <row r="59" spans="1:9" s="25" customFormat="1" x14ac:dyDescent="0.25">
      <c r="A59" s="63" t="s">
        <v>97</v>
      </c>
      <c r="B59" s="46">
        <f>B26*'Emission factors'!$C$5</f>
        <v>6532.5</v>
      </c>
      <c r="C59" s="46">
        <f>C26*'Emission factors'!$C$5</f>
        <v>7485</v>
      </c>
      <c r="D59" s="46">
        <f>D26*'Emission factors'!$C$5</f>
        <v>7890</v>
      </c>
      <c r="E59" s="46">
        <f>E26*'Emission factors'!$C$5</f>
        <v>8940</v>
      </c>
      <c r="F59" s="46">
        <f>F26*'Emission factors'!$C$5</f>
        <v>9240</v>
      </c>
      <c r="G59" s="47">
        <f>G26*'Emission factors'!$C$5</f>
        <v>9063.75</v>
      </c>
      <c r="H59" s="23"/>
      <c r="I59" s="23"/>
    </row>
    <row r="60" spans="1:9" s="25" customFormat="1" x14ac:dyDescent="0.25">
      <c r="A60" s="63" t="s">
        <v>96</v>
      </c>
      <c r="B60" s="46">
        <f>B27*'Emission factors'!$C$5</f>
        <v>567437.67639999988</v>
      </c>
      <c r="C60" s="46">
        <f>C27*'Emission factors'!$C$5</f>
        <v>578297.61150000012</v>
      </c>
      <c r="D60" s="46">
        <f>D27*'Emission factors'!$C$5</f>
        <v>649242.78964999993</v>
      </c>
      <c r="E60" s="46">
        <f>E27*'Emission factors'!$C$5</f>
        <v>865696.64300000004</v>
      </c>
      <c r="F60" s="46">
        <f>F27*'Emission factors'!$C$5</f>
        <v>907754.56625000003</v>
      </c>
      <c r="G60" s="47">
        <f>G27*'Emission factors'!$C$5</f>
        <v>814964.30225000018</v>
      </c>
      <c r="H60" s="23"/>
      <c r="I60" s="23"/>
    </row>
    <row r="61" spans="1:9" s="25" customFormat="1" x14ac:dyDescent="0.25">
      <c r="A61" s="64" t="s">
        <v>95</v>
      </c>
      <c r="B61" s="46">
        <f>B28*'Emission factors'!$C$5</f>
        <v>1431320.1726909997</v>
      </c>
      <c r="C61" s="46">
        <f>C28*'Emission factors'!$C$5</f>
        <v>1440125.0024999999</v>
      </c>
      <c r="D61" s="46">
        <f>D28*'Emission factors'!$C$5</f>
        <v>1627504.1912499999</v>
      </c>
      <c r="E61" s="46">
        <f>E28*'Emission factors'!$C$5</f>
        <v>2248350.25875</v>
      </c>
      <c r="F61" s="46">
        <f>F28*'Emission factors'!$C$5</f>
        <v>2390514.7012499999</v>
      </c>
      <c r="G61" s="47">
        <f>G28*'Emission factors'!$C$5</f>
        <v>2104799.1062499997</v>
      </c>
      <c r="H61" s="23"/>
      <c r="I61" s="23"/>
    </row>
    <row r="62" spans="1:9" s="25" customFormat="1" x14ac:dyDescent="0.25">
      <c r="A62" s="40" t="s">
        <v>63</v>
      </c>
      <c r="B62" s="46">
        <f>B29*'Emission factors'!$C$5</f>
        <v>1651429.2055499998</v>
      </c>
      <c r="C62" s="46">
        <f>C29*'Emission factors'!$C$5</f>
        <v>1682492.5762499999</v>
      </c>
      <c r="D62" s="46">
        <f>D29*'Emission factors'!$C$5</f>
        <v>1890179.0662500001</v>
      </c>
      <c r="E62" s="46">
        <f>E29*'Emission factors'!$C$5</f>
        <v>2544226.1712499997</v>
      </c>
      <c r="F62" s="46">
        <f>F29*'Emission factors'!$C$5</f>
        <v>2669763.4274999993</v>
      </c>
      <c r="G62" s="47">
        <f>G29*'Emission factors'!$C$5</f>
        <v>2389714.6762499996</v>
      </c>
      <c r="H62" s="23"/>
      <c r="I62" s="23"/>
    </row>
    <row r="63" spans="1:9" s="25" customFormat="1" x14ac:dyDescent="0.25">
      <c r="A63" s="40" t="s">
        <v>64</v>
      </c>
      <c r="B63" s="46">
        <f>B30*'Emission factors'!$C$5</f>
        <v>3049.5574999999999</v>
      </c>
      <c r="C63" s="46">
        <f>C30*'Emission factors'!$C$5</f>
        <v>3135.1310000000003</v>
      </c>
      <c r="D63" s="46">
        <f>D30*'Emission factors'!$C$5</f>
        <v>3422.3711125</v>
      </c>
      <c r="E63" s="46">
        <f>E30*'Emission factors'!$C$5</f>
        <v>3118.7935125000004</v>
      </c>
      <c r="F63" s="46">
        <f>F30*'Emission factors'!$C$5</f>
        <v>3189.3115250000001</v>
      </c>
      <c r="G63" s="47">
        <f>G30*'Emission factors'!$C$5</f>
        <v>3312.3835250000002</v>
      </c>
      <c r="H63" s="23"/>
      <c r="I63" s="23"/>
    </row>
    <row r="64" spans="1:9" s="25" customFormat="1" x14ac:dyDescent="0.25">
      <c r="A64" s="62" t="s">
        <v>65</v>
      </c>
      <c r="B64" s="46">
        <f>B31*'Emission factors'!$C$5</f>
        <v>17066.693420699998</v>
      </c>
      <c r="C64" s="46">
        <f>C31*'Emission factors'!$C$5</f>
        <v>17393.325208875005</v>
      </c>
      <c r="D64" s="46">
        <f>D31*'Emission factors'!$C$5</f>
        <v>19527.127132012505</v>
      </c>
      <c r="E64" s="46">
        <f>E31*'Emission factors'!$C$5</f>
        <v>26037.360252750001</v>
      </c>
      <c r="F64" s="46">
        <f>F31*'Emission factors'!$C$5</f>
        <v>27302.326806562505</v>
      </c>
      <c r="G64" s="47">
        <f>G31*'Emission factors'!$C$5</f>
        <v>24511.495224562499</v>
      </c>
      <c r="H64" s="23"/>
      <c r="I64" s="23"/>
    </row>
    <row r="65" spans="1:9" s="29" customFormat="1" ht="16.5" thickBot="1" x14ac:dyDescent="0.3">
      <c r="A65" s="67" t="s">
        <v>3</v>
      </c>
      <c r="B65" s="68">
        <f>SUM(B57:B64)</f>
        <v>3733700.3747946275</v>
      </c>
      <c r="C65" s="68">
        <f t="shared" ref="C65:G65" si="4">SUM(C57:C64)</f>
        <v>3785704.1812544032</v>
      </c>
      <c r="D65" s="68">
        <f t="shared" si="4"/>
        <v>4253856.7598915044</v>
      </c>
      <c r="E65" s="68">
        <f t="shared" si="4"/>
        <v>5754364.0237202337</v>
      </c>
      <c r="F65" s="68">
        <f t="shared" si="4"/>
        <v>6070933.0849765064</v>
      </c>
      <c r="G65" s="69">
        <f t="shared" si="4"/>
        <v>5409950.4553581616</v>
      </c>
      <c r="H65" s="23"/>
      <c r="I65" s="23"/>
    </row>
    <row r="66" spans="1:9" s="25" customFormat="1" x14ac:dyDescent="0.25">
      <c r="A66" s="24"/>
      <c r="H66" s="23"/>
      <c r="I66" s="23"/>
    </row>
  </sheetData>
  <mergeCells count="1">
    <mergeCell ref="A1:G1"/>
  </mergeCells>
  <pageMargins left="0.511811024" right="0.511811024" top="0.78740157499999996" bottom="0.78740157499999996" header="0.31496062000000002" footer="0.31496062000000002"/>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5"/>
  <sheetViews>
    <sheetView zoomScale="55" zoomScaleNormal="55" workbookViewId="0">
      <pane xSplit="1" ySplit="2" topLeftCell="E19" activePane="bottomRight" state="frozen"/>
      <selection activeCell="S54" sqref="S54:S55"/>
      <selection pane="topRight" activeCell="S54" sqref="S54:S55"/>
      <selection pane="bottomLeft" activeCell="S54" sqref="S54:S55"/>
      <selection pane="bottomRight" activeCell="L57" sqref="L57"/>
    </sheetView>
  </sheetViews>
  <sheetFormatPr defaultColWidth="8.85546875" defaultRowHeight="15" x14ac:dyDescent="0.25"/>
  <cols>
    <col min="1" max="1" width="32.42578125" style="28" bestFit="1" customWidth="1"/>
    <col min="2" max="7" width="14.85546875" style="28" bestFit="1" customWidth="1"/>
    <col min="8" max="10" width="8.85546875" style="28"/>
    <col min="11" max="11" width="10.42578125" style="28" bestFit="1" customWidth="1"/>
    <col min="12" max="16384" width="8.85546875" style="28"/>
  </cols>
  <sheetData>
    <row r="1" spans="1:13" s="18" customFormat="1" ht="16.5" thickBot="1" x14ac:dyDescent="0.3">
      <c r="A1" s="132" t="s">
        <v>27</v>
      </c>
      <c r="B1" s="133"/>
      <c r="C1" s="133"/>
      <c r="D1" s="133"/>
      <c r="E1" s="133"/>
      <c r="F1" s="133"/>
      <c r="G1" s="134"/>
    </row>
    <row r="2" spans="1:13" s="18" customFormat="1" ht="16.5" thickBot="1" x14ac:dyDescent="0.3">
      <c r="A2" s="106" t="s">
        <v>34</v>
      </c>
      <c r="B2" s="107">
        <v>2007</v>
      </c>
      <c r="C2" s="107">
        <v>2008</v>
      </c>
      <c r="D2" s="107">
        <v>2009</v>
      </c>
      <c r="E2" s="107">
        <v>2010</v>
      </c>
      <c r="F2" s="107">
        <v>2011</v>
      </c>
      <c r="G2" s="108">
        <v>2012</v>
      </c>
    </row>
    <row r="3" spans="1:13" s="18" customFormat="1" ht="15.75" x14ac:dyDescent="0.25">
      <c r="A3" s="40" t="s">
        <v>98</v>
      </c>
      <c r="B3" s="46">
        <v>58000000</v>
      </c>
      <c r="C3" s="46">
        <v>58917500</v>
      </c>
      <c r="D3" s="46">
        <v>58857500</v>
      </c>
      <c r="E3" s="46">
        <v>57602500</v>
      </c>
      <c r="F3" s="46">
        <v>54127500</v>
      </c>
      <c r="G3" s="47">
        <v>52020000</v>
      </c>
    </row>
    <row r="4" spans="1:13" s="18" customFormat="1" ht="15.75" x14ac:dyDescent="0.25">
      <c r="A4" s="40" t="s">
        <v>99</v>
      </c>
      <c r="B4" s="46">
        <v>379392500</v>
      </c>
      <c r="C4" s="46">
        <v>407080000</v>
      </c>
      <c r="D4" s="46">
        <v>443715000</v>
      </c>
      <c r="E4" s="46">
        <v>474600000</v>
      </c>
      <c r="F4" s="46">
        <v>480377500</v>
      </c>
      <c r="G4" s="47">
        <v>492040000</v>
      </c>
    </row>
    <row r="5" spans="1:13" s="18" customFormat="1" ht="16.5" thickBot="1" x14ac:dyDescent="0.3">
      <c r="A5" s="115" t="s">
        <v>3</v>
      </c>
      <c r="B5" s="68">
        <f t="shared" ref="B5:G5" si="0">SUM(B3:B4)</f>
        <v>437392500</v>
      </c>
      <c r="C5" s="68">
        <f t="shared" si="0"/>
        <v>465997500</v>
      </c>
      <c r="D5" s="68">
        <f t="shared" si="0"/>
        <v>502572500</v>
      </c>
      <c r="E5" s="68">
        <f t="shared" si="0"/>
        <v>532202500</v>
      </c>
      <c r="F5" s="68">
        <f t="shared" si="0"/>
        <v>534505000</v>
      </c>
      <c r="G5" s="61">
        <f t="shared" si="0"/>
        <v>544060000</v>
      </c>
    </row>
    <row r="6" spans="1:13" s="18" customFormat="1" ht="15.75" hidden="1" x14ac:dyDescent="0.25">
      <c r="A6" s="45" t="s">
        <v>32</v>
      </c>
      <c r="B6" s="50">
        <v>5964505.9999999991</v>
      </c>
      <c r="C6" s="50">
        <v>6611122.0000000009</v>
      </c>
      <c r="D6" s="50">
        <v>5061453.7600000007</v>
      </c>
      <c r="E6" s="50">
        <v>5414824.0000000009</v>
      </c>
      <c r="F6" s="50">
        <v>5504932.0691812057</v>
      </c>
      <c r="G6" s="51">
        <v>6616734.2799999993</v>
      </c>
      <c r="I6" s="20"/>
      <c r="J6" s="20"/>
      <c r="L6" s="21"/>
      <c r="M6" s="21"/>
    </row>
    <row r="7" spans="1:13" s="18" customFormat="1" ht="15.75" hidden="1" x14ac:dyDescent="0.25">
      <c r="A7" s="40" t="s">
        <v>28</v>
      </c>
      <c r="B7" s="52" t="e">
        <f>B3/#REF!</f>
        <v>#REF!</v>
      </c>
      <c r="C7" s="52" t="e">
        <f>C3/#REF!</f>
        <v>#REF!</v>
      </c>
      <c r="D7" s="52" t="e">
        <f>D3/#REF!</f>
        <v>#REF!</v>
      </c>
      <c r="E7" s="52" t="e">
        <f>E3/#REF!</f>
        <v>#REF!</v>
      </c>
      <c r="F7" s="52" t="e">
        <f>F3/#REF!</f>
        <v>#REF!</v>
      </c>
      <c r="G7" s="53" t="e">
        <f>G3/#REF!</f>
        <v>#REF!</v>
      </c>
      <c r="I7" s="20"/>
      <c r="J7" s="20"/>
      <c r="L7" s="21"/>
      <c r="M7" s="21"/>
    </row>
    <row r="8" spans="1:13" s="18" customFormat="1" ht="15.75" hidden="1" x14ac:dyDescent="0.25">
      <c r="A8" s="40" t="s">
        <v>29</v>
      </c>
      <c r="B8" s="52" t="e">
        <f>B4/#REF!</f>
        <v>#REF!</v>
      </c>
      <c r="C8" s="52" t="e">
        <f>C4/#REF!</f>
        <v>#REF!</v>
      </c>
      <c r="D8" s="52" t="e">
        <f>D4/#REF!</f>
        <v>#REF!</v>
      </c>
      <c r="E8" s="52" t="e">
        <f>E4/#REF!</f>
        <v>#REF!</v>
      </c>
      <c r="F8" s="52" t="e">
        <f>F4/#REF!</f>
        <v>#REF!</v>
      </c>
      <c r="G8" s="53" t="e">
        <f>G4/#REF!</f>
        <v>#REF!</v>
      </c>
      <c r="I8" s="20"/>
      <c r="J8" s="20"/>
      <c r="L8" s="21"/>
      <c r="M8" s="21"/>
    </row>
    <row r="9" spans="1:13" s="18" customFormat="1" ht="15.75" hidden="1" x14ac:dyDescent="0.25">
      <c r="A9" s="40" t="s">
        <v>30</v>
      </c>
      <c r="B9" s="52" t="e">
        <f>#REF!/#REF!</f>
        <v>#REF!</v>
      </c>
      <c r="C9" s="52" t="e">
        <f>#REF!/#REF!</f>
        <v>#REF!</v>
      </c>
      <c r="D9" s="52" t="e">
        <f>#REF!/#REF!</f>
        <v>#REF!</v>
      </c>
      <c r="E9" s="52" t="e">
        <f>#REF!/#REF!</f>
        <v>#REF!</v>
      </c>
      <c r="F9" s="52" t="e">
        <f>#REF!/#REF!</f>
        <v>#REF!</v>
      </c>
      <c r="G9" s="53" t="e">
        <f>#REF!/#REF!</f>
        <v>#REF!</v>
      </c>
      <c r="I9" s="20"/>
      <c r="J9" s="20"/>
      <c r="L9" s="21"/>
      <c r="M9" s="21"/>
    </row>
    <row r="10" spans="1:13" s="18" customFormat="1" ht="15.75" hidden="1" x14ac:dyDescent="0.25">
      <c r="A10" s="40"/>
      <c r="B10" s="52">
        <f t="shared" ref="B10:G10" si="1">B6/B5</f>
        <v>1.3636507256068632E-2</v>
      </c>
      <c r="C10" s="52">
        <f t="shared" si="1"/>
        <v>1.4187033192238158E-2</v>
      </c>
      <c r="D10" s="52">
        <f t="shared" si="1"/>
        <v>1.0071091752931171E-2</v>
      </c>
      <c r="E10" s="52">
        <f t="shared" si="1"/>
        <v>1.0174367839309287E-2</v>
      </c>
      <c r="F10" s="52">
        <f t="shared" si="1"/>
        <v>1.0299121746627638E-2</v>
      </c>
      <c r="G10" s="53">
        <f t="shared" si="1"/>
        <v>1.2161773113259566E-2</v>
      </c>
      <c r="H10" s="20"/>
      <c r="I10" s="20"/>
      <c r="J10" s="20"/>
      <c r="L10" s="21"/>
      <c r="M10" s="21"/>
    </row>
    <row r="11" spans="1:13" s="18" customFormat="1" ht="16.5" thickBot="1" x14ac:dyDescent="0.3">
      <c r="A11" s="40"/>
      <c r="B11" s="41"/>
      <c r="C11" s="41"/>
      <c r="D11" s="41"/>
      <c r="E11" s="41"/>
      <c r="F11" s="41"/>
      <c r="G11" s="42"/>
      <c r="H11" s="20"/>
      <c r="I11" s="20"/>
      <c r="J11" s="20"/>
      <c r="L11" s="21"/>
      <c r="M11" s="21"/>
    </row>
    <row r="12" spans="1:13" s="18" customFormat="1" ht="16.5" thickBot="1" x14ac:dyDescent="0.3">
      <c r="A12" s="106" t="s">
        <v>33</v>
      </c>
      <c r="B12" s="107">
        <v>2007</v>
      </c>
      <c r="C12" s="107">
        <v>2008</v>
      </c>
      <c r="D12" s="107">
        <v>2009</v>
      </c>
      <c r="E12" s="107">
        <v>2010</v>
      </c>
      <c r="F12" s="107">
        <v>2011</v>
      </c>
      <c r="G12" s="108">
        <v>2012</v>
      </c>
      <c r="H12" s="20"/>
      <c r="I12" s="20"/>
      <c r="J12" s="20"/>
      <c r="L12" s="21"/>
      <c r="M12" s="21"/>
    </row>
    <row r="13" spans="1:13" s="18" customFormat="1" ht="15.75" x14ac:dyDescent="0.25">
      <c r="A13" s="40" t="s">
        <v>98</v>
      </c>
      <c r="B13" s="54">
        <v>0.13265868713897377</v>
      </c>
      <c r="C13" s="54">
        <v>0.12662515616242523</v>
      </c>
      <c r="D13" s="54">
        <v>0.11743509695675262</v>
      </c>
      <c r="E13" s="54">
        <v>0.10823578623279628</v>
      </c>
      <c r="F13" s="54">
        <v>0.10128419501395265</v>
      </c>
      <c r="G13" s="55">
        <v>9.5629035465159523E-2</v>
      </c>
      <c r="H13" s="20"/>
      <c r="I13" s="20"/>
      <c r="J13" s="20"/>
      <c r="L13" s="21"/>
      <c r="M13" s="21"/>
    </row>
    <row r="14" spans="1:13" s="18" customFormat="1" ht="16.5" thickBot="1" x14ac:dyDescent="0.3">
      <c r="A14" s="44" t="s">
        <v>99</v>
      </c>
      <c r="B14" s="113">
        <v>0.86732390500660239</v>
      </c>
      <c r="C14" s="113">
        <v>0.87387813812747228</v>
      </c>
      <c r="D14" s="113">
        <v>0.88407478591293986</v>
      </c>
      <c r="E14" s="113">
        <v>0.89176421376720372</v>
      </c>
      <c r="F14" s="113">
        <v>0.89872043513013733</v>
      </c>
      <c r="G14" s="114">
        <v>0.90438036179672965</v>
      </c>
      <c r="H14" s="20"/>
      <c r="I14" s="20"/>
      <c r="J14" s="20"/>
      <c r="L14" s="21"/>
      <c r="M14" s="21"/>
    </row>
    <row r="15" spans="1:13" s="18" customFormat="1" ht="15.75" hidden="1" x14ac:dyDescent="0.25">
      <c r="A15" s="40" t="s">
        <v>35</v>
      </c>
      <c r="B15" s="56">
        <v>0</v>
      </c>
      <c r="C15" s="56">
        <v>0</v>
      </c>
      <c r="D15" s="56">
        <v>0</v>
      </c>
      <c r="E15" s="56">
        <v>0</v>
      </c>
      <c r="F15" s="56">
        <v>0</v>
      </c>
      <c r="G15" s="57" t="e">
        <f>#REF!</f>
        <v>#REF!</v>
      </c>
      <c r="H15" s="20"/>
      <c r="I15" s="20"/>
      <c r="J15" s="20"/>
      <c r="L15" s="21"/>
      <c r="M15" s="21"/>
    </row>
    <row r="16" spans="1:13" s="18" customFormat="1" ht="15.75" hidden="1" x14ac:dyDescent="0.25">
      <c r="A16" s="40" t="s">
        <v>37</v>
      </c>
      <c r="B16" s="56">
        <v>1</v>
      </c>
      <c r="C16" s="56">
        <v>1</v>
      </c>
      <c r="D16" s="56">
        <v>1</v>
      </c>
      <c r="E16" s="56">
        <v>1</v>
      </c>
      <c r="F16" s="56">
        <v>1</v>
      </c>
      <c r="G16" s="57" t="e">
        <f>#REF!</f>
        <v>#REF!</v>
      </c>
      <c r="H16" s="20"/>
      <c r="I16" s="20"/>
      <c r="J16" s="20"/>
      <c r="L16" s="21"/>
      <c r="M16" s="21"/>
    </row>
    <row r="17" spans="1:13" s="18" customFormat="1" ht="15.75" hidden="1" x14ac:dyDescent="0.25">
      <c r="A17" s="40" t="s">
        <v>36</v>
      </c>
      <c r="B17" s="56" t="e">
        <f>#REF!</f>
        <v>#REF!</v>
      </c>
      <c r="C17" s="56" t="e">
        <f>#REF!</f>
        <v>#REF!</v>
      </c>
      <c r="D17" s="56" t="e">
        <f>#REF!</f>
        <v>#REF!</v>
      </c>
      <c r="E17" s="56" t="e">
        <f>#REF!</f>
        <v>#REF!</v>
      </c>
      <c r="F17" s="56" t="e">
        <f>#REF!</f>
        <v>#REF!</v>
      </c>
      <c r="G17" s="57" t="e">
        <f>#REF!</f>
        <v>#REF!</v>
      </c>
      <c r="H17" s="20"/>
      <c r="I17" s="20"/>
      <c r="J17" s="20"/>
      <c r="L17" s="21"/>
      <c r="M17" s="21"/>
    </row>
    <row r="18" spans="1:13" s="18" customFormat="1" ht="15.75" hidden="1" x14ac:dyDescent="0.25">
      <c r="A18" s="40" t="s">
        <v>38</v>
      </c>
      <c r="B18" s="56" t="e">
        <f>#REF!</f>
        <v>#REF!</v>
      </c>
      <c r="C18" s="56" t="e">
        <f>#REF!</f>
        <v>#REF!</v>
      </c>
      <c r="D18" s="56" t="e">
        <f>#REF!</f>
        <v>#REF!</v>
      </c>
      <c r="E18" s="56" t="e">
        <f>#REF!</f>
        <v>#REF!</v>
      </c>
      <c r="F18" s="56" t="e">
        <f>#REF!</f>
        <v>#REF!</v>
      </c>
      <c r="G18" s="57" t="e">
        <f>#REF!</f>
        <v>#REF!</v>
      </c>
      <c r="H18" s="20"/>
      <c r="I18" s="20"/>
      <c r="J18" s="20"/>
      <c r="L18" s="21"/>
      <c r="M18" s="21"/>
    </row>
    <row r="19" spans="1:13" s="18" customFormat="1" ht="16.5" thickBot="1" x14ac:dyDescent="0.3">
      <c r="A19" s="40"/>
      <c r="B19" s="41"/>
      <c r="C19" s="41"/>
      <c r="D19" s="41"/>
      <c r="E19" s="41"/>
      <c r="F19" s="41"/>
      <c r="G19" s="42"/>
      <c r="H19" s="20"/>
      <c r="I19" s="20"/>
      <c r="J19" s="20"/>
      <c r="L19" s="21"/>
      <c r="M19" s="21"/>
    </row>
    <row r="20" spans="1:13" s="18" customFormat="1" ht="15.75" x14ac:dyDescent="0.25">
      <c r="A20" s="102" t="s">
        <v>76</v>
      </c>
      <c r="B20" s="103">
        <v>2007</v>
      </c>
      <c r="C20" s="103">
        <v>2008</v>
      </c>
      <c r="D20" s="103">
        <v>2009</v>
      </c>
      <c r="E20" s="103">
        <v>2010</v>
      </c>
      <c r="F20" s="103">
        <v>2011</v>
      </c>
      <c r="G20" s="104">
        <v>2012</v>
      </c>
      <c r="H20" s="20"/>
      <c r="I20" s="20"/>
      <c r="J20" s="20"/>
      <c r="L20" s="21"/>
      <c r="M20" s="21"/>
    </row>
    <row r="21" spans="1:13" s="18" customFormat="1" ht="15.75" x14ac:dyDescent="0.25">
      <c r="A21" s="40" t="s">
        <v>61</v>
      </c>
      <c r="B21" s="46">
        <f>B3*('Emission factors'!$J$4+'Emission factors'!$J$5+'Emission factors'!$J$6)*0.33</f>
        <v>758518200</v>
      </c>
      <c r="C21" s="46">
        <f>C3*('Emission factors'!$J$4+'Emission factors'!$J$5+'Emission factors'!$J$6)*0.33</f>
        <v>770517173.25</v>
      </c>
      <c r="D21" s="46">
        <f>D3*('Emission factors'!$J$4+'Emission factors'!$J$5+'Emission factors'!$J$6)*0.33</f>
        <v>769732499.25</v>
      </c>
      <c r="E21" s="46">
        <f>E3*('Emission factors'!$J$4+'Emission factors'!$J$5+'Emission factors'!$J$6)*0.33</f>
        <v>753319734.75</v>
      </c>
      <c r="F21" s="46">
        <f>F3*('Emission factors'!$J$4+'Emission factors'!$J$5+'Emission factors'!$J$6)*0.33</f>
        <v>707874032.25000012</v>
      </c>
      <c r="G21" s="47">
        <f>G3*('Emission factors'!$J$4+'Emission factors'!$J$5+'Emission factors'!$J$6)*0.33</f>
        <v>680312358.00000012</v>
      </c>
      <c r="H21" s="20"/>
      <c r="I21" s="20"/>
      <c r="J21" s="20"/>
      <c r="L21" s="21"/>
      <c r="M21" s="21"/>
    </row>
    <row r="22" spans="1:13" s="18" customFormat="1" ht="15.75" x14ac:dyDescent="0.25">
      <c r="A22" s="40" t="s">
        <v>62</v>
      </c>
      <c r="B22" s="46">
        <f>B3*('Emission factors'!$J$7+'Emission factors'!$J$8+'Emission factors'!$J$9)*0.33</f>
        <v>119625000</v>
      </c>
      <c r="C22" s="46">
        <f>C3*('Emission factors'!$J$7+'Emission factors'!$J$8+'Emission factors'!$J$9)*0.33</f>
        <v>121517343.75</v>
      </c>
      <c r="D22" s="46">
        <f>D3*('Emission factors'!$J$7+'Emission factors'!$J$8+'Emission factors'!$J$9)*0.33</f>
        <v>121393593.75</v>
      </c>
      <c r="E22" s="46">
        <f>E3*('Emission factors'!$J$7+'Emission factors'!$J$8+'Emission factors'!$J$9)*0.33</f>
        <v>118805156.25</v>
      </c>
      <c r="F22" s="46">
        <f>F3*('Emission factors'!$J$7+'Emission factors'!$J$8+'Emission factors'!$J$9)*0.33</f>
        <v>111637968.75</v>
      </c>
      <c r="G22" s="47">
        <f>G3*('Emission factors'!$J$7+'Emission factors'!$J$8+'Emission factors'!$J$9)*0.33</f>
        <v>107291250</v>
      </c>
      <c r="H22" s="20"/>
      <c r="I22" s="20"/>
      <c r="J22" s="20"/>
      <c r="L22" s="21"/>
      <c r="M22" s="21"/>
    </row>
    <row r="23" spans="1:13" s="18" customFormat="1" ht="15.75" x14ac:dyDescent="0.25">
      <c r="A23" s="40" t="s">
        <v>74</v>
      </c>
      <c r="B23" s="46">
        <f>B4*'Emission factors'!$J$10</f>
        <v>447683150</v>
      </c>
      <c r="C23" s="46">
        <f>C4*'Emission factors'!$J$10</f>
        <v>480354400</v>
      </c>
      <c r="D23" s="46">
        <f>D4*'Emission factors'!$J$10</f>
        <v>523583700</v>
      </c>
      <c r="E23" s="46">
        <f>E4*'Emission factors'!$J$10</f>
        <v>560028000</v>
      </c>
      <c r="F23" s="46">
        <f>F4*'Emission factors'!$J$10</f>
        <v>566845450</v>
      </c>
      <c r="G23" s="47">
        <f>G4*'Emission factors'!$J$10</f>
        <v>580607200</v>
      </c>
      <c r="H23" s="20"/>
      <c r="I23" s="20"/>
      <c r="J23" s="20"/>
      <c r="L23" s="21"/>
      <c r="M23" s="21"/>
    </row>
    <row r="24" spans="1:13" s="18" customFormat="1" ht="16.5" thickBot="1" x14ac:dyDescent="0.3">
      <c r="A24" s="44" t="s">
        <v>75</v>
      </c>
      <c r="B24" s="60">
        <f>B4*'Emission factors'!$J$11</f>
        <v>56908875</v>
      </c>
      <c r="C24" s="60">
        <f>C4*'Emission factors'!$J$11</f>
        <v>61062000</v>
      </c>
      <c r="D24" s="60">
        <f>D4*'Emission factors'!$J$11</f>
        <v>66557250</v>
      </c>
      <c r="E24" s="60">
        <f>E4*'Emission factors'!$J$11</f>
        <v>71190000</v>
      </c>
      <c r="F24" s="60">
        <f>F4*'Emission factors'!$J$11</f>
        <v>72056625</v>
      </c>
      <c r="G24" s="61">
        <f>G4*'Emission factors'!$J$11</f>
        <v>73806000</v>
      </c>
      <c r="H24" s="20"/>
      <c r="I24" s="20"/>
      <c r="J24" s="20"/>
      <c r="L24" s="21"/>
      <c r="M24" s="21"/>
    </row>
    <row r="25" spans="1:13" s="18" customFormat="1" ht="16.5" thickBot="1" x14ac:dyDescent="0.3">
      <c r="A25" s="40"/>
      <c r="B25" s="41"/>
      <c r="C25" s="41"/>
      <c r="D25" s="41"/>
      <c r="E25" s="41"/>
      <c r="F25" s="41"/>
      <c r="G25" s="42"/>
      <c r="H25" s="20"/>
      <c r="I25" s="22"/>
      <c r="J25" s="20"/>
      <c r="L25" s="21"/>
      <c r="M25" s="21"/>
    </row>
    <row r="26" spans="1:13" s="18" customFormat="1" ht="16.5" thickBot="1" x14ac:dyDescent="0.3">
      <c r="A26" s="106" t="s">
        <v>22</v>
      </c>
      <c r="B26" s="107">
        <v>2007</v>
      </c>
      <c r="C26" s="107">
        <v>2008</v>
      </c>
      <c r="D26" s="107">
        <v>2009</v>
      </c>
      <c r="E26" s="107">
        <v>2010</v>
      </c>
      <c r="F26" s="107">
        <v>2011</v>
      </c>
      <c r="G26" s="108">
        <v>2012</v>
      </c>
      <c r="H26" s="20"/>
      <c r="I26" s="22"/>
      <c r="J26" s="20"/>
      <c r="L26" s="21"/>
      <c r="M26" s="21"/>
    </row>
    <row r="27" spans="1:13" s="18" customFormat="1" ht="15.75" x14ac:dyDescent="0.25">
      <c r="A27" s="40" t="s">
        <v>61</v>
      </c>
      <c r="B27" s="46">
        <f>B21*'Emission factors'!$H$14/1000</f>
        <v>515944.07964000007</v>
      </c>
      <c r="C27" s="46">
        <f>C21*'Emission factors'!$H$14/1000</f>
        <v>524105.78124465002</v>
      </c>
      <c r="D27" s="46">
        <f>D21*'Emission factors'!$H$14/1000</f>
        <v>523572.04598985007</v>
      </c>
      <c r="E27" s="46">
        <f>E21*'Emission factors'!$H$14/1000</f>
        <v>512408.08357695001</v>
      </c>
      <c r="F27" s="46">
        <f>F21*'Emission factors'!$H$14/1000</f>
        <v>481495.9167364501</v>
      </c>
      <c r="G27" s="47">
        <f>G21*'Emission factors'!$H$14/1000</f>
        <v>462748.4659116001</v>
      </c>
      <c r="H27" s="23"/>
      <c r="I27" s="22"/>
      <c r="J27" s="20"/>
      <c r="L27" s="21"/>
      <c r="M27" s="21"/>
    </row>
    <row r="28" spans="1:13" s="18" customFormat="1" ht="15.75" x14ac:dyDescent="0.25">
      <c r="A28" s="40" t="s">
        <v>62</v>
      </c>
      <c r="B28" s="46">
        <f>B22*'Emission factors'!$H$14/1000</f>
        <v>81368.925000000003</v>
      </c>
      <c r="C28" s="46">
        <f>C22*'Emission factors'!$H$14/1000</f>
        <v>82656.097218750001</v>
      </c>
      <c r="D28" s="46">
        <f>D22*'Emission factors'!$H$14/1000</f>
        <v>82571.922468749995</v>
      </c>
      <c r="E28" s="46">
        <f>E22*'Emission factors'!$H$14/1000</f>
        <v>80811.267281249995</v>
      </c>
      <c r="F28" s="46">
        <f>F22*'Emission factors'!$H$14/1000</f>
        <v>75936.146343750006</v>
      </c>
      <c r="G28" s="47">
        <f>G22*'Emission factors'!$H$14/1000</f>
        <v>72979.508249999999</v>
      </c>
      <c r="H28" s="23"/>
      <c r="I28" s="22"/>
      <c r="J28" s="20"/>
      <c r="L28" s="21"/>
      <c r="M28" s="21"/>
    </row>
    <row r="29" spans="1:13" s="18" customFormat="1" ht="15.75" x14ac:dyDescent="0.25">
      <c r="A29" s="40" t="s">
        <v>74</v>
      </c>
      <c r="B29" s="46">
        <f>B23*'Emission factors'!$H$14/1000</f>
        <v>304514.07863</v>
      </c>
      <c r="C29" s="46">
        <f>C23*'Emission factors'!$H$14/1000</f>
        <v>326737.06287999998</v>
      </c>
      <c r="D29" s="46">
        <f>D23*'Emission factors'!$H$14/1000</f>
        <v>356141.63274000003</v>
      </c>
      <c r="E29" s="46">
        <f>E23*'Emission factors'!$H$14/1000</f>
        <v>380931.04560000001</v>
      </c>
      <c r="F29" s="46">
        <f>F23*'Emission factors'!$H$14/1000</f>
        <v>385568.27509000001</v>
      </c>
      <c r="G29" s="47">
        <f>G23*'Emission factors'!$H$14/1000</f>
        <v>394929.01744000003</v>
      </c>
      <c r="H29" s="23"/>
      <c r="I29" s="22"/>
      <c r="J29" s="20"/>
      <c r="L29" s="21"/>
      <c r="M29" s="21"/>
    </row>
    <row r="30" spans="1:13" s="18" customFormat="1" ht="15.75" x14ac:dyDescent="0.25">
      <c r="A30" s="40" t="s">
        <v>75</v>
      </c>
      <c r="B30" s="46">
        <f>B24*'Emission factors'!$H$14/1000</f>
        <v>38709.416774999998</v>
      </c>
      <c r="C30" s="46">
        <f>C24*'Emission factors'!$H$14/1000</f>
        <v>41534.3724</v>
      </c>
      <c r="D30" s="46">
        <f>D24*'Emission factors'!$H$14/1000</f>
        <v>45272.241450000001</v>
      </c>
      <c r="E30" s="46">
        <f>E24*'Emission factors'!$H$14/1000</f>
        <v>48423.438000000002</v>
      </c>
      <c r="F30" s="46">
        <f>F24*'Emission factors'!$H$14/1000</f>
        <v>49012.916325000006</v>
      </c>
      <c r="G30" s="47">
        <f>G24*'Emission factors'!$H$14/1000</f>
        <v>50202.841200000003</v>
      </c>
      <c r="H30" s="23"/>
      <c r="I30" s="22"/>
      <c r="J30" s="20"/>
      <c r="L30" s="21"/>
      <c r="M30" s="21"/>
    </row>
    <row r="31" spans="1:13" s="18" customFormat="1" ht="16.5" thickBot="1" x14ac:dyDescent="0.3">
      <c r="A31" s="115" t="s">
        <v>3</v>
      </c>
      <c r="B31" s="68">
        <f>SUM(B27:B30)</f>
        <v>940536.50004500011</v>
      </c>
      <c r="C31" s="68">
        <f t="shared" ref="C31:G31" si="2">SUM(C27:C30)</f>
        <v>975033.31374340004</v>
      </c>
      <c r="D31" s="68">
        <f t="shared" si="2"/>
        <v>1007557.8426486001</v>
      </c>
      <c r="E31" s="68">
        <f t="shared" si="2"/>
        <v>1022573.8344581999</v>
      </c>
      <c r="F31" s="68">
        <f t="shared" si="2"/>
        <v>992013.25449520012</v>
      </c>
      <c r="G31" s="69">
        <f t="shared" si="2"/>
        <v>980859.8328016001</v>
      </c>
      <c r="H31" s="23"/>
      <c r="I31" s="22"/>
      <c r="J31" s="20"/>
      <c r="L31" s="21"/>
      <c r="M31" s="21"/>
    </row>
    <row r="32" spans="1:13" s="25" customFormat="1" ht="16.5" thickBot="1" x14ac:dyDescent="0.3">
      <c r="A32" s="59"/>
      <c r="B32" s="46"/>
      <c r="C32" s="46"/>
      <c r="D32" s="46"/>
      <c r="E32" s="46"/>
      <c r="F32" s="46"/>
      <c r="G32" s="47"/>
      <c r="H32" s="20"/>
      <c r="I32" s="22"/>
      <c r="J32" s="20"/>
      <c r="K32" s="26"/>
      <c r="L32" s="21"/>
    </row>
    <row r="33" spans="1:12" s="18" customFormat="1" ht="16.5" thickBot="1" x14ac:dyDescent="0.3">
      <c r="A33" s="106" t="s">
        <v>39</v>
      </c>
      <c r="B33" s="107">
        <v>2007</v>
      </c>
      <c r="C33" s="107">
        <v>2008</v>
      </c>
      <c r="D33" s="107">
        <v>2009</v>
      </c>
      <c r="E33" s="107">
        <v>2010</v>
      </c>
      <c r="F33" s="107">
        <v>2011</v>
      </c>
      <c r="G33" s="108">
        <v>2012</v>
      </c>
      <c r="H33" s="20"/>
      <c r="I33" s="22"/>
      <c r="J33" s="20"/>
      <c r="K33" s="26"/>
      <c r="L33" s="21"/>
    </row>
    <row r="34" spans="1:12" s="18" customFormat="1" ht="15.75" x14ac:dyDescent="0.25">
      <c r="A34" s="40" t="s">
        <v>61</v>
      </c>
      <c r="B34" s="41"/>
      <c r="C34" s="41"/>
      <c r="D34" s="41"/>
      <c r="E34" s="41"/>
      <c r="F34" s="41"/>
      <c r="G34" s="42"/>
      <c r="H34" s="20"/>
      <c r="I34" s="22"/>
      <c r="J34" s="20"/>
      <c r="K34" s="26"/>
      <c r="L34" s="21"/>
    </row>
    <row r="35" spans="1:12" s="18" customFormat="1" ht="15.75" x14ac:dyDescent="0.25">
      <c r="A35" s="40" t="s">
        <v>62</v>
      </c>
      <c r="B35" s="41"/>
      <c r="C35" s="41"/>
      <c r="D35" s="41"/>
      <c r="E35" s="41"/>
      <c r="F35" s="41"/>
      <c r="G35" s="42"/>
      <c r="H35" s="20"/>
      <c r="I35" s="22"/>
      <c r="J35" s="20"/>
      <c r="K35" s="26"/>
      <c r="L35" s="21"/>
    </row>
    <row r="36" spans="1:12" s="18" customFormat="1" ht="15.75" x14ac:dyDescent="0.25">
      <c r="A36" s="40" t="s">
        <v>74</v>
      </c>
      <c r="B36" s="41"/>
      <c r="C36" s="41"/>
      <c r="D36" s="41"/>
      <c r="E36" s="41"/>
      <c r="F36" s="41"/>
      <c r="G36" s="42"/>
      <c r="H36" s="20"/>
      <c r="I36" s="22"/>
      <c r="J36" s="20"/>
      <c r="K36" s="26"/>
      <c r="L36" s="21"/>
    </row>
    <row r="37" spans="1:12" s="18" customFormat="1" ht="15.75" x14ac:dyDescent="0.25">
      <c r="A37" s="40" t="s">
        <v>75</v>
      </c>
      <c r="B37" s="41"/>
      <c r="C37" s="41"/>
      <c r="D37" s="41"/>
      <c r="E37" s="41"/>
      <c r="F37" s="41"/>
      <c r="G37" s="42"/>
      <c r="I37" s="20"/>
    </row>
    <row r="38" spans="1:12" s="18" customFormat="1" ht="16.5" thickBot="1" x14ac:dyDescent="0.3">
      <c r="A38" s="115" t="s">
        <v>3</v>
      </c>
      <c r="B38" s="109"/>
      <c r="C38" s="109"/>
      <c r="D38" s="109"/>
      <c r="E38" s="109"/>
      <c r="F38" s="109"/>
      <c r="G38" s="110"/>
      <c r="I38" s="20"/>
    </row>
    <row r="39" spans="1:12" s="25" customFormat="1" ht="16.5" thickBot="1" x14ac:dyDescent="0.3">
      <c r="A39" s="59"/>
      <c r="B39" s="46"/>
      <c r="C39" s="46"/>
      <c r="D39" s="46"/>
      <c r="E39" s="46"/>
      <c r="F39" s="46"/>
      <c r="G39" s="47"/>
      <c r="I39" s="20"/>
    </row>
    <row r="40" spans="1:12" s="18" customFormat="1" ht="16.5" thickBot="1" x14ac:dyDescent="0.3">
      <c r="A40" s="106" t="s">
        <v>19</v>
      </c>
      <c r="B40" s="107">
        <v>2007</v>
      </c>
      <c r="C40" s="107">
        <v>2008</v>
      </c>
      <c r="D40" s="107">
        <v>2009</v>
      </c>
      <c r="E40" s="107">
        <v>2010</v>
      </c>
      <c r="F40" s="107">
        <v>2011</v>
      </c>
      <c r="G40" s="108">
        <v>2012</v>
      </c>
      <c r="I40" s="20"/>
    </row>
    <row r="41" spans="1:12" s="18" customFormat="1" ht="15.75" x14ac:dyDescent="0.25">
      <c r="A41" s="40" t="s">
        <v>61</v>
      </c>
      <c r="B41" s="41"/>
      <c r="C41" s="41"/>
      <c r="D41" s="41"/>
      <c r="E41" s="41"/>
      <c r="F41" s="41"/>
      <c r="G41" s="42"/>
      <c r="I41" s="20"/>
    </row>
    <row r="42" spans="1:12" s="18" customFormat="1" ht="15.75" x14ac:dyDescent="0.25">
      <c r="A42" s="40" t="s">
        <v>62</v>
      </c>
      <c r="B42" s="41"/>
      <c r="C42" s="41"/>
      <c r="D42" s="41"/>
      <c r="E42" s="41"/>
      <c r="F42" s="41"/>
      <c r="G42" s="42"/>
      <c r="I42" s="20"/>
    </row>
    <row r="43" spans="1:12" s="18" customFormat="1" ht="15.75" x14ac:dyDescent="0.25">
      <c r="A43" s="40" t="s">
        <v>74</v>
      </c>
      <c r="B43" s="41"/>
      <c r="C43" s="41"/>
      <c r="D43" s="41"/>
      <c r="E43" s="41"/>
      <c r="F43" s="41"/>
      <c r="G43" s="42"/>
      <c r="I43" s="20"/>
    </row>
    <row r="44" spans="1:12" s="18" customFormat="1" ht="15.75" x14ac:dyDescent="0.25">
      <c r="A44" s="40" t="s">
        <v>75</v>
      </c>
      <c r="B44" s="41"/>
      <c r="C44" s="41"/>
      <c r="D44" s="41"/>
      <c r="E44" s="41"/>
      <c r="F44" s="41"/>
      <c r="G44" s="42"/>
      <c r="I44" s="20"/>
    </row>
    <row r="45" spans="1:12" s="25" customFormat="1" ht="16.5" thickBot="1" x14ac:dyDescent="0.3">
      <c r="A45" s="115" t="s">
        <v>3</v>
      </c>
      <c r="B45" s="109"/>
      <c r="C45" s="109"/>
      <c r="D45" s="109"/>
      <c r="E45" s="109"/>
      <c r="F45" s="109"/>
      <c r="G45" s="110"/>
      <c r="I45" s="22"/>
    </row>
    <row r="46" spans="1:12" s="25" customFormat="1" ht="16.5" thickBot="1" x14ac:dyDescent="0.3">
      <c r="A46" s="59"/>
      <c r="B46" s="46"/>
      <c r="C46" s="46"/>
      <c r="D46" s="46"/>
      <c r="E46" s="46"/>
      <c r="F46" s="46"/>
      <c r="G46" s="47"/>
      <c r="I46" s="20"/>
    </row>
    <row r="47" spans="1:12" s="18" customFormat="1" ht="16.5" thickBot="1" x14ac:dyDescent="0.3">
      <c r="A47" s="106" t="s">
        <v>24</v>
      </c>
      <c r="B47" s="107">
        <v>2007</v>
      </c>
      <c r="C47" s="107">
        <v>2008</v>
      </c>
      <c r="D47" s="107">
        <v>2009</v>
      </c>
      <c r="E47" s="107">
        <v>2010</v>
      </c>
      <c r="F47" s="107">
        <v>2011</v>
      </c>
      <c r="G47" s="108">
        <v>2012</v>
      </c>
      <c r="I47" s="20"/>
    </row>
    <row r="48" spans="1:12" s="25" customFormat="1" ht="15.75" x14ac:dyDescent="0.25">
      <c r="A48" s="48" t="s">
        <v>3</v>
      </c>
      <c r="B48" s="49">
        <f>SUM(B49:B52)</f>
        <v>19751266.500945006</v>
      </c>
      <c r="C48" s="49">
        <f t="shared" ref="C48:G48" si="3">SUM(C49:C52)</f>
        <v>20475699.588611402</v>
      </c>
      <c r="D48" s="49">
        <f t="shared" si="3"/>
        <v>21158714.695620604</v>
      </c>
      <c r="E48" s="49">
        <f t="shared" si="3"/>
        <v>21474050.5236222</v>
      </c>
      <c r="F48" s="49">
        <f t="shared" si="3"/>
        <v>20832278.344399206</v>
      </c>
      <c r="G48" s="58">
        <f t="shared" si="3"/>
        <v>20598056.488833603</v>
      </c>
      <c r="I48" s="27"/>
    </row>
    <row r="49" spans="1:9" s="25" customFormat="1" ht="15.75" x14ac:dyDescent="0.25">
      <c r="A49" s="40" t="s">
        <v>61</v>
      </c>
      <c r="B49" s="46">
        <f>B41+B27*'Emission factors'!$D$5</f>
        <v>10834825.672440002</v>
      </c>
      <c r="C49" s="46">
        <f>C41+C27*'Emission factors'!$D$5</f>
        <v>11006221.406137651</v>
      </c>
      <c r="D49" s="46">
        <f>D41+D27*'Emission factors'!$D$5</f>
        <v>10995012.965786852</v>
      </c>
      <c r="E49" s="46">
        <f>E41+E27*'Emission factors'!$D$5</f>
        <v>10760569.75511595</v>
      </c>
      <c r="F49" s="46">
        <f>F41+F27*'Emission factors'!$D$5</f>
        <v>10111414.251465453</v>
      </c>
      <c r="G49" s="47">
        <f>G41+G27*'Emission factors'!$D$5</f>
        <v>9717717.7841436025</v>
      </c>
      <c r="I49" s="20"/>
    </row>
    <row r="50" spans="1:9" s="25" customFormat="1" ht="15.75" x14ac:dyDescent="0.25">
      <c r="A50" s="40" t="s">
        <v>62</v>
      </c>
      <c r="B50" s="46">
        <f>B42+B28*'Emission factors'!$D$5</f>
        <v>1708747.425</v>
      </c>
      <c r="C50" s="46">
        <f>C42+C28*'Emission factors'!$D$5</f>
        <v>1735778.04159375</v>
      </c>
      <c r="D50" s="46">
        <f>D42+D28*'Emission factors'!$D$5</f>
        <v>1734010.3718437499</v>
      </c>
      <c r="E50" s="46">
        <f>E42+E28*'Emission factors'!$D$5</f>
        <v>1697036.6129062499</v>
      </c>
      <c r="F50" s="46">
        <f>F42+F28*'Emission factors'!$D$5</f>
        <v>1594659.0732187501</v>
      </c>
      <c r="G50" s="47">
        <f>G42+G28*'Emission factors'!$D$5</f>
        <v>1532569.67325</v>
      </c>
      <c r="I50" s="20"/>
    </row>
    <row r="51" spans="1:9" s="25" customFormat="1" ht="15.75" x14ac:dyDescent="0.25">
      <c r="A51" s="40" t="s">
        <v>74</v>
      </c>
      <c r="B51" s="46">
        <f>B44+B29*'Emission factors'!$D$5</f>
        <v>6394795.65123</v>
      </c>
      <c r="C51" s="46">
        <f>C44+C29*'Emission factors'!$D$5</f>
        <v>6861478.3204799993</v>
      </c>
      <c r="D51" s="46">
        <f>D44+D29*'Emission factors'!$D$5</f>
        <v>7478974.2875400009</v>
      </c>
      <c r="E51" s="46">
        <f>E44+E29*'Emission factors'!$D$5</f>
        <v>7999551.9576000003</v>
      </c>
      <c r="F51" s="46">
        <f>F44+F29*'Emission factors'!$D$5</f>
        <v>8096933.7768900003</v>
      </c>
      <c r="G51" s="47">
        <f>G44+G29*'Emission factors'!$D$5</f>
        <v>8293509.3662400004</v>
      </c>
      <c r="I51" s="22"/>
    </row>
    <row r="52" spans="1:9" s="25" customFormat="1" ht="16.5" thickBot="1" x14ac:dyDescent="0.3">
      <c r="A52" s="44" t="s">
        <v>75</v>
      </c>
      <c r="B52" s="60">
        <f>B44+B30*'Emission factors'!$D$5</f>
        <v>812897.75227499998</v>
      </c>
      <c r="C52" s="60">
        <f>C44+C30*'Emission factors'!$D$5</f>
        <v>872221.82039999997</v>
      </c>
      <c r="D52" s="60">
        <f>D44+D30*'Emission factors'!$D$5</f>
        <v>950717.07045</v>
      </c>
      <c r="E52" s="60">
        <f>E44+E30*'Emission factors'!$D$5</f>
        <v>1016892.1980000001</v>
      </c>
      <c r="F52" s="60">
        <f>F44+F30*'Emission factors'!$D$5</f>
        <v>1029271.2428250001</v>
      </c>
      <c r="G52" s="61">
        <f>G44+G30*'Emission factors'!$D$5</f>
        <v>1054259.6652000002</v>
      </c>
      <c r="I52" s="22"/>
    </row>
    <row r="53" spans="1:9" s="25" customFormat="1" ht="16.5" thickBot="1" x14ac:dyDescent="0.3">
      <c r="A53" s="48"/>
      <c r="B53" s="50"/>
      <c r="C53" s="50"/>
      <c r="D53" s="50"/>
      <c r="E53" s="50"/>
      <c r="F53" s="50"/>
      <c r="G53" s="51"/>
      <c r="I53" s="22"/>
    </row>
    <row r="54" spans="1:9" s="18" customFormat="1" ht="16.5" thickBot="1" x14ac:dyDescent="0.3">
      <c r="A54" s="106" t="s">
        <v>25</v>
      </c>
      <c r="B54" s="107">
        <v>2007</v>
      </c>
      <c r="C54" s="107">
        <v>2008</v>
      </c>
      <c r="D54" s="107">
        <v>2009</v>
      </c>
      <c r="E54" s="107">
        <v>2010</v>
      </c>
      <c r="F54" s="107">
        <v>2011</v>
      </c>
      <c r="G54" s="108">
        <v>2012</v>
      </c>
      <c r="I54" s="22"/>
    </row>
    <row r="55" spans="1:9" s="25" customFormat="1" ht="15.75" x14ac:dyDescent="0.25">
      <c r="A55" s="48" t="s">
        <v>3</v>
      </c>
      <c r="B55" s="49">
        <f>SUM(B56:B59)</f>
        <v>4702682.5002249992</v>
      </c>
      <c r="C55" s="49">
        <f t="shared" ref="C55:G55" si="4">SUM(C56:C58)</f>
        <v>4667494.7067169994</v>
      </c>
      <c r="D55" s="49">
        <f t="shared" si="4"/>
        <v>4811428.0059930002</v>
      </c>
      <c r="E55" s="49">
        <f t="shared" si="4"/>
        <v>4870751.982291</v>
      </c>
      <c r="F55" s="49">
        <f t="shared" si="4"/>
        <v>4715001.6908510011</v>
      </c>
      <c r="G55" s="58">
        <f t="shared" si="4"/>
        <v>4653284.9580080006</v>
      </c>
      <c r="I55" s="20"/>
    </row>
    <row r="56" spans="1:9" s="25" customFormat="1" ht="15.75" x14ac:dyDescent="0.25">
      <c r="A56" s="40" t="s">
        <v>61</v>
      </c>
      <c r="B56" s="46">
        <f>B41+B27*'Emission factors'!$C$5</f>
        <v>2579720.3982000002</v>
      </c>
      <c r="C56" s="46">
        <f>C41+C27*'Emission factors'!$C$5</f>
        <v>2620528.9062232501</v>
      </c>
      <c r="D56" s="46">
        <f>D41+D27*'Emission factors'!$C$5</f>
        <v>2617860.2299492504</v>
      </c>
      <c r="E56" s="46">
        <f>E41+E27*'Emission factors'!$C$5</f>
        <v>2562040.4178847503</v>
      </c>
      <c r="F56" s="46">
        <f>F41+F27*'Emission factors'!$C$5</f>
        <v>2407479.5836822507</v>
      </c>
      <c r="G56" s="47">
        <f>G41+G27*'Emission factors'!$C$5</f>
        <v>2313742.3295580004</v>
      </c>
      <c r="I56" s="20"/>
    </row>
    <row r="57" spans="1:9" s="25" customFormat="1" ht="15.75" x14ac:dyDescent="0.25">
      <c r="A57" s="40" t="s">
        <v>62</v>
      </c>
      <c r="B57" s="46">
        <f>B42+B28*'Emission factors'!$C$5</f>
        <v>406844.625</v>
      </c>
      <c r="C57" s="46">
        <f>C42+C28*'Emission factors'!$C$5</f>
        <v>413280.48609374999</v>
      </c>
      <c r="D57" s="46">
        <f>D42+D28*'Emission factors'!$C$5</f>
        <v>412859.61234374996</v>
      </c>
      <c r="E57" s="46">
        <f>E42+E28*'Emission factors'!$C$5</f>
        <v>404056.33640624996</v>
      </c>
      <c r="F57" s="46">
        <f>F42+F28*'Emission factors'!$C$5</f>
        <v>379680.73171875003</v>
      </c>
      <c r="G57" s="47">
        <f>G42+G28*'Emission factors'!$C$5</f>
        <v>364897.54125000001</v>
      </c>
      <c r="I57" s="20"/>
    </row>
    <row r="58" spans="1:9" s="25" customFormat="1" ht="15.75" x14ac:dyDescent="0.25">
      <c r="A58" s="40" t="s">
        <v>74</v>
      </c>
      <c r="B58" s="46">
        <f>B44+B29*'Emission factors'!$C$5</f>
        <v>1522570.3931499999</v>
      </c>
      <c r="C58" s="46">
        <f>C44+C29*'Emission factors'!$C$5</f>
        <v>1633685.3144</v>
      </c>
      <c r="D58" s="46">
        <f>D44+D29*'Emission factors'!$C$5</f>
        <v>1780708.1637000002</v>
      </c>
      <c r="E58" s="46">
        <f>E44+E29*'Emission factors'!$C$5</f>
        <v>1904655.2280000001</v>
      </c>
      <c r="F58" s="46">
        <f>F44+F29*'Emission factors'!$C$5</f>
        <v>1927841.3754500002</v>
      </c>
      <c r="G58" s="47">
        <f>G44+G29*'Emission factors'!$C$5</f>
        <v>1974645.0872000002</v>
      </c>
      <c r="I58" s="20"/>
    </row>
    <row r="59" spans="1:9" s="25" customFormat="1" ht="16.5" thickBot="1" x14ac:dyDescent="0.3">
      <c r="A59" s="44" t="s">
        <v>75</v>
      </c>
      <c r="B59" s="60">
        <f>B44+B30*'Emission factors'!$C$5</f>
        <v>193547.08387499998</v>
      </c>
      <c r="C59" s="60">
        <f>C44+C30*'Emission factors'!$C$5</f>
        <v>207671.86199999999</v>
      </c>
      <c r="D59" s="60">
        <f>D44+D30*'Emission factors'!$C$5</f>
        <v>226361.20725000001</v>
      </c>
      <c r="E59" s="60">
        <f>E44+E30*'Emission factors'!$C$5</f>
        <v>242117.19</v>
      </c>
      <c r="F59" s="60">
        <f>F44+F30*'Emission factors'!$C$5</f>
        <v>245064.58162500002</v>
      </c>
      <c r="G59" s="61">
        <f>G44+G30*'Emission factors'!$C$5</f>
        <v>251014.20600000001</v>
      </c>
      <c r="I59" s="20"/>
    </row>
    <row r="60" spans="1:9" s="19" customFormat="1" ht="15.75" x14ac:dyDescent="0.25">
      <c r="I60" s="20"/>
    </row>
    <row r="61" spans="1:9" s="19" customFormat="1" ht="15.75" x14ac:dyDescent="0.25">
      <c r="I61" s="20"/>
    </row>
    <row r="62" spans="1:9" s="19" customFormat="1" ht="15.75" x14ac:dyDescent="0.25">
      <c r="I62" s="20"/>
    </row>
    <row r="63" spans="1:9" s="19" customFormat="1" ht="15.75" x14ac:dyDescent="0.25">
      <c r="I63" s="20"/>
    </row>
    <row r="64" spans="1:9" s="19" customFormat="1" ht="15.75" x14ac:dyDescent="0.25">
      <c r="I64" s="20"/>
    </row>
    <row r="65" spans="9:9" s="19" customFormat="1" ht="15.75" x14ac:dyDescent="0.25">
      <c r="I65" s="20"/>
    </row>
    <row r="66" spans="9:9" s="19" customFormat="1" ht="15.75" x14ac:dyDescent="0.25"/>
    <row r="67" spans="9:9" s="19" customFormat="1" ht="15.75" x14ac:dyDescent="0.25"/>
    <row r="68" spans="9:9" s="19" customFormat="1" ht="15.75" x14ac:dyDescent="0.25"/>
    <row r="69" spans="9:9" s="19" customFormat="1" ht="15.75" x14ac:dyDescent="0.25"/>
    <row r="70" spans="9:9" s="19" customFormat="1" ht="15.75" x14ac:dyDescent="0.25"/>
    <row r="71" spans="9:9" s="19" customFormat="1" ht="15.75" x14ac:dyDescent="0.25"/>
    <row r="72" spans="9:9" s="19" customFormat="1" ht="15.75" x14ac:dyDescent="0.25"/>
    <row r="73" spans="9:9" s="19" customFormat="1" ht="15.75" x14ac:dyDescent="0.25"/>
    <row r="74" spans="9:9" s="19" customFormat="1" ht="15.75" x14ac:dyDescent="0.25"/>
    <row r="75" spans="9:9" s="19" customFormat="1" ht="15.75" x14ac:dyDescent="0.25"/>
  </sheetData>
  <mergeCells count="1">
    <mergeCell ref="A1:G1"/>
  </mergeCells>
  <pageMargins left="0.511811024" right="0.511811024" top="0.78740157499999996" bottom="0.78740157499999996" header="0.31496062000000002" footer="0.31496062000000002"/>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16"/>
  <sheetViews>
    <sheetView workbookViewId="0">
      <selection activeCell="B11" sqref="B11"/>
    </sheetView>
  </sheetViews>
  <sheetFormatPr defaultColWidth="8.85546875" defaultRowHeight="15" x14ac:dyDescent="0.25"/>
  <cols>
    <col min="1" max="1" width="42.85546875" bestFit="1" customWidth="1"/>
    <col min="2" max="7" width="11.42578125" bestFit="1" customWidth="1"/>
  </cols>
  <sheetData>
    <row r="1" spans="1:7" s="11" customFormat="1" x14ac:dyDescent="0.25">
      <c r="A1" s="10" t="s">
        <v>16</v>
      </c>
      <c r="B1" s="5">
        <v>2007</v>
      </c>
      <c r="C1" s="5">
        <v>2008</v>
      </c>
      <c r="D1" s="5">
        <v>2009</v>
      </c>
      <c r="E1" s="5">
        <v>2010</v>
      </c>
      <c r="F1" s="5">
        <v>2011</v>
      </c>
      <c r="G1" s="5">
        <v>2012</v>
      </c>
    </row>
    <row r="2" spans="1:7" s="13" customFormat="1" x14ac:dyDescent="0.25">
      <c r="A2" s="8" t="s">
        <v>17</v>
      </c>
      <c r="B2" s="12">
        <f>'Oil and Gas'!B3</f>
        <v>34020.5</v>
      </c>
      <c r="C2" s="12">
        <f>'Oil and Gas'!C3</f>
        <v>33965.5</v>
      </c>
      <c r="D2" s="12">
        <f>'Oil and Gas'!D3</f>
        <v>33553.4</v>
      </c>
      <c r="E2" s="12">
        <f>'Oil and Gas'!E3</f>
        <v>34688.199999999997</v>
      </c>
      <c r="F2" s="12">
        <f>'Oil and Gas'!F3</f>
        <v>37785.375</v>
      </c>
      <c r="G2" s="12">
        <f>'Oil and Gas'!G3</f>
        <v>38032.625</v>
      </c>
    </row>
    <row r="3" spans="1:7" s="13" customFormat="1" x14ac:dyDescent="0.25">
      <c r="A3" s="8" t="s">
        <v>18</v>
      </c>
      <c r="B3" s="12">
        <f>'Oil and Gas'!B4</f>
        <v>148.93899999999999</v>
      </c>
      <c r="C3" s="12">
        <f>'Oil and Gas'!C4</f>
        <v>157.27025</v>
      </c>
      <c r="D3" s="12">
        <f>'Oil and Gas'!D4</f>
        <v>168.77099999999999</v>
      </c>
      <c r="E3" s="12">
        <f>'Oil and Gas'!E4</f>
        <v>193.82325</v>
      </c>
      <c r="F3" s="12">
        <f>'Oil and Gas'!F4</f>
        <v>198.77199999999999</v>
      </c>
      <c r="G3" s="12">
        <f>'Oil and Gas'!G4</f>
        <v>207.89375000000001</v>
      </c>
    </row>
    <row r="4" spans="1:7" s="13" customFormat="1" x14ac:dyDescent="0.25">
      <c r="A4" s="8"/>
    </row>
    <row r="5" spans="1:7" s="11" customFormat="1" x14ac:dyDescent="0.25">
      <c r="A5" s="3" t="s">
        <v>19</v>
      </c>
      <c r="B5" s="5">
        <v>2007</v>
      </c>
      <c r="C5" s="5">
        <v>2008</v>
      </c>
      <c r="D5" s="5">
        <v>2009</v>
      </c>
      <c r="E5" s="5">
        <v>2010</v>
      </c>
      <c r="F5" s="5">
        <v>2011</v>
      </c>
      <c r="G5" s="5">
        <v>2012</v>
      </c>
    </row>
    <row r="6" spans="1:7" s="13" customFormat="1" x14ac:dyDescent="0.25">
      <c r="A6" s="2" t="s">
        <v>20</v>
      </c>
      <c r="B6" s="14">
        <f>'Oil and Gas'!B13</f>
        <v>0</v>
      </c>
      <c r="C6" s="14">
        <f>'Oil and Gas'!C13</f>
        <v>0</v>
      </c>
      <c r="D6" s="14">
        <f>'Oil and Gas'!D13</f>
        <v>0</v>
      </c>
      <c r="E6" s="14">
        <f>'Oil and Gas'!E13</f>
        <v>0</v>
      </c>
      <c r="F6" s="14">
        <f>'Oil and Gas'!F13</f>
        <v>0</v>
      </c>
      <c r="G6" s="14">
        <f>'Oil and Gas'!G13</f>
        <v>0</v>
      </c>
    </row>
    <row r="7" spans="1:7" s="13" customFormat="1" x14ac:dyDescent="0.25">
      <c r="A7" s="2" t="s">
        <v>21</v>
      </c>
      <c r="B7" s="14">
        <f>'Oil and Gas'!B14</f>
        <v>0</v>
      </c>
      <c r="C7" s="14">
        <f>'Oil and Gas'!C14</f>
        <v>0</v>
      </c>
      <c r="D7" s="14">
        <f>'Oil and Gas'!D14</f>
        <v>0</v>
      </c>
      <c r="E7" s="14">
        <f>'Oil and Gas'!E14</f>
        <v>0</v>
      </c>
      <c r="F7" s="14">
        <f>'Oil and Gas'!F14</f>
        <v>0</v>
      </c>
      <c r="G7" s="14">
        <f>'Oil and Gas'!G14</f>
        <v>0</v>
      </c>
    </row>
    <row r="10" spans="1:7" x14ac:dyDescent="0.25">
      <c r="A10" s="10" t="s">
        <v>26</v>
      </c>
      <c r="B10" s="5">
        <v>2007</v>
      </c>
      <c r="C10" s="5">
        <v>2008</v>
      </c>
      <c r="D10" s="5">
        <v>2009</v>
      </c>
      <c r="E10" s="5">
        <v>2010</v>
      </c>
      <c r="F10" s="5">
        <v>2011</v>
      </c>
      <c r="G10" s="5">
        <v>2012</v>
      </c>
    </row>
    <row r="11" spans="1:7" x14ac:dyDescent="0.25">
      <c r="A11" s="8" t="s">
        <v>17</v>
      </c>
      <c r="B11" s="15" t="e">
        <f>B2/#REF!</f>
        <v>#REF!</v>
      </c>
      <c r="C11" s="15" t="e">
        <f>C2/#REF!</f>
        <v>#REF!</v>
      </c>
      <c r="D11" s="15" t="e">
        <f>D2/#REF!</f>
        <v>#REF!</v>
      </c>
      <c r="E11" s="15" t="e">
        <f>E2/#REF!</f>
        <v>#REF!</v>
      </c>
      <c r="F11" s="15" t="e">
        <f>F2/#REF!</f>
        <v>#REF!</v>
      </c>
      <c r="G11" s="15" t="e">
        <f>G2/#REF!</f>
        <v>#REF!</v>
      </c>
    </row>
    <row r="12" spans="1:7" x14ac:dyDescent="0.25">
      <c r="A12" s="8" t="s">
        <v>18</v>
      </c>
      <c r="B12" s="15" t="e">
        <f>B3/#REF!</f>
        <v>#REF!</v>
      </c>
      <c r="C12" s="15" t="e">
        <f>C3/#REF!</f>
        <v>#REF!</v>
      </c>
      <c r="D12" s="15" t="e">
        <f>D3/#REF!</f>
        <v>#REF!</v>
      </c>
      <c r="E12" s="15" t="e">
        <f>E3/#REF!</f>
        <v>#REF!</v>
      </c>
      <c r="F12" s="15" t="e">
        <f>F3/#REF!</f>
        <v>#REF!</v>
      </c>
      <c r="G12" s="15" t="e">
        <f>G3/#REF!</f>
        <v>#REF!</v>
      </c>
    </row>
    <row r="13" spans="1:7" x14ac:dyDescent="0.25">
      <c r="A13" s="8"/>
      <c r="B13" s="13"/>
      <c r="C13" s="13"/>
      <c r="D13" s="13"/>
      <c r="E13" s="13"/>
      <c r="F13" s="13"/>
      <c r="G13" s="13"/>
    </row>
    <row r="14" spans="1:7" x14ac:dyDescent="0.25">
      <c r="A14" s="10" t="s">
        <v>26</v>
      </c>
      <c r="B14" s="5">
        <v>2007</v>
      </c>
      <c r="C14" s="5">
        <v>2008</v>
      </c>
      <c r="D14" s="5">
        <v>2009</v>
      </c>
      <c r="E14" s="5">
        <v>2010</v>
      </c>
      <c r="F14" s="5">
        <v>2011</v>
      </c>
      <c r="G14" s="5">
        <v>2012</v>
      </c>
    </row>
    <row r="15" spans="1:7" x14ac:dyDescent="0.25">
      <c r="A15" s="2" t="s">
        <v>20</v>
      </c>
      <c r="B15" s="15" t="e">
        <f>B6/#REF!</f>
        <v>#REF!</v>
      </c>
      <c r="C15" s="15" t="e">
        <f>C6/#REF!</f>
        <v>#REF!</v>
      </c>
      <c r="D15" s="15" t="e">
        <f>D6/#REF!</f>
        <v>#REF!</v>
      </c>
      <c r="E15" s="15" t="e">
        <f>E6/#REF!</f>
        <v>#REF!</v>
      </c>
      <c r="F15" s="15" t="e">
        <f>F6/#REF!</f>
        <v>#REF!</v>
      </c>
      <c r="G15" s="15" t="e">
        <f>G6/#REF!</f>
        <v>#REF!</v>
      </c>
    </row>
    <row r="16" spans="1:7" x14ac:dyDescent="0.25">
      <c r="A16" s="2" t="s">
        <v>21</v>
      </c>
      <c r="B16" s="15" t="e">
        <f>B7/#REF!</f>
        <v>#REF!</v>
      </c>
      <c r="C16" s="15" t="e">
        <f>C7/#REF!</f>
        <v>#REF!</v>
      </c>
      <c r="D16" s="15" t="e">
        <f>D7/#REF!</f>
        <v>#REF!</v>
      </c>
      <c r="E16" s="15" t="e">
        <f>E7/#REF!</f>
        <v>#REF!</v>
      </c>
      <c r="F16" s="15" t="e">
        <f>F7/#REF!</f>
        <v>#REF!</v>
      </c>
      <c r="G16" s="15" t="e">
        <f>G7/#REF!</f>
        <v>#REF!</v>
      </c>
    </row>
  </sheetData>
  <pageMargins left="0.511811024" right="0.511811024" top="0.78740157499999996" bottom="0.78740157499999996" header="0.31496062000000002" footer="0.3149606200000000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G27"/>
  <sheetViews>
    <sheetView zoomScale="85" zoomScaleNormal="85" zoomScalePageLayoutView="85" workbookViewId="0">
      <selection activeCell="K9" sqref="K9"/>
    </sheetView>
  </sheetViews>
  <sheetFormatPr defaultColWidth="8.85546875" defaultRowHeight="15" x14ac:dyDescent="0.25"/>
  <cols>
    <col min="1" max="1" width="45.42578125" bestFit="1" customWidth="1"/>
    <col min="2" max="6" width="14.28515625" bestFit="1" customWidth="1"/>
  </cols>
  <sheetData>
    <row r="1" spans="1:6" x14ac:dyDescent="0.25">
      <c r="A1" s="3" t="s">
        <v>34</v>
      </c>
      <c r="B1" s="5">
        <v>2007</v>
      </c>
      <c r="C1" s="5">
        <v>2008</v>
      </c>
      <c r="D1" s="5">
        <v>2009</v>
      </c>
      <c r="E1" s="5">
        <v>2010</v>
      </c>
      <c r="F1" s="5">
        <v>2011</v>
      </c>
    </row>
    <row r="2" spans="1:6" x14ac:dyDescent="0.25">
      <c r="A2" t="s">
        <v>28</v>
      </c>
      <c r="B2" s="1">
        <v>4137855</v>
      </c>
      <c r="C2" s="1">
        <v>5075510</v>
      </c>
      <c r="D2" s="1">
        <v>4518875</v>
      </c>
      <c r="E2" s="1">
        <v>4523071</v>
      </c>
      <c r="F2" s="1">
        <v>5153147</v>
      </c>
    </row>
    <row r="3" spans="1:6" x14ac:dyDescent="0.25">
      <c r="A3" t="s">
        <v>29</v>
      </c>
      <c r="B3" s="1">
        <v>6981552</v>
      </c>
      <c r="C3" s="1">
        <v>7392807</v>
      </c>
      <c r="D3" s="1">
        <v>6658995</v>
      </c>
      <c r="E3" s="1">
        <v>4933730</v>
      </c>
      <c r="F3" s="1">
        <v>5428399</v>
      </c>
    </row>
    <row r="4" spans="1:6" x14ac:dyDescent="0.25">
      <c r="A4" t="s">
        <v>30</v>
      </c>
      <c r="B4" s="1">
        <v>408401</v>
      </c>
      <c r="C4" s="1">
        <v>470227</v>
      </c>
      <c r="D4" s="1">
        <v>352030</v>
      </c>
      <c r="E4" s="1">
        <v>293328</v>
      </c>
      <c r="F4" s="1">
        <v>344161</v>
      </c>
    </row>
    <row r="5" spans="1:6" x14ac:dyDescent="0.25">
      <c r="A5" s="4" t="s">
        <v>31</v>
      </c>
      <c r="B5" s="6">
        <f t="shared" ref="B5:E5" si="0">SUM(B2:B4)</f>
        <v>11527808</v>
      </c>
      <c r="C5" s="6">
        <f t="shared" si="0"/>
        <v>12938544</v>
      </c>
      <c r="D5" s="6">
        <f t="shared" si="0"/>
        <v>11529900</v>
      </c>
      <c r="E5" s="6">
        <f t="shared" si="0"/>
        <v>9750129</v>
      </c>
      <c r="F5" s="6">
        <f>SUM(F2:F4)</f>
        <v>10925707</v>
      </c>
    </row>
    <row r="9" spans="1:6" x14ac:dyDescent="0.25">
      <c r="A9" s="3" t="s">
        <v>19</v>
      </c>
      <c r="B9" s="5">
        <v>2007</v>
      </c>
      <c r="C9" s="5">
        <v>2008</v>
      </c>
      <c r="D9" s="5">
        <v>2009</v>
      </c>
      <c r="E9" s="5">
        <v>2010</v>
      </c>
      <c r="F9" s="5">
        <v>2011</v>
      </c>
    </row>
    <row r="10" spans="1:6" x14ac:dyDescent="0.25">
      <c r="A10" t="s">
        <v>2</v>
      </c>
      <c r="B10" s="16">
        <v>71780.5</v>
      </c>
      <c r="C10" s="16">
        <v>72513.833333333328</v>
      </c>
      <c r="D10" s="16">
        <v>203538.5</v>
      </c>
      <c r="E10" s="16">
        <v>848197.16666666663</v>
      </c>
      <c r="F10" s="16">
        <v>159296.5</v>
      </c>
    </row>
    <row r="11" spans="1:6" x14ac:dyDescent="0.25">
      <c r="A11" t="s">
        <v>1</v>
      </c>
      <c r="B11" s="16">
        <v>1332466.6666666667</v>
      </c>
      <c r="C11" s="16">
        <v>1460776.1666666667</v>
      </c>
      <c r="D11" s="16">
        <v>1478972</v>
      </c>
      <c r="E11" s="16">
        <v>949375.16666666663</v>
      </c>
      <c r="F11" s="16">
        <v>1269310.1666666667</v>
      </c>
    </row>
    <row r="12" spans="1:6" x14ac:dyDescent="0.25">
      <c r="A12" t="s">
        <v>0</v>
      </c>
      <c r="B12" s="16">
        <v>106076.66666666667</v>
      </c>
      <c r="C12" s="16">
        <v>124228.5</v>
      </c>
      <c r="D12" s="16">
        <v>75779</v>
      </c>
      <c r="E12" s="16">
        <v>48565</v>
      </c>
      <c r="F12" s="16">
        <v>77493.166666666672</v>
      </c>
    </row>
    <row r="13" spans="1:6" x14ac:dyDescent="0.25">
      <c r="A13" s="9" t="s">
        <v>4</v>
      </c>
      <c r="B13" s="16">
        <v>1510323.8333333335</v>
      </c>
      <c r="C13" s="16">
        <v>1657518.5</v>
      </c>
      <c r="D13" s="16">
        <v>1758289.5</v>
      </c>
      <c r="E13" s="16">
        <v>1846137.3333333333</v>
      </c>
      <c r="F13" s="16">
        <v>1506099.8333333335</v>
      </c>
    </row>
    <row r="16" spans="1:6" x14ac:dyDescent="0.25">
      <c r="A16" s="3" t="s">
        <v>40</v>
      </c>
      <c r="B16" s="5">
        <v>2007</v>
      </c>
      <c r="C16" s="5">
        <v>2008</v>
      </c>
      <c r="D16" s="5">
        <v>2009</v>
      </c>
      <c r="E16" s="5">
        <v>2010</v>
      </c>
      <c r="F16" s="5">
        <v>2011</v>
      </c>
    </row>
    <row r="17" spans="1:7" x14ac:dyDescent="0.25">
      <c r="A17" t="s">
        <v>28</v>
      </c>
      <c r="B17" s="7" t="e">
        <f>B2/#REF!</f>
        <v>#REF!</v>
      </c>
      <c r="C17" s="7" t="e">
        <f>C2/#REF!</f>
        <v>#REF!</v>
      </c>
      <c r="D17" s="7" t="e">
        <f>D2/#REF!</f>
        <v>#REF!</v>
      </c>
      <c r="E17" s="7" t="e">
        <f>E2/#REF!</f>
        <v>#REF!</v>
      </c>
      <c r="F17" s="7" t="e">
        <f>F2/#REF!</f>
        <v>#REF!</v>
      </c>
    </row>
    <row r="18" spans="1:7" x14ac:dyDescent="0.25">
      <c r="A18" t="s">
        <v>29</v>
      </c>
      <c r="B18" s="7" t="e">
        <f>B3/#REF!</f>
        <v>#REF!</v>
      </c>
      <c r="C18" s="7" t="e">
        <f>C3/#REF!</f>
        <v>#REF!</v>
      </c>
      <c r="D18" s="7" t="e">
        <f>D3/#REF!</f>
        <v>#REF!</v>
      </c>
      <c r="E18" s="7" t="e">
        <f>E3/#REF!</f>
        <v>#REF!</v>
      </c>
      <c r="F18" s="7" t="e">
        <f>F3/#REF!</f>
        <v>#REF!</v>
      </c>
    </row>
    <row r="19" spans="1:7" x14ac:dyDescent="0.25">
      <c r="A19" t="s">
        <v>30</v>
      </c>
      <c r="B19" s="7" t="e">
        <f>B4/#REF!</f>
        <v>#REF!</v>
      </c>
      <c r="C19" s="7" t="e">
        <f>C4/#REF!</f>
        <v>#REF!</v>
      </c>
      <c r="D19" s="7" t="e">
        <f>D4/#REF!</f>
        <v>#REF!</v>
      </c>
      <c r="E19" s="7" t="e">
        <f>E4/#REF!</f>
        <v>#REF!</v>
      </c>
      <c r="F19" s="7" t="e">
        <f>F4/#REF!</f>
        <v>#REF!</v>
      </c>
      <c r="G19" s="7"/>
    </row>
    <row r="20" spans="1:7" x14ac:dyDescent="0.25">
      <c r="A20" s="4" t="s">
        <v>31</v>
      </c>
      <c r="B20" s="7" t="e">
        <f>B5/#REF!</f>
        <v>#REF!</v>
      </c>
      <c r="C20" s="7" t="e">
        <f>C5/#REF!</f>
        <v>#REF!</v>
      </c>
      <c r="D20" s="7" t="e">
        <f>D5/#REF!</f>
        <v>#REF!</v>
      </c>
      <c r="E20" s="7" t="e">
        <f>E5/#REF!</f>
        <v>#REF!</v>
      </c>
      <c r="F20" s="7" t="e">
        <f>F5/#REF!</f>
        <v>#REF!</v>
      </c>
      <c r="G20" s="7"/>
    </row>
    <row r="23" spans="1:7" x14ac:dyDescent="0.25">
      <c r="A23" s="3" t="s">
        <v>41</v>
      </c>
      <c r="B23" s="5">
        <v>2007</v>
      </c>
      <c r="C23" s="5">
        <v>2008</v>
      </c>
      <c r="D23" s="5">
        <v>2009</v>
      </c>
      <c r="E23" s="5">
        <v>2010</v>
      </c>
      <c r="F23" s="5">
        <v>2011</v>
      </c>
    </row>
    <row r="24" spans="1:7" x14ac:dyDescent="0.25">
      <c r="A24" t="s">
        <v>2</v>
      </c>
      <c r="B24" s="7" t="e">
        <f>B10/#REF!</f>
        <v>#REF!</v>
      </c>
      <c r="C24" s="7" t="e">
        <f>C10/#REF!</f>
        <v>#REF!</v>
      </c>
      <c r="D24" s="7" t="e">
        <f>D10/#REF!</f>
        <v>#REF!</v>
      </c>
      <c r="E24" s="7" t="e">
        <f>E10/#REF!</f>
        <v>#REF!</v>
      </c>
      <c r="F24" s="7" t="e">
        <f>F10/#REF!</f>
        <v>#REF!</v>
      </c>
    </row>
    <row r="25" spans="1:7" x14ac:dyDescent="0.25">
      <c r="A25" t="s">
        <v>1</v>
      </c>
      <c r="B25" s="7" t="e">
        <f>B11/#REF!</f>
        <v>#REF!</v>
      </c>
      <c r="C25" s="7" t="e">
        <f>C11/#REF!</f>
        <v>#REF!</v>
      </c>
      <c r="D25" s="7" t="e">
        <f>D11/#REF!</f>
        <v>#REF!</v>
      </c>
      <c r="E25" s="7" t="e">
        <f>E11/#REF!</f>
        <v>#REF!</v>
      </c>
      <c r="F25" s="7" t="e">
        <f>F11/#REF!</f>
        <v>#REF!</v>
      </c>
    </row>
    <row r="26" spans="1:7" x14ac:dyDescent="0.25">
      <c r="A26" t="s">
        <v>0</v>
      </c>
      <c r="B26" s="7" t="e">
        <f>B12/#REF!</f>
        <v>#REF!</v>
      </c>
      <c r="C26" s="7" t="e">
        <f>C12/#REF!</f>
        <v>#REF!</v>
      </c>
      <c r="D26" s="7" t="e">
        <f>D12/#REF!</f>
        <v>#REF!</v>
      </c>
      <c r="E26" s="7" t="e">
        <f>E12/#REF!</f>
        <v>#REF!</v>
      </c>
      <c r="F26" s="7" t="e">
        <f>F12/#REF!</f>
        <v>#REF!</v>
      </c>
    </row>
    <row r="27" spans="1:7" x14ac:dyDescent="0.25">
      <c r="A27" s="9" t="s">
        <v>4</v>
      </c>
      <c r="B27" s="7" t="e">
        <f>B13/#REF!</f>
        <v>#REF!</v>
      </c>
      <c r="C27" s="7" t="e">
        <f>C13/#REF!</f>
        <v>#REF!</v>
      </c>
      <c r="D27" s="7" t="e">
        <f>D13/#REF!</f>
        <v>#REF!</v>
      </c>
      <c r="E27" s="7" t="e">
        <f>E13/#REF!</f>
        <v>#REF!</v>
      </c>
      <c r="F27" s="7" t="e">
        <f>F13/#REF!</f>
        <v>#REF!</v>
      </c>
    </row>
  </sheetData>
  <pageMargins left="0.511811024" right="0.511811024" top="0.78740157499999996" bottom="0.78740157499999996" header="0.31496062000000002" footer="0.3149606200000000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14"/>
  <sheetViews>
    <sheetView workbookViewId="0">
      <selection activeCell="K22" sqref="K21:K22"/>
    </sheetView>
  </sheetViews>
  <sheetFormatPr defaultColWidth="8.85546875" defaultRowHeight="15.75" x14ac:dyDescent="0.25"/>
  <cols>
    <col min="1" max="1" width="8.85546875" style="19"/>
    <col min="2" max="4" width="18.42578125" style="19" customWidth="1"/>
    <col min="5" max="6" width="8.85546875" style="19"/>
    <col min="7" max="7" width="12.28515625" style="19" customWidth="1"/>
    <col min="8" max="11" width="8.85546875" style="19"/>
    <col min="12" max="12" width="19.42578125" style="19" bestFit="1" customWidth="1"/>
    <col min="13" max="13" width="9.42578125" style="19" customWidth="1"/>
    <col min="14" max="14" width="12.85546875" style="19" customWidth="1"/>
    <col min="15" max="16384" width="8.85546875" style="19"/>
  </cols>
  <sheetData>
    <row r="2" spans="2:14" ht="16.5" thickBot="1" x14ac:dyDescent="0.3">
      <c r="G2" s="30" t="s">
        <v>55</v>
      </c>
      <c r="L2" s="30" t="s">
        <v>92</v>
      </c>
    </row>
    <row r="3" spans="2:14" x14ac:dyDescent="0.25">
      <c r="B3" s="31" t="s">
        <v>5</v>
      </c>
      <c r="C3" s="32" t="s">
        <v>6</v>
      </c>
      <c r="D3" s="33" t="s">
        <v>7</v>
      </c>
      <c r="G3" s="19" t="s">
        <v>66</v>
      </c>
      <c r="L3" s="34" t="s">
        <v>81</v>
      </c>
      <c r="M3" s="39">
        <v>3.0000000000000001E-3</v>
      </c>
      <c r="N3" s="34" t="s">
        <v>82</v>
      </c>
    </row>
    <row r="4" spans="2:14" x14ac:dyDescent="0.25">
      <c r="B4" s="116" t="s">
        <v>8</v>
      </c>
      <c r="C4" s="38">
        <v>1</v>
      </c>
      <c r="D4" s="117">
        <v>1</v>
      </c>
      <c r="G4" s="135" t="s">
        <v>67</v>
      </c>
      <c r="H4" s="135" t="s">
        <v>68</v>
      </c>
      <c r="I4" s="34" t="s">
        <v>69</v>
      </c>
      <c r="J4" s="34">
        <v>2.91</v>
      </c>
      <c r="L4" s="34" t="s">
        <v>83</v>
      </c>
      <c r="M4" s="39">
        <v>3.3399999999999999E-4</v>
      </c>
      <c r="N4" s="34" t="s">
        <v>84</v>
      </c>
    </row>
    <row r="5" spans="2:14" x14ac:dyDescent="0.25">
      <c r="B5" s="116" t="s">
        <v>9</v>
      </c>
      <c r="C5" s="38">
        <v>5</v>
      </c>
      <c r="D5" s="117">
        <v>21</v>
      </c>
      <c r="G5" s="135"/>
      <c r="H5" s="135"/>
      <c r="I5" s="34" t="s">
        <v>70</v>
      </c>
      <c r="J5" s="34">
        <v>13.08</v>
      </c>
      <c r="L5" s="34" t="s">
        <v>85</v>
      </c>
      <c r="M5" s="39">
        <f>6.75904*10^-5</f>
        <v>6.7590400000000009E-5</v>
      </c>
      <c r="N5" s="34" t="s">
        <v>106</v>
      </c>
    </row>
    <row r="6" spans="2:14" ht="16.5" thickBot="1" x14ac:dyDescent="0.3">
      <c r="B6" s="118" t="s">
        <v>10</v>
      </c>
      <c r="C6" s="119">
        <v>270</v>
      </c>
      <c r="D6" s="120">
        <v>310</v>
      </c>
      <c r="G6" s="135"/>
      <c r="H6" s="135"/>
      <c r="I6" s="34" t="s">
        <v>71</v>
      </c>
      <c r="J6" s="34">
        <v>23.64</v>
      </c>
      <c r="L6" s="34" t="s">
        <v>86</v>
      </c>
      <c r="M6" s="39">
        <v>3.5560000000000001E-3</v>
      </c>
      <c r="N6" s="34" t="s">
        <v>87</v>
      </c>
    </row>
    <row r="7" spans="2:14" x14ac:dyDescent="0.25">
      <c r="G7" s="135"/>
      <c r="H7" s="136" t="s">
        <v>72</v>
      </c>
      <c r="I7" s="34" t="s">
        <v>69</v>
      </c>
      <c r="J7" s="34">
        <v>0.98</v>
      </c>
      <c r="L7" s="34" t="s">
        <v>88</v>
      </c>
      <c r="M7" s="39">
        <v>1.0666999999999999E-2</v>
      </c>
      <c r="N7" s="34" t="s">
        <v>87</v>
      </c>
    </row>
    <row r="8" spans="2:14" x14ac:dyDescent="0.25">
      <c r="G8" s="135"/>
      <c r="H8" s="136"/>
      <c r="I8" s="34" t="s">
        <v>70</v>
      </c>
      <c r="J8" s="34">
        <v>2.15</v>
      </c>
      <c r="L8" s="34" t="s">
        <v>89</v>
      </c>
      <c r="M8" s="39">
        <v>1.0666999999999999E-2</v>
      </c>
      <c r="N8" s="34" t="s">
        <v>87</v>
      </c>
    </row>
    <row r="9" spans="2:14" x14ac:dyDescent="0.25">
      <c r="G9" s="135"/>
      <c r="H9" s="136"/>
      <c r="I9" s="34" t="s">
        <v>71</v>
      </c>
      <c r="J9" s="34">
        <v>3.12</v>
      </c>
      <c r="L9" s="34" t="s">
        <v>90</v>
      </c>
      <c r="M9" s="39">
        <v>6.4819999999999999E-3</v>
      </c>
      <c r="N9" s="34" t="s">
        <v>87</v>
      </c>
    </row>
    <row r="10" spans="2:14" x14ac:dyDescent="0.25">
      <c r="G10" s="135" t="s">
        <v>73</v>
      </c>
      <c r="H10" s="34" t="s">
        <v>68</v>
      </c>
      <c r="I10" s="34"/>
      <c r="J10" s="34">
        <v>1.18</v>
      </c>
      <c r="L10" s="34" t="s">
        <v>91</v>
      </c>
      <c r="M10" s="39">
        <v>6.4099999999999997E-4</v>
      </c>
      <c r="N10" s="34" t="s">
        <v>87</v>
      </c>
    </row>
    <row r="11" spans="2:14" x14ac:dyDescent="0.25">
      <c r="G11" s="135"/>
      <c r="H11" s="34" t="s">
        <v>72</v>
      </c>
      <c r="I11" s="34"/>
      <c r="J11" s="34">
        <v>0.15</v>
      </c>
    </row>
    <row r="14" spans="2:14" x14ac:dyDescent="0.25">
      <c r="G14" s="34" t="s">
        <v>94</v>
      </c>
      <c r="H14" s="39">
        <v>0.68020000000000003</v>
      </c>
      <c r="I14" s="34" t="s">
        <v>93</v>
      </c>
    </row>
  </sheetData>
  <mergeCells count="4">
    <mergeCell ref="G4:G9"/>
    <mergeCell ref="H4:H6"/>
    <mergeCell ref="H7:H9"/>
    <mergeCell ref="G10:G11"/>
  </mergeCells>
  <pageMargins left="0.511811024" right="0.511811024" top="0.78740157499999996" bottom="0.78740157499999996" header="0.31496062000000002" footer="0.3149606200000000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Description</vt:lpstr>
      <vt:lpstr>Final Results</vt:lpstr>
      <vt:lpstr>Oil and Gas</vt:lpstr>
      <vt:lpstr>Coal</vt:lpstr>
      <vt:lpstr>O&amp;G Fugitive Correlations</vt:lpstr>
      <vt:lpstr>Coal Fugitive Correlations</vt:lpstr>
      <vt:lpstr>Emission factors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Tsai</dc:creator>
  <cp:lastModifiedBy>PRIYA</cp:lastModifiedBy>
  <dcterms:created xsi:type="dcterms:W3CDTF">2013-10-15T00:28:10Z</dcterms:created>
  <dcterms:modified xsi:type="dcterms:W3CDTF">2019-09-11T06:40:46Z</dcterms:modified>
</cp:coreProperties>
</file>