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hidePivotFieldList="1" autoCompressPictures="0" defaultThemeVersion="124226"/>
  <mc:AlternateContent xmlns:mc="http://schemas.openxmlformats.org/markup-compatibility/2006">
    <mc:Choice Requires="x15">
      <x15ac:absPath xmlns:x15ac="http://schemas.microsoft.com/office/spreadsheetml/2010/11/ac" url="C:\Users\PRIYA\Desktop\Emission Estimates  Phase I&amp;II\I\2. AFOLU\"/>
    </mc:Choice>
  </mc:AlternateContent>
  <xr:revisionPtr revIDLastSave="0" documentId="13_ncr:1_{E18065C7-E769-4C7E-A9B4-F6F9B9523B48}" xr6:coauthVersionLast="44" xr6:coauthVersionMax="44" xr10:uidLastSave="{00000000-0000-0000-0000-000000000000}"/>
  <bookViews>
    <workbookView xWindow="-120" yWindow="-120" windowWidth="20730" windowHeight="11160" xr2:uid="{00000000-000D-0000-FFFF-FFFF00000000}"/>
  </bookViews>
  <sheets>
    <sheet name="Intoduction" sheetId="9" r:id="rId1"/>
    <sheet name="Description" sheetId="10" r:id="rId2"/>
    <sheet name="Summary" sheetId="7" r:id="rId3"/>
    <sheet name="Forest Land" sheetId="1" r:id="rId4"/>
    <sheet name="Crop Land" sheetId="2" r:id="rId5"/>
    <sheet name="Grassland" sheetId="4" r:id="rId6"/>
    <sheet name="Settlements" sheetId="5" r:id="rId7"/>
    <sheet name="Biomass Burning" sheetId="6" r:id="rId8"/>
    <sheet name="TOF" sheetId="3" r:id="rId9"/>
  </sheets>
  <externalReferences>
    <externalReference r:id="rId10"/>
  </externalReferenc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39" i="2" l="1"/>
  <c r="F39" i="2" s="1"/>
  <c r="E38" i="2"/>
  <c r="E37" i="2"/>
  <c r="F37" i="2" s="1"/>
  <c r="E36" i="2"/>
  <c r="E35" i="2"/>
  <c r="F35" i="2" s="1"/>
  <c r="E34" i="2"/>
  <c r="E18" i="2"/>
  <c r="F18" i="2" s="1"/>
  <c r="E17" i="2"/>
  <c r="F17" i="2" s="1"/>
  <c r="E16" i="2"/>
  <c r="F16" i="2" s="1"/>
  <c r="E15" i="2"/>
  <c r="E14" i="2"/>
  <c r="E13" i="2"/>
  <c r="F13" i="2"/>
  <c r="G5" i="3"/>
  <c r="G6" i="3"/>
  <c r="C5" i="3"/>
  <c r="C6" i="3" s="1"/>
  <c r="C19" i="3"/>
  <c r="E10" i="2"/>
  <c r="F10" i="2" s="1"/>
  <c r="E29" i="1"/>
  <c r="F29" i="1" s="1"/>
  <c r="E30" i="1"/>
  <c r="F30" i="1" s="1"/>
  <c r="E31" i="1"/>
  <c r="F31" i="1" s="1"/>
  <c r="E32" i="1"/>
  <c r="F32" i="1" s="1"/>
  <c r="E33" i="1"/>
  <c r="F33" i="1" s="1"/>
  <c r="E17" i="1"/>
  <c r="F17" i="1" s="1"/>
  <c r="E18" i="1"/>
  <c r="F18" i="1" s="1"/>
  <c r="E19" i="1"/>
  <c r="F19" i="1" s="1"/>
  <c r="E20" i="1"/>
  <c r="F20" i="1" s="1"/>
  <c r="E21" i="1"/>
  <c r="F21" i="1" s="1"/>
  <c r="E32" i="2"/>
  <c r="F32" i="2" s="1"/>
  <c r="E31" i="2"/>
  <c r="F31" i="2" s="1"/>
  <c r="E30" i="2"/>
  <c r="F30" i="2" s="1"/>
  <c r="E29" i="2"/>
  <c r="E28" i="2"/>
  <c r="E27" i="2"/>
  <c r="C30" i="3"/>
  <c r="C35" i="2" s="1"/>
  <c r="C31" i="3"/>
  <c r="E20" i="4"/>
  <c r="E19" i="4"/>
  <c r="F19" i="4" s="1"/>
  <c r="E18" i="4"/>
  <c r="F18" i="4" s="1"/>
  <c r="E17" i="4"/>
  <c r="E16" i="4"/>
  <c r="F16" i="4" s="1"/>
  <c r="E15" i="4"/>
  <c r="F15" i="4" s="1"/>
  <c r="E14" i="4"/>
  <c r="F28" i="2"/>
  <c r="F27" i="2"/>
  <c r="F29" i="2"/>
  <c r="E5" i="5"/>
  <c r="F5" i="5" s="1"/>
  <c r="E6" i="5"/>
  <c r="E7" i="5"/>
  <c r="E8" i="5"/>
  <c r="E9" i="5"/>
  <c r="F9" i="5" s="1"/>
  <c r="E10" i="5"/>
  <c r="F10" i="5" s="1"/>
  <c r="E25" i="2"/>
  <c r="F25" i="2"/>
  <c r="E24" i="2"/>
  <c r="E23" i="2"/>
  <c r="E22" i="2"/>
  <c r="E21" i="2"/>
  <c r="F21" i="2" s="1"/>
  <c r="E20" i="2"/>
  <c r="I14" i="6"/>
  <c r="H14" i="6"/>
  <c r="G14" i="6"/>
  <c r="K14" i="6" s="1"/>
  <c r="M10" i="7" s="1"/>
  <c r="F14" i="6"/>
  <c r="E14" i="6"/>
  <c r="J14" i="6" s="1"/>
  <c r="I13" i="6"/>
  <c r="H13" i="6"/>
  <c r="G13" i="6"/>
  <c r="K13" i="6" s="1"/>
  <c r="M9" i="7" s="1"/>
  <c r="F13" i="6"/>
  <c r="E13" i="6"/>
  <c r="J13" i="6" s="1"/>
  <c r="I12" i="6"/>
  <c r="H12" i="6"/>
  <c r="G12" i="6"/>
  <c r="K12" i="6" s="1"/>
  <c r="M8" i="7" s="1"/>
  <c r="F12" i="6"/>
  <c r="E12" i="6"/>
  <c r="J12" i="6" s="1"/>
  <c r="I11" i="6"/>
  <c r="H11" i="6"/>
  <c r="G11" i="6"/>
  <c r="K11" i="6" s="1"/>
  <c r="M7" i="7" s="1"/>
  <c r="F11" i="6"/>
  <c r="E11" i="6"/>
  <c r="J11" i="6" s="1"/>
  <c r="I10" i="6"/>
  <c r="H10" i="6"/>
  <c r="G10" i="6"/>
  <c r="K10" i="6" s="1"/>
  <c r="M6" i="7" s="1"/>
  <c r="F10" i="6"/>
  <c r="E10" i="6"/>
  <c r="J10" i="6" s="1"/>
  <c r="I9" i="6"/>
  <c r="H9" i="6"/>
  <c r="G9" i="6"/>
  <c r="K9" i="6" s="1"/>
  <c r="M5" i="7" s="1"/>
  <c r="F9" i="6"/>
  <c r="E9" i="6"/>
  <c r="J9" i="6" s="1"/>
  <c r="I7" i="6"/>
  <c r="F7" i="5"/>
  <c r="F6" i="5"/>
  <c r="F8" i="5"/>
  <c r="F20" i="4"/>
  <c r="F14" i="4"/>
  <c r="F17" i="4"/>
  <c r="B7" i="2"/>
  <c r="B8" i="2" s="1"/>
  <c r="F8" i="2" s="1"/>
  <c r="B5" i="2"/>
  <c r="I9" i="4"/>
  <c r="J9" i="4" s="1"/>
  <c r="I8" i="4"/>
  <c r="J8" i="4" s="1"/>
  <c r="I7" i="4"/>
  <c r="J7" i="4" s="1"/>
  <c r="I6" i="4"/>
  <c r="I5" i="4"/>
  <c r="I4" i="4"/>
  <c r="J4" i="4" s="1"/>
  <c r="I3" i="4"/>
  <c r="J3" i="4" s="1"/>
  <c r="J6" i="4"/>
  <c r="J5" i="4"/>
  <c r="F5" i="3"/>
  <c r="F6" i="3" s="1"/>
  <c r="E5" i="3"/>
  <c r="E6" i="3" s="1"/>
  <c r="E7" i="3" s="1"/>
  <c r="E8" i="3" s="1"/>
  <c r="D5" i="3"/>
  <c r="D6" i="3" s="1"/>
  <c r="E6" i="2"/>
  <c r="F6" i="2" s="1"/>
  <c r="E9" i="2"/>
  <c r="F9" i="2" s="1"/>
  <c r="E5" i="2"/>
  <c r="E8" i="2"/>
  <c r="E4" i="2"/>
  <c r="F4" i="2" s="1"/>
  <c r="E7" i="2"/>
  <c r="F14" i="2"/>
  <c r="F15" i="2"/>
  <c r="F20" i="2"/>
  <c r="D34" i="1"/>
  <c r="E34" i="1" s="1"/>
  <c r="C34" i="1"/>
  <c r="F34" i="2"/>
  <c r="F22" i="2"/>
  <c r="D22" i="1"/>
  <c r="E22" i="1" s="1"/>
  <c r="C22" i="1"/>
  <c r="H10" i="1"/>
  <c r="G10" i="1"/>
  <c r="F10" i="1"/>
  <c r="E10" i="1"/>
  <c r="D10" i="1"/>
  <c r="C10" i="1"/>
  <c r="F23" i="2"/>
  <c r="F36" i="2"/>
  <c r="F24" i="2"/>
  <c r="F38" i="2"/>
  <c r="C39" i="2"/>
  <c r="D39" i="2" s="1"/>
  <c r="C34" i="2"/>
  <c r="D34" i="2" s="1"/>
  <c r="D35" i="2"/>
  <c r="F7" i="2" l="1"/>
  <c r="L14" i="6"/>
  <c r="L10" i="7"/>
  <c r="L9" i="7"/>
  <c r="L13" i="6"/>
  <c r="F22" i="1"/>
  <c r="C41" i="1" s="1"/>
  <c r="C5" i="7" s="1"/>
  <c r="G5" i="7" s="1"/>
  <c r="F34" i="1"/>
  <c r="C46" i="1" s="1"/>
  <c r="C10" i="7" s="1"/>
  <c r="G10" i="7" s="1"/>
  <c r="G34" i="2"/>
  <c r="F5" i="2"/>
  <c r="C7" i="3"/>
  <c r="C8" i="3" s="1"/>
  <c r="F7" i="3"/>
  <c r="F8" i="3" s="1"/>
  <c r="G7" i="3"/>
  <c r="G8" i="3" s="1"/>
  <c r="G35" i="2"/>
  <c r="G39" i="2"/>
  <c r="L12" i="6"/>
  <c r="L8" i="7"/>
  <c r="L9" i="6"/>
  <c r="L5" i="7"/>
  <c r="L10" i="6"/>
  <c r="L6" i="7"/>
  <c r="L11" i="6"/>
  <c r="L7" i="7"/>
  <c r="C32" i="3"/>
  <c r="C38" i="2"/>
  <c r="D38" i="2" s="1"/>
  <c r="G38" i="2" s="1"/>
  <c r="D7" i="3"/>
  <c r="D8" i="3" s="1"/>
  <c r="C37" i="2"/>
  <c r="D37" i="2" s="1"/>
  <c r="G37" i="2" s="1"/>
  <c r="C36" i="2"/>
  <c r="D36" i="2" s="1"/>
  <c r="G36" i="2" s="1"/>
  <c r="C43" i="1" l="1"/>
  <c r="C7" i="7" s="1"/>
  <c r="G7" i="7" s="1"/>
  <c r="C44" i="1"/>
  <c r="C8" i="7" s="1"/>
  <c r="G8" i="7" s="1"/>
  <c r="C42" i="1"/>
  <c r="C6" i="7" s="1"/>
  <c r="G6" i="7" s="1"/>
  <c r="C45" i="1"/>
  <c r="C9" i="7" s="1"/>
  <c r="G9" i="7" s="1"/>
  <c r="D9" i="3"/>
  <c r="D10" i="3" s="1"/>
  <c r="D11" i="3" s="1"/>
  <c r="C25" i="2"/>
  <c r="D25" i="2" s="1"/>
  <c r="G25" i="2" s="1"/>
  <c r="C20" i="2"/>
  <c r="D20" i="2" s="1"/>
  <c r="G20" i="2" s="1"/>
  <c r="C24" i="2"/>
  <c r="D24" i="2" s="1"/>
  <c r="G24" i="2" s="1"/>
  <c r="C23" i="2"/>
  <c r="D23" i="2" s="1"/>
  <c r="G23" i="2" s="1"/>
  <c r="C22" i="2"/>
  <c r="D22" i="2" s="1"/>
  <c r="G22" i="2" s="1"/>
  <c r="C21" i="2"/>
  <c r="D21" i="2" s="1"/>
  <c r="G21" i="2" s="1"/>
  <c r="C5" i="2" l="1"/>
  <c r="D5" i="2" s="1"/>
  <c r="G5" i="2" s="1"/>
  <c r="C9" i="2"/>
  <c r="D9" i="2" s="1"/>
  <c r="G9" i="2" s="1"/>
  <c r="C15" i="4"/>
  <c r="D15" i="4" s="1"/>
  <c r="G15" i="4" s="1"/>
  <c r="C28" i="2"/>
  <c r="D28" i="2" s="1"/>
  <c r="G28" i="2" s="1"/>
  <c r="C14" i="4"/>
  <c r="D14" i="4" s="1"/>
  <c r="G14" i="4" s="1"/>
  <c r="C30" i="2"/>
  <c r="D30" i="2" s="1"/>
  <c r="G30" i="2" s="1"/>
  <c r="C18" i="2"/>
  <c r="D18" i="2" s="1"/>
  <c r="G18" i="2" s="1"/>
  <c r="C20" i="4"/>
  <c r="D20" i="4" s="1"/>
  <c r="G20" i="4" s="1"/>
  <c r="C3" i="4"/>
  <c r="C5" i="5"/>
  <c r="D5" i="5" s="1"/>
  <c r="G5" i="5" s="1"/>
  <c r="F5" i="7" s="1"/>
  <c r="J5" i="7" s="1"/>
  <c r="C10" i="5"/>
  <c r="D10" i="5" s="1"/>
  <c r="G10" i="5" s="1"/>
  <c r="F10" i="7" s="1"/>
  <c r="J10" i="7" s="1"/>
  <c r="C29" i="2"/>
  <c r="D29" i="2" s="1"/>
  <c r="G29" i="2" s="1"/>
  <c r="C7" i="5"/>
  <c r="D7" i="5" s="1"/>
  <c r="G7" i="5" s="1"/>
  <c r="F7" i="7" s="1"/>
  <c r="J7" i="7" s="1"/>
  <c r="C17" i="2"/>
  <c r="D17" i="2" s="1"/>
  <c r="G17" i="2" s="1"/>
  <c r="C8" i="2"/>
  <c r="D8" i="2" s="1"/>
  <c r="G8" i="2" s="1"/>
  <c r="B46" i="2" s="1"/>
  <c r="D9" i="7" s="1"/>
  <c r="H9" i="7" s="1"/>
  <c r="C6" i="2"/>
  <c r="D6" i="2" s="1"/>
  <c r="G6" i="2" s="1"/>
  <c r="C32" i="2"/>
  <c r="D32" i="2" s="1"/>
  <c r="G32" i="2" s="1"/>
  <c r="C27" i="2"/>
  <c r="D27" i="2" s="1"/>
  <c r="G27" i="2" s="1"/>
  <c r="C16" i="2"/>
  <c r="D16" i="2" s="1"/>
  <c r="G16" i="2" s="1"/>
  <c r="C17" i="4"/>
  <c r="D17" i="4" s="1"/>
  <c r="G17" i="4" s="1"/>
  <c r="C18" i="4"/>
  <c r="D18" i="4" s="1"/>
  <c r="G18" i="4" s="1"/>
  <c r="C7" i="2"/>
  <c r="D7" i="2" s="1"/>
  <c r="G7" i="2" s="1"/>
  <c r="B45" i="2" s="1"/>
  <c r="D8" i="7" s="1"/>
  <c r="H8" i="7" s="1"/>
  <c r="C16" i="4"/>
  <c r="D16" i="4" s="1"/>
  <c r="G16" i="4" s="1"/>
  <c r="C14" i="2"/>
  <c r="D14" i="2" s="1"/>
  <c r="G14" i="2" s="1"/>
  <c r="B43" i="2" s="1"/>
  <c r="D6" i="7" s="1"/>
  <c r="H6" i="7" s="1"/>
  <c r="C9" i="5"/>
  <c r="D9" i="5" s="1"/>
  <c r="G9" i="5" s="1"/>
  <c r="F9" i="7" s="1"/>
  <c r="J9" i="7" s="1"/>
  <c r="C10" i="2"/>
  <c r="D10" i="2" s="1"/>
  <c r="G10" i="2" s="1"/>
  <c r="C8" i="5"/>
  <c r="D8" i="5" s="1"/>
  <c r="G8" i="5" s="1"/>
  <c r="F8" i="7" s="1"/>
  <c r="J8" i="7" s="1"/>
  <c r="C13" i="2"/>
  <c r="D13" i="2" s="1"/>
  <c r="G13" i="2" s="1"/>
  <c r="C6" i="5"/>
  <c r="D6" i="5" s="1"/>
  <c r="G6" i="5" s="1"/>
  <c r="F6" i="7" s="1"/>
  <c r="J6" i="7" s="1"/>
  <c r="C19" i="4"/>
  <c r="D19" i="4" s="1"/>
  <c r="G19" i="4" s="1"/>
  <c r="C31" i="2"/>
  <c r="D31" i="2" s="1"/>
  <c r="G31" i="2" s="1"/>
  <c r="C15" i="2"/>
  <c r="D15" i="2" s="1"/>
  <c r="G15" i="2" s="1"/>
  <c r="C4" i="2"/>
  <c r="D4" i="2" s="1"/>
  <c r="G4" i="2" s="1"/>
  <c r="B47" i="2" l="1"/>
  <c r="D10" i="7" s="1"/>
  <c r="H10" i="7" s="1"/>
  <c r="B42" i="2"/>
  <c r="D5" i="7" s="1"/>
  <c r="H5" i="7" s="1"/>
  <c r="D3" i="4"/>
  <c r="K3" i="4" s="1"/>
  <c r="B24" i="4" s="1"/>
  <c r="E5" i="7" s="1"/>
  <c r="I5" i="7" s="1"/>
  <c r="C4" i="4"/>
  <c r="B44" i="2"/>
  <c r="D7" i="7" s="1"/>
  <c r="H7" i="7" s="1"/>
  <c r="K5" i="7" l="1"/>
  <c r="N5" i="7" s="1"/>
  <c r="D4" i="4"/>
  <c r="K4" i="4" s="1"/>
  <c r="B25" i="4" s="1"/>
  <c r="E6" i="7" s="1"/>
  <c r="I6" i="7" s="1"/>
  <c r="K6" i="7" s="1"/>
  <c r="N6" i="7" s="1"/>
  <c r="C5" i="4"/>
  <c r="C6" i="4" l="1"/>
  <c r="D5" i="4"/>
  <c r="K5" i="4" s="1"/>
  <c r="B26" i="4" s="1"/>
  <c r="E7" i="7" s="1"/>
  <c r="I7" i="7" s="1"/>
  <c r="K7" i="7" s="1"/>
  <c r="N7" i="7" s="1"/>
  <c r="C7" i="4" l="1"/>
  <c r="D6" i="4"/>
  <c r="K6" i="4" s="1"/>
  <c r="B27" i="4" s="1"/>
  <c r="E8" i="7" s="1"/>
  <c r="I8" i="7" s="1"/>
  <c r="K8" i="7" s="1"/>
  <c r="N8" i="7" s="1"/>
  <c r="C8" i="4" l="1"/>
  <c r="D7" i="4"/>
  <c r="K7" i="4" s="1"/>
  <c r="B28" i="4" s="1"/>
  <c r="E9" i="7" s="1"/>
  <c r="I9" i="7" s="1"/>
  <c r="K9" i="7" s="1"/>
  <c r="N9" i="7" s="1"/>
  <c r="C9" i="4" l="1"/>
  <c r="D9" i="4" s="1"/>
  <c r="K9" i="4" s="1"/>
  <c r="B30" i="4" s="1"/>
  <c r="D8" i="4"/>
  <c r="K8" i="4" s="1"/>
  <c r="B29" i="4" s="1"/>
  <c r="E10" i="7" s="1"/>
  <c r="I10" i="7" s="1"/>
  <c r="K10" i="7" s="1"/>
  <c r="N10" i="7" s="1"/>
</calcChain>
</file>

<file path=xl/sharedStrings.xml><?xml version="1.0" encoding="utf-8"?>
<sst xmlns="http://schemas.openxmlformats.org/spreadsheetml/2006/main" count="274" uniqueCount="174">
  <si>
    <t>Above ground biomass</t>
  </si>
  <si>
    <t>Below Ground Biomass</t>
  </si>
  <si>
    <t>Dead wood</t>
  </si>
  <si>
    <t>Litter</t>
  </si>
  <si>
    <t>Soil</t>
  </si>
  <si>
    <t>Total</t>
  </si>
  <si>
    <t>C stock in forest land in 1994 (MtC)</t>
  </si>
  <si>
    <t>MtC</t>
  </si>
  <si>
    <t>Land Use</t>
  </si>
  <si>
    <t>2006-07</t>
  </si>
  <si>
    <t>2007-08</t>
  </si>
  <si>
    <t>2008-09</t>
  </si>
  <si>
    <t>2009-10</t>
  </si>
  <si>
    <t>2010-11</t>
  </si>
  <si>
    <t>2011-12</t>
  </si>
  <si>
    <t>2013-14</t>
  </si>
  <si>
    <t>Rate of change in biomass carbon (tC/ha/yr)</t>
  </si>
  <si>
    <t>Rate of change in SOC in tC/ha/yr</t>
  </si>
  <si>
    <t>Cropland (Average Change/annum) t/ha/yr</t>
  </si>
  <si>
    <t>Plantations (Average Change/annum) t/ha/yr</t>
  </si>
  <si>
    <t>Total biomass carbon stock change in Mt</t>
  </si>
  <si>
    <t>SFR 2009</t>
  </si>
  <si>
    <t>SFR 2011</t>
  </si>
  <si>
    <t>SFR 2013</t>
  </si>
  <si>
    <t>SFR 2015</t>
  </si>
  <si>
    <t>Growing Stock in TOF (Million CUM)</t>
  </si>
  <si>
    <t>SFR 2005</t>
  </si>
  <si>
    <t>Total in Mt biomass (BGB: root shoot ratio: 0.27)</t>
  </si>
  <si>
    <t>Total Biomass (AGB+BGB) in Mt</t>
  </si>
  <si>
    <t>Tree Cover (ha)</t>
  </si>
  <si>
    <t>Changes in Biomass in trees outside the forest including cropland, grassland and settlements</t>
  </si>
  <si>
    <t>Area of Cropland (Mha)</t>
  </si>
  <si>
    <t>Area under Forests (Ha)</t>
  </si>
  <si>
    <t>Geographic Area (ha)</t>
  </si>
  <si>
    <t>Total biomass carbon (AGB+BGB) in Mt C</t>
  </si>
  <si>
    <t>Area under Cropland, grassland, Settlements, Other lands</t>
  </si>
  <si>
    <t>Land under Snow and water (Mha)</t>
  </si>
  <si>
    <t>Total in Mt biomass (AGB = GS x density  (0.7116) x BEF (1.575) (Based on FSI Report, 2005)</t>
  </si>
  <si>
    <t>Reference carbon stock (SOCref) (tC/ha)</t>
  </si>
  <si>
    <t>Forest Land Converted to Cropland</t>
  </si>
  <si>
    <t>2006-08</t>
  </si>
  <si>
    <t>Land Converted to Agriculture Plantations</t>
  </si>
  <si>
    <t>Area of Grassland (Mha)</t>
  </si>
  <si>
    <t>Land Converted to SL</t>
  </si>
  <si>
    <t>Area of Settlement (Mha)</t>
  </si>
  <si>
    <t>Area under agroforestry</t>
  </si>
  <si>
    <t>sq km</t>
  </si>
  <si>
    <t>Carbon Stock</t>
  </si>
  <si>
    <t>tC/ha</t>
  </si>
  <si>
    <t>Carbon (tC/ha) (Agroforestry)</t>
  </si>
  <si>
    <t>Carbon (tC/ha) (Forest)</t>
  </si>
  <si>
    <t>Year</t>
  </si>
  <si>
    <t>Forest land</t>
  </si>
  <si>
    <t>Cropland</t>
  </si>
  <si>
    <t>Grasslands</t>
  </si>
  <si>
    <t>Settlements</t>
  </si>
  <si>
    <t>Total from Cropland (CL remaining CL and Land Converted to CL)</t>
  </si>
  <si>
    <t>Total change in biomass and soil carbon in cropland (MtC)</t>
  </si>
  <si>
    <t>Area of Plantations (Mha)</t>
  </si>
  <si>
    <t>Total SOC stock change in MtC</t>
  </si>
  <si>
    <t>FSI, 2013</t>
  </si>
  <si>
    <t>Carbon Stock/Area</t>
  </si>
  <si>
    <t>Loss of Carbon (conversion from forest to cropland plantations)</t>
  </si>
  <si>
    <t>Emmisions and removals (MtC)</t>
  </si>
  <si>
    <t>Sector</t>
  </si>
  <si>
    <t>Agriculture, Forestry and Other Land Use</t>
  </si>
  <si>
    <t>Category</t>
  </si>
  <si>
    <t>Emissions from Biomass Burning in Forest Land (Forest Land Remaining Forest Land)</t>
  </si>
  <si>
    <t>Category code</t>
  </si>
  <si>
    <t>3C1a</t>
  </si>
  <si>
    <t>Sheet</t>
  </si>
  <si>
    <t>1 of 2</t>
  </si>
  <si>
    <t>Equation</t>
  </si>
  <si>
    <t>Equation 2.2</t>
  </si>
  <si>
    <t>Equation 2.27</t>
  </si>
  <si>
    <t>Emission factor for each GHG</t>
  </si>
  <si>
    <t>CO</t>
  </si>
  <si>
    <t>Area burnt (ha)</t>
  </si>
  <si>
    <t>Mass of fuel available for combustion (t/ha)</t>
  </si>
  <si>
    <t>Combustion Factor</t>
  </si>
  <si>
    <t>Source: http://faostat3.fao.org/download/G2/GI/E</t>
  </si>
  <si>
    <t>t/ha ref: FSI, Carbon Report</t>
  </si>
  <si>
    <t>Total SOC stock change in Mt</t>
  </si>
  <si>
    <t>Total change in biomass and soil carbon in cropland (Mt)</t>
  </si>
  <si>
    <t>Total SOC stock change in (Mt)</t>
  </si>
  <si>
    <t>Total from Grassland (GL remaining GL and Land Converted to GL)</t>
  </si>
  <si>
    <t>Carbon stock in forests in  2004 (MtC)</t>
  </si>
  <si>
    <t>Carbon stock in Forests in 2011 (MtC)</t>
  </si>
  <si>
    <t>Net change in carbon stock in forest land (MtC)</t>
  </si>
  <si>
    <t>Annual change in carbon stock in forest land 2004-2011 (MtC)</t>
  </si>
  <si>
    <t>Pools</t>
  </si>
  <si>
    <t>Carbon stock change in 2011 (MtC)</t>
  </si>
  <si>
    <t>Carbon stock in Forests in 2013 (MtC)</t>
  </si>
  <si>
    <t>Annual change in carbon stock in land converted to forest land during the period 2011-13 (MtC)</t>
  </si>
  <si>
    <t>Change in Carbon Stock from Forest Land Remaining Forest Land including Land Converted to Forest Land</t>
  </si>
  <si>
    <t>Change in Carbon Stock between 2004 and 2011</t>
  </si>
  <si>
    <t>Change in Carbon Stock between 2011 and 2013</t>
  </si>
  <si>
    <t>C Stock in forest land remaining forest land in 2004 (MtC)</t>
  </si>
  <si>
    <t>Net change in carbonn stock in forest land remaining forest land (MtC)</t>
  </si>
  <si>
    <t>Annual change in carbon stock in forest land remaining forest land durinng 1994-2004 (MtC)</t>
  </si>
  <si>
    <t>Carbon stock change from land converted to forest land in 2004 (MtC)</t>
  </si>
  <si>
    <t>Annual change in carbon stock in land converted to forest land during the period 1994-2004 (MtC)</t>
  </si>
  <si>
    <t>Annual change in carbon stock in Forest Land for the Inventory Year (MtC)</t>
  </si>
  <si>
    <t>Cropland Remaining Cropland</t>
  </si>
  <si>
    <t>Cropland Plantations remaining Cropland Plantations</t>
  </si>
  <si>
    <t>Total biomass carbon stock change in (MtC)</t>
  </si>
  <si>
    <t>Rate of change in biomass carbon in MtC/yr</t>
  </si>
  <si>
    <t>Rate of change in biomass carbon in tC/yr</t>
  </si>
  <si>
    <t>Rate of change in biomass carbon in tC/ha/yr</t>
  </si>
  <si>
    <t>Waste Land Converted to Cropland</t>
  </si>
  <si>
    <t>Total change in biomass and soil carbon in grassland (Mt)</t>
  </si>
  <si>
    <r>
      <t>Total Emissions  (Mt CO</t>
    </r>
    <r>
      <rPr>
        <b/>
        <vertAlign val="subscript"/>
        <sz val="12"/>
        <rFont val="Times New Roman"/>
        <family val="1"/>
      </rPr>
      <t>2</t>
    </r>
    <r>
      <rPr>
        <b/>
        <sz val="12"/>
        <rFont val="Times New Roman"/>
        <family val="1"/>
      </rPr>
      <t xml:space="preserve"> eq)</t>
    </r>
  </si>
  <si>
    <t>Source: State of Forest Report, FSI 2011</t>
  </si>
  <si>
    <t>Source: State of Forest Report, FSI 2013</t>
  </si>
  <si>
    <t>Source: State of Forest Report, FSI 2015</t>
  </si>
  <si>
    <t>Source: Land Use, Land Use Change Matrix from National Remote Sensing Centre, Indian Space Research Organization, Hyderabad</t>
  </si>
  <si>
    <t xml:space="preserve">Based on literature </t>
  </si>
  <si>
    <t>Total biomass carbon stock change in MtC</t>
  </si>
  <si>
    <r>
      <t>CO</t>
    </r>
    <r>
      <rPr>
        <b/>
        <vertAlign val="subscript"/>
        <sz val="12"/>
        <color theme="1"/>
        <rFont val="Times New Roman"/>
        <family val="1"/>
      </rPr>
      <t>2</t>
    </r>
    <r>
      <rPr>
        <b/>
        <sz val="12"/>
        <color theme="1"/>
        <rFont val="Times New Roman"/>
        <family val="1"/>
      </rPr>
      <t xml:space="preserve"> emmisions and removals (MtCO</t>
    </r>
    <r>
      <rPr>
        <b/>
        <vertAlign val="subscript"/>
        <sz val="12"/>
        <color theme="1"/>
        <rFont val="Times New Roman"/>
        <family val="1"/>
      </rPr>
      <t>2</t>
    </r>
    <r>
      <rPr>
        <b/>
        <sz val="12"/>
        <color theme="1"/>
        <rFont val="Times New Roman"/>
        <family val="1"/>
      </rPr>
      <t>)</t>
    </r>
  </si>
  <si>
    <r>
      <t>Total MtCO</t>
    </r>
    <r>
      <rPr>
        <b/>
        <vertAlign val="subscript"/>
        <sz val="12"/>
        <color theme="1"/>
        <rFont val="Times New Roman"/>
        <family val="1"/>
      </rPr>
      <t>2</t>
    </r>
    <r>
      <rPr>
        <b/>
        <sz val="12"/>
        <color theme="1"/>
        <rFont val="Times New Roman"/>
        <family val="1"/>
      </rPr>
      <t xml:space="preserve"> eq  emissions</t>
    </r>
  </si>
  <si>
    <r>
      <t>Total CO</t>
    </r>
    <r>
      <rPr>
        <b/>
        <vertAlign val="subscript"/>
        <sz val="12"/>
        <color theme="1"/>
        <rFont val="Times New Roman"/>
        <family val="1"/>
      </rPr>
      <t>2</t>
    </r>
  </si>
  <si>
    <r>
      <t>CH</t>
    </r>
    <r>
      <rPr>
        <b/>
        <vertAlign val="subscript"/>
        <sz val="12"/>
        <color theme="1"/>
        <rFont val="Times New Roman"/>
        <family val="1"/>
      </rPr>
      <t>4</t>
    </r>
  </si>
  <si>
    <r>
      <t>N</t>
    </r>
    <r>
      <rPr>
        <b/>
        <vertAlign val="subscript"/>
        <sz val="12"/>
        <color theme="1"/>
        <rFont val="Times New Roman"/>
        <family val="1"/>
      </rPr>
      <t>2</t>
    </r>
    <r>
      <rPr>
        <b/>
        <sz val="12"/>
        <color theme="1"/>
        <rFont val="Times New Roman"/>
        <family val="1"/>
      </rPr>
      <t>O</t>
    </r>
  </si>
  <si>
    <r>
      <t>Non CO</t>
    </r>
    <r>
      <rPr>
        <b/>
        <vertAlign val="subscript"/>
        <sz val="12"/>
        <color theme="1"/>
        <rFont val="Times New Roman"/>
        <family val="1"/>
      </rPr>
      <t xml:space="preserve">2 </t>
    </r>
    <r>
      <rPr>
        <b/>
        <sz val="12"/>
        <color theme="1"/>
        <rFont val="Times New Roman"/>
        <family val="1"/>
      </rPr>
      <t>emmisions (MtCO</t>
    </r>
    <r>
      <rPr>
        <b/>
        <vertAlign val="subscript"/>
        <sz val="12"/>
        <color theme="1"/>
        <rFont val="Times New Roman"/>
        <family val="1"/>
      </rPr>
      <t>2</t>
    </r>
    <r>
      <rPr>
        <b/>
        <sz val="12"/>
        <color theme="1"/>
        <rFont val="Times New Roman"/>
        <family val="1"/>
      </rPr>
      <t>eq)</t>
    </r>
  </si>
  <si>
    <t>Grassland remaining Grassland</t>
  </si>
  <si>
    <t>Land Converted to Grassland</t>
  </si>
  <si>
    <r>
      <t>Stock change factor for land-use system or sub-system (F</t>
    </r>
    <r>
      <rPr>
        <b/>
        <vertAlign val="subscript"/>
        <sz val="12"/>
        <rFont val="Times New Roman"/>
        <family val="1"/>
      </rPr>
      <t>LU</t>
    </r>
    <r>
      <rPr>
        <b/>
        <sz val="12"/>
        <rFont val="Times New Roman"/>
        <family val="1"/>
      </rPr>
      <t>)</t>
    </r>
  </si>
  <si>
    <r>
      <t>Stock change factor for management regime (F</t>
    </r>
    <r>
      <rPr>
        <b/>
        <vertAlign val="subscript"/>
        <sz val="12"/>
        <rFont val="Times New Roman"/>
        <family val="1"/>
      </rPr>
      <t>MG</t>
    </r>
    <r>
      <rPr>
        <b/>
        <sz val="12"/>
        <rFont val="Times New Roman"/>
        <family val="1"/>
      </rPr>
      <t>)</t>
    </r>
  </si>
  <si>
    <r>
      <t>Stock change factor for C input (F</t>
    </r>
    <r>
      <rPr>
        <b/>
        <vertAlign val="subscript"/>
        <sz val="12"/>
        <rFont val="Times New Roman"/>
        <family val="1"/>
      </rPr>
      <t>I</t>
    </r>
    <r>
      <rPr>
        <b/>
        <sz val="12"/>
        <rFont val="Times New Roman"/>
        <family val="1"/>
      </rPr>
      <t>)</t>
    </r>
  </si>
  <si>
    <r>
      <t>CH</t>
    </r>
    <r>
      <rPr>
        <b/>
        <vertAlign val="subscript"/>
        <sz val="12"/>
        <rFont val="Times New Roman"/>
        <family val="1"/>
      </rPr>
      <t>4</t>
    </r>
  </si>
  <si>
    <r>
      <t>N</t>
    </r>
    <r>
      <rPr>
        <b/>
        <vertAlign val="subscript"/>
        <sz val="12"/>
        <rFont val="Times New Roman"/>
        <family val="1"/>
      </rPr>
      <t>2</t>
    </r>
    <r>
      <rPr>
        <b/>
        <sz val="12"/>
        <rFont val="Times New Roman"/>
        <family val="1"/>
      </rPr>
      <t>O</t>
    </r>
  </si>
  <si>
    <r>
      <t>NO</t>
    </r>
    <r>
      <rPr>
        <b/>
        <vertAlign val="subscript"/>
        <sz val="12"/>
        <rFont val="Times New Roman"/>
        <family val="1"/>
      </rPr>
      <t>x</t>
    </r>
  </si>
  <si>
    <r>
      <t>CH</t>
    </r>
    <r>
      <rPr>
        <b/>
        <vertAlign val="subscript"/>
        <sz val="12"/>
        <rFont val="Times New Roman"/>
        <family val="1"/>
      </rPr>
      <t>4</t>
    </r>
    <r>
      <rPr>
        <b/>
        <sz val="12"/>
        <rFont val="Times New Roman"/>
        <family val="1"/>
      </rPr>
      <t xml:space="preserve"> (Mt CO</t>
    </r>
    <r>
      <rPr>
        <b/>
        <vertAlign val="subscript"/>
        <sz val="12"/>
        <rFont val="Times New Roman"/>
        <family val="1"/>
      </rPr>
      <t>2</t>
    </r>
    <r>
      <rPr>
        <b/>
        <sz val="12"/>
        <rFont val="Times New Roman"/>
        <family val="1"/>
      </rPr>
      <t xml:space="preserve"> eq)</t>
    </r>
  </si>
  <si>
    <r>
      <t>N</t>
    </r>
    <r>
      <rPr>
        <b/>
        <vertAlign val="subscript"/>
        <sz val="12"/>
        <rFont val="Times New Roman"/>
        <family val="1"/>
      </rPr>
      <t>2</t>
    </r>
    <r>
      <rPr>
        <b/>
        <sz val="12"/>
        <rFont val="Times New Roman"/>
        <family val="1"/>
      </rPr>
      <t>O (Mt CO</t>
    </r>
    <r>
      <rPr>
        <b/>
        <vertAlign val="subscript"/>
        <sz val="12"/>
        <rFont val="Times New Roman"/>
        <family val="1"/>
      </rPr>
      <t>2</t>
    </r>
    <r>
      <rPr>
        <b/>
        <sz val="12"/>
        <rFont val="Times New Roman"/>
        <family val="1"/>
      </rPr>
      <t xml:space="preserve"> eq)</t>
    </r>
  </si>
  <si>
    <t>Estimation of GHG Emissions from Land Use, Land Use Change and Forestry Sector</t>
  </si>
  <si>
    <t xml:space="preserve">Agriculture, Forestry and other land use (AFOLU) </t>
  </si>
  <si>
    <t>Time Series</t>
  </si>
  <si>
    <t>2007-2012</t>
  </si>
  <si>
    <t>Level of Disaggregation</t>
  </si>
  <si>
    <t>National level data</t>
  </si>
  <si>
    <t>Sub-sector Disaggregation</t>
  </si>
  <si>
    <t>Sector Description</t>
  </si>
  <si>
    <t>About GHG Platform</t>
  </si>
  <si>
    <t>Sectoral Experts</t>
  </si>
  <si>
    <t>Contact Details</t>
  </si>
  <si>
    <t>Usage Policy</t>
  </si>
  <si>
    <t>Citation</t>
  </si>
  <si>
    <t>Disclaimer</t>
  </si>
  <si>
    <t>The AFOLU sector contributes approximately 16% to India’s total GHG emissions. The estimation of GHG emissions and removals from the Agriculture, Forestry and Other Land Use (AFOLU) Sector includes CO2 emissions and removals resulting from Carbon stock changes in biomass, dead organic matter and mineral soils, for all managed lands; CO2 and non-CO2 emissions from fire on all managed land; N2O emissions from all managed soils; CO2 emissions associated with liming and urea application to managed soils; CH4 emissions from rice cultivation; CO2 and N2O emissions from cultivated organic soils; CH4 emission from livestock (enteric fermentation); and CH4 and N2O emissions from manure management systems.</t>
  </si>
  <si>
    <t>info@ghgplatform-india.org, sudha@fairclimate.com</t>
  </si>
  <si>
    <r>
      <rPr>
        <i/>
        <sz val="15"/>
        <color theme="1"/>
        <rFont val="Times New Roman"/>
        <family val="1"/>
      </rPr>
      <t xml:space="preserve">Dr. Sudha Padmanabha, Fair Climate Network                                                                                                           </t>
    </r>
    <r>
      <rPr>
        <i/>
        <u/>
        <sz val="15"/>
        <color theme="1"/>
        <rFont val="Times New Roman"/>
        <family val="1"/>
      </rPr>
      <t xml:space="preserve">  </t>
    </r>
    <r>
      <rPr>
        <sz val="15"/>
        <color theme="1"/>
        <rFont val="Times New Roman"/>
        <family val="1"/>
      </rPr>
      <t xml:space="preserve">                                                                </t>
    </r>
    <r>
      <rPr>
        <i/>
        <u/>
        <sz val="12"/>
        <color theme="1"/>
        <rFont val="Times New Roman"/>
        <family val="1"/>
      </rPr>
      <t/>
    </r>
  </si>
  <si>
    <t>LULUCF (Land use, Land use change and Forestry)</t>
  </si>
  <si>
    <t>Version</t>
  </si>
  <si>
    <t>1.0 Posted on July 15, 2016</t>
  </si>
  <si>
    <t>Padmanabha, S. (2016). AFOLU Emissions.Version 1.0 dated July 15, 2016, from GHG platform India: GHG platform - India-2007-2012 National Estimates - 2016 Series  http://ghgplatform-india.org/data-and-emissions/afolu.html 
In instances where this sheet is used along with any other sector sheet on this website, the suggested citation is “GHG platform India 2007-2012 National Estimates - 2016 Series”</t>
  </si>
  <si>
    <t>The GHG Platform India is a collective Indian civil-society initiative providing an independent sector and economy wide estimation and analysis of India’s greenhouse gas (GHG) emissions from 2007 to 2012.  The platform comprises of eminent organisations namely, Council on Energy, Environment and Water, Center for Study of Science, Technology and Policy (CSTEP), ICLEI South Asia, Shakti Sustainable Energy Foundation, Vasudha Foundation and WRI-India.</t>
  </si>
  <si>
    <t xml:space="preserve">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Platform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 </t>
  </si>
  <si>
    <t>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t>
  </si>
  <si>
    <t>Description</t>
  </si>
  <si>
    <t>Summary</t>
  </si>
  <si>
    <t>Forest Land</t>
  </si>
  <si>
    <t>Crop Land</t>
  </si>
  <si>
    <t>Grassland</t>
  </si>
  <si>
    <t>Biomass Burning</t>
  </si>
  <si>
    <t>Tabs</t>
  </si>
  <si>
    <t>TOF</t>
  </si>
  <si>
    <t>Contents</t>
  </si>
  <si>
    <t>Carbon Stock changes- Forest land</t>
  </si>
  <si>
    <t>Carbon Stock changes - Crop land</t>
  </si>
  <si>
    <t>Carbon Stock changes - Grassland</t>
  </si>
  <si>
    <t>Carbon Stock changes - Settlements</t>
  </si>
  <si>
    <t>Emissions - Biomass Burning</t>
  </si>
  <si>
    <t>Total emissions and removals, all gases (2007-12)</t>
  </si>
  <si>
    <t>Change in biomass - Trees outside the forest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</si>
</sst>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0000000"/>
  </numFmts>
  <fonts count="24"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b/>
      <vertAlign val="subscript"/>
      <sz val="12"/>
      <name val="Times New Roman"/>
      <family val="1"/>
    </font>
    <font>
      <i/>
      <sz val="12"/>
      <color theme="1"/>
      <name val="Times New Roman"/>
      <family val="1"/>
    </font>
    <font>
      <b/>
      <vertAlign val="subscript"/>
      <sz val="12"/>
      <color theme="1"/>
      <name val="Times New Roman"/>
      <family val="1"/>
    </font>
    <font>
      <i/>
      <u/>
      <sz val="12"/>
      <color theme="1"/>
      <name val="Times New Roman"/>
      <family val="1"/>
    </font>
    <font>
      <u/>
      <sz val="11"/>
      <color theme="10"/>
      <name val="Calibri"/>
      <family val="2"/>
      <scheme val="minor"/>
    </font>
    <font>
      <b/>
      <sz val="15"/>
      <name val="Times New Roman"/>
      <family val="1"/>
    </font>
    <font>
      <sz val="15"/>
      <color theme="1"/>
      <name val="Times New Roman"/>
      <family val="1"/>
    </font>
    <font>
      <b/>
      <sz val="15"/>
      <color theme="1"/>
      <name val="Times New Roman"/>
      <family val="1"/>
    </font>
    <font>
      <sz val="15"/>
      <color theme="1"/>
      <name val="Times New Roman"/>
      <family val="1"/>
    </font>
    <font>
      <sz val="15"/>
      <name val="Times New Roman"/>
      <family val="1"/>
    </font>
    <font>
      <i/>
      <u/>
      <sz val="15"/>
      <color theme="1"/>
      <name val="Times New Roman"/>
      <family val="1"/>
    </font>
    <font>
      <i/>
      <sz val="15"/>
      <color theme="1"/>
      <name val="Times New Roman"/>
      <family val="1"/>
    </font>
    <font>
      <u/>
      <sz val="15"/>
      <color theme="10"/>
      <name val="Times New Roman"/>
      <family val="1"/>
    </font>
    <font>
      <b/>
      <sz val="15"/>
      <name val="Times New Roman"/>
      <family val="1"/>
    </font>
    <font>
      <sz val="15"/>
      <name val="Times New Roman"/>
      <family val="1"/>
    </font>
    <font>
      <sz val="11"/>
      <color theme="1"/>
      <name val="Times New Roman"/>
      <family val="1"/>
    </font>
    <font>
      <b/>
      <sz val="11"/>
      <color theme="1"/>
      <name val="Times New Roman"/>
      <family val="1"/>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auto="1"/>
      </left>
      <right style="thin">
        <color theme="1"/>
      </right>
      <top style="medium">
        <color auto="1"/>
      </top>
      <bottom style="thin">
        <color theme="1"/>
      </bottom>
      <diagonal/>
    </border>
    <border>
      <left style="thin">
        <color theme="1"/>
      </left>
      <right style="medium">
        <color auto="1"/>
      </right>
      <top style="medium">
        <color auto="1"/>
      </top>
      <bottom style="thin">
        <color theme="1"/>
      </bottom>
      <diagonal/>
    </border>
    <border>
      <left style="medium">
        <color auto="1"/>
      </left>
      <right style="thin">
        <color theme="1"/>
      </right>
      <top style="thin">
        <color theme="1"/>
      </top>
      <bottom style="thin">
        <color theme="1"/>
      </bottom>
      <diagonal/>
    </border>
    <border>
      <left style="thin">
        <color theme="1"/>
      </left>
      <right style="medium">
        <color auto="1"/>
      </right>
      <top style="thin">
        <color theme="1"/>
      </top>
      <bottom style="thin">
        <color theme="1"/>
      </bottom>
      <diagonal/>
    </border>
    <border>
      <left/>
      <right style="medium">
        <color auto="1"/>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medium">
        <color indexed="64"/>
      </left>
      <right style="dotted">
        <color auto="1"/>
      </right>
      <top style="dotted">
        <color auto="1"/>
      </top>
      <bottom style="dashed">
        <color indexed="64"/>
      </bottom>
      <diagonal/>
    </border>
    <border>
      <left style="medium">
        <color indexed="64"/>
      </left>
      <right style="dotted">
        <color auto="1"/>
      </right>
      <top/>
      <bottom style="medium">
        <color indexed="64"/>
      </bottom>
      <diagonal/>
    </border>
    <border>
      <left style="dotted">
        <color auto="1"/>
      </left>
      <right style="medium">
        <color indexed="64"/>
      </right>
      <top style="dotted">
        <color auto="1"/>
      </top>
      <bottom style="medium">
        <color indexed="64"/>
      </bottom>
      <diagonal/>
    </border>
  </borders>
  <cellStyleXfs count="3">
    <xf numFmtId="0" fontId="0" fillId="0" borderId="0"/>
    <xf numFmtId="43" fontId="3" fillId="0" borderId="0" applyFont="0" applyFill="0" applyBorder="0" applyAlignment="0" applyProtection="0"/>
    <xf numFmtId="0" fontId="11" fillId="0" borderId="0" applyNumberFormat="0" applyFill="0" applyBorder="0" applyAlignment="0" applyProtection="0"/>
  </cellStyleXfs>
  <cellXfs count="157">
    <xf numFmtId="0" fontId="0" fillId="0" borderId="0" xfId="0"/>
    <xf numFmtId="0" fontId="1" fillId="0" borderId="0" xfId="0" applyFont="1" applyAlignment="1">
      <alignment horizontal="center"/>
    </xf>
    <xf numFmtId="0" fontId="2" fillId="0" borderId="0" xfId="0" applyFont="1" applyBorder="1" applyAlignment="1"/>
    <xf numFmtId="0" fontId="0" fillId="0" borderId="0" xfId="0" applyNumberFormat="1"/>
    <xf numFmtId="0" fontId="1" fillId="0" borderId="0" xfId="0" applyNumberFormat="1" applyFont="1" applyAlignment="1">
      <alignment horizontal="center"/>
    </xf>
    <xf numFmtId="0" fontId="4" fillId="0" borderId="1" xfId="0" applyFont="1" applyBorder="1"/>
    <xf numFmtId="0" fontId="4" fillId="0" borderId="1" xfId="0" applyFont="1" applyBorder="1" applyAlignment="1"/>
    <xf numFmtId="0" fontId="5" fillId="0" borderId="1" xfId="0" applyFont="1" applyBorder="1"/>
    <xf numFmtId="2" fontId="5" fillId="0" borderId="1" xfId="0" applyNumberFormat="1" applyFont="1" applyBorder="1"/>
    <xf numFmtId="2" fontId="5" fillId="0" borderId="1" xfId="0" quotePrefix="1" applyNumberFormat="1" applyFont="1" applyBorder="1"/>
    <xf numFmtId="0" fontId="4" fillId="0" borderId="0" xfId="0" applyFont="1"/>
    <xf numFmtId="0" fontId="5" fillId="0" borderId="0" xfId="0" applyFont="1"/>
    <xf numFmtId="0" fontId="4" fillId="0" borderId="1" xfId="0" applyFont="1" applyBorder="1" applyAlignment="1">
      <alignment horizontal="center" wrapText="1"/>
    </xf>
    <xf numFmtId="0" fontId="4" fillId="0" borderId="0" xfId="0" applyFont="1" applyAlignment="1">
      <alignment wrapText="1"/>
    </xf>
    <xf numFmtId="0" fontId="4" fillId="0" borderId="1" xfId="0" applyFont="1" applyBorder="1" applyAlignment="1">
      <alignment wrapText="1"/>
    </xf>
    <xf numFmtId="2" fontId="5" fillId="0" borderId="0" xfId="0" applyNumberFormat="1" applyFont="1"/>
    <xf numFmtId="0" fontId="4" fillId="0" borderId="1" xfId="0" applyFont="1" applyBorder="1" applyAlignment="1">
      <alignment horizontal="left" wrapText="1"/>
    </xf>
    <xf numFmtId="0" fontId="4" fillId="0" borderId="0" xfId="0" applyNumberFormat="1" applyFont="1"/>
    <xf numFmtId="0" fontId="5" fillId="0" borderId="0" xfId="0" applyNumberFormat="1" applyFont="1"/>
    <xf numFmtId="0" fontId="4" fillId="0" borderId="1" xfId="0" applyNumberFormat="1" applyFont="1" applyBorder="1" applyAlignment="1">
      <alignment horizontal="center"/>
    </xf>
    <xf numFmtId="0" fontId="4" fillId="0" borderId="1" xfId="0" applyNumberFormat="1" applyFont="1" applyBorder="1" applyAlignment="1">
      <alignment horizontal="center" wrapText="1"/>
    </xf>
    <xf numFmtId="0" fontId="4" fillId="0" borderId="1" xfId="0" applyNumberFormat="1" applyFont="1" applyFill="1" applyBorder="1" applyAlignment="1">
      <alignment horizontal="center" wrapText="1"/>
    </xf>
    <xf numFmtId="0" fontId="4" fillId="0" borderId="1" xfId="0" applyNumberFormat="1" applyFont="1" applyBorder="1"/>
    <xf numFmtId="0" fontId="5" fillId="0" borderId="1" xfId="0" applyNumberFormat="1" applyFont="1" applyBorder="1"/>
    <xf numFmtId="0" fontId="4" fillId="0" borderId="2" xfId="0" applyNumberFormat="1" applyFont="1" applyFill="1" applyBorder="1"/>
    <xf numFmtId="0" fontId="4" fillId="0" borderId="0" xfId="0" applyNumberFormat="1" applyFont="1" applyFill="1" applyBorder="1"/>
    <xf numFmtId="0" fontId="4" fillId="0" borderId="1" xfId="0" applyFont="1" applyFill="1" applyBorder="1" applyAlignment="1">
      <alignment horizontal="center" wrapText="1"/>
    </xf>
    <xf numFmtId="0" fontId="4" fillId="0" borderId="0" xfId="0" applyFont="1" applyFill="1" applyBorder="1"/>
    <xf numFmtId="0" fontId="4" fillId="0" borderId="1" xfId="0" applyFont="1" applyBorder="1" applyAlignment="1">
      <alignment horizontal="left"/>
    </xf>
    <xf numFmtId="0" fontId="6" fillId="0" borderId="9" xfId="0" applyFont="1" applyFill="1" applyBorder="1"/>
    <xf numFmtId="0" fontId="5" fillId="0" borderId="1" xfId="0" applyFont="1" applyFill="1" applyBorder="1"/>
    <xf numFmtId="0" fontId="5" fillId="0" borderId="10" xfId="0" applyFont="1" applyFill="1" applyBorder="1"/>
    <xf numFmtId="2" fontId="5" fillId="0" borderId="10" xfId="0" applyNumberFormat="1" applyFont="1" applyBorder="1"/>
    <xf numFmtId="2" fontId="5" fillId="0" borderId="12" xfId="0" applyNumberFormat="1" applyFont="1" applyBorder="1"/>
    <xf numFmtId="2" fontId="5" fillId="0" borderId="13" xfId="0" applyNumberFormat="1" applyFont="1" applyBorder="1"/>
    <xf numFmtId="2" fontId="5" fillId="0" borderId="1" xfId="0" applyNumberFormat="1" applyFont="1" applyBorder="1" applyAlignment="1">
      <alignment horizontal="right" vertical="top" wrapText="1"/>
    </xf>
    <xf numFmtId="0" fontId="8" fillId="0" borderId="0" xfId="0" applyFont="1" applyFill="1" applyBorder="1" applyAlignment="1">
      <alignment vertical="top" wrapText="1"/>
    </xf>
    <xf numFmtId="0" fontId="4" fillId="0" borderId="0" xfId="0" applyNumberFormat="1" applyFont="1" applyAlignment="1">
      <alignment horizontal="center"/>
    </xf>
    <xf numFmtId="0" fontId="4" fillId="0" borderId="1" xfId="0" applyFont="1" applyBorder="1" applyAlignment="1">
      <alignment horizontal="center"/>
    </xf>
    <xf numFmtId="0" fontId="6" fillId="0" borderId="9" xfId="0" applyFont="1" applyFill="1" applyBorder="1" applyAlignment="1">
      <alignment horizontal="center"/>
    </xf>
    <xf numFmtId="0" fontId="4" fillId="0" borderId="1" xfId="0" applyFont="1" applyFill="1" applyBorder="1" applyAlignment="1">
      <alignment horizontal="center"/>
    </xf>
    <xf numFmtId="0" fontId="6" fillId="0" borderId="9" xfId="0" applyFont="1" applyFill="1" applyBorder="1" applyAlignment="1">
      <alignment horizontal="center" wrapText="1"/>
    </xf>
    <xf numFmtId="164" fontId="6" fillId="0" borderId="1" xfId="0" applyNumberFormat="1" applyFont="1" applyFill="1" applyBorder="1" applyAlignment="1">
      <alignment horizontal="center" wrapText="1"/>
    </xf>
    <xf numFmtId="0" fontId="4" fillId="2" borderId="1" xfId="0" applyNumberFormat="1" applyFont="1" applyFill="1" applyBorder="1" applyAlignment="1">
      <alignment horizontal="center" wrapText="1"/>
    </xf>
    <xf numFmtId="0" fontId="4" fillId="0" borderId="19" xfId="0" applyFont="1" applyBorder="1"/>
    <xf numFmtId="0" fontId="4" fillId="0" borderId="9" xfId="0" applyFont="1" applyBorder="1"/>
    <xf numFmtId="0" fontId="4" fillId="0" borderId="11" xfId="0" applyFont="1" applyBorder="1"/>
    <xf numFmtId="2" fontId="5" fillId="0" borderId="12" xfId="0" quotePrefix="1" applyNumberFormat="1" applyFont="1" applyBorder="1"/>
    <xf numFmtId="2" fontId="4" fillId="0" borderId="10" xfId="0" quotePrefix="1" applyNumberFormat="1" applyFont="1" applyBorder="1"/>
    <xf numFmtId="2" fontId="4" fillId="0" borderId="13" xfId="0" quotePrefix="1" applyNumberFormat="1" applyFont="1" applyBorder="1"/>
    <xf numFmtId="164" fontId="5" fillId="0" borderId="0" xfId="0" applyNumberFormat="1" applyFont="1"/>
    <xf numFmtId="2" fontId="5" fillId="0" borderId="0" xfId="0" applyNumberFormat="1" applyFont="1" applyFill="1" applyBorder="1"/>
    <xf numFmtId="0" fontId="5" fillId="0" borderId="0" xfId="0" applyFont="1" applyAlignment="1">
      <alignment wrapText="1"/>
    </xf>
    <xf numFmtId="0" fontId="4" fillId="0" borderId="0" xfId="0" applyFont="1" applyBorder="1" applyAlignment="1">
      <alignment horizontal="center" wrapText="1"/>
    </xf>
    <xf numFmtId="2" fontId="4" fillId="0" borderId="0" xfId="0" applyNumberFormat="1" applyFont="1"/>
    <xf numFmtId="165" fontId="5" fillId="0" borderId="0" xfId="0" applyNumberFormat="1" applyFont="1"/>
    <xf numFmtId="2" fontId="4" fillId="0" borderId="1" xfId="0" applyNumberFormat="1" applyFont="1" applyBorder="1"/>
    <xf numFmtId="2" fontId="5" fillId="0" borderId="1" xfId="0" applyNumberFormat="1" applyFont="1" applyFill="1" applyBorder="1"/>
    <xf numFmtId="2" fontId="5" fillId="0" borderId="1" xfId="0" applyNumberFormat="1" applyFont="1" applyBorder="1" applyAlignment="1">
      <alignment horizontal="right"/>
    </xf>
    <xf numFmtId="0" fontId="5" fillId="0" borderId="21" xfId="0" applyFont="1" applyBorder="1"/>
    <xf numFmtId="0" fontId="5" fillId="0" borderId="22" xfId="0" applyFont="1" applyBorder="1"/>
    <xf numFmtId="0" fontId="5" fillId="0" borderId="24" xfId="0" applyFont="1" applyBorder="1"/>
    <xf numFmtId="0" fontId="5" fillId="0" borderId="25" xfId="0" applyFont="1" applyBorder="1"/>
    <xf numFmtId="0" fontId="13" fillId="0" borderId="27" xfId="0" applyFont="1" applyBorder="1" applyAlignment="1">
      <alignment horizontal="left" vertical="center" wrapText="1"/>
    </xf>
    <xf numFmtId="0" fontId="5" fillId="0" borderId="23" xfId="0" applyFont="1" applyBorder="1"/>
    <xf numFmtId="0" fontId="13" fillId="0" borderId="29" xfId="0" applyFont="1" applyBorder="1" applyAlignment="1">
      <alignment horizontal="left" vertical="center"/>
    </xf>
    <xf numFmtId="0" fontId="13" fillId="0" borderId="20" xfId="0" applyFont="1" applyBorder="1" applyAlignment="1">
      <alignment horizontal="left" vertical="center" wrapText="1"/>
    </xf>
    <xf numFmtId="0" fontId="15" fillId="0" borderId="10" xfId="0" applyFont="1" applyBorder="1" applyAlignment="1">
      <alignment horizontal="left" vertical="center" wrapText="1"/>
    </xf>
    <xf numFmtId="0" fontId="16" fillId="3" borderId="10" xfId="0" applyFont="1" applyFill="1" applyBorder="1" applyAlignment="1">
      <alignment vertical="center" wrapText="1"/>
    </xf>
    <xf numFmtId="0" fontId="16" fillId="3" borderId="13" xfId="0" applyFont="1" applyFill="1" applyBorder="1" applyAlignment="1">
      <alignment vertical="center" wrapText="1"/>
    </xf>
    <xf numFmtId="0" fontId="15" fillId="0" borderId="30" xfId="0" applyFont="1" applyBorder="1" applyAlignment="1">
      <alignment vertical="center" wrapText="1"/>
    </xf>
    <xf numFmtId="0" fontId="19" fillId="0" borderId="10" xfId="2" applyFont="1" applyBorder="1" applyAlignment="1">
      <alignment horizontal="left" vertical="center" wrapText="1"/>
    </xf>
    <xf numFmtId="164" fontId="15" fillId="0" borderId="27" xfId="0" applyNumberFormat="1" applyFont="1" applyBorder="1" applyAlignment="1">
      <alignment horizontal="left" vertical="center" wrapText="1"/>
    </xf>
    <xf numFmtId="0" fontId="21" fillId="0" borderId="10" xfId="0" applyFont="1" applyBorder="1" applyAlignment="1">
      <alignment horizontal="left" vertical="center" wrapText="1"/>
    </xf>
    <xf numFmtId="0" fontId="12" fillId="4" borderId="26" xfId="0" applyFont="1" applyFill="1" applyBorder="1" applyAlignment="1">
      <alignment horizontal="left" vertical="center"/>
    </xf>
    <xf numFmtId="0" fontId="20" fillId="4" borderId="26"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28"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9" xfId="0" applyFont="1" applyFill="1" applyBorder="1" applyAlignment="1">
      <alignment horizontal="left" vertical="center"/>
    </xf>
    <xf numFmtId="0" fontId="14" fillId="4" borderId="11" xfId="0" applyFont="1" applyFill="1" applyBorder="1" applyAlignment="1">
      <alignment horizontal="left" vertical="center"/>
    </xf>
    <xf numFmtId="0" fontId="6" fillId="0" borderId="1" xfId="0" applyFont="1" applyFill="1" applyBorder="1" applyAlignment="1">
      <alignment horizontal="center" wrapText="1"/>
    </xf>
    <xf numFmtId="0" fontId="4" fillId="0" borderId="3" xfId="0" applyFont="1" applyBorder="1" applyAlignment="1">
      <alignment horizontal="center"/>
    </xf>
    <xf numFmtId="0" fontId="5" fillId="0" borderId="6" xfId="0" applyNumberFormat="1" applyFont="1" applyBorder="1"/>
    <xf numFmtId="2" fontId="5" fillId="0" borderId="7" xfId="0" applyNumberFormat="1" applyFont="1" applyBorder="1"/>
    <xf numFmtId="0" fontId="5" fillId="0" borderId="7" xfId="0" applyNumberFormat="1" applyFont="1" applyBorder="1"/>
    <xf numFmtId="0" fontId="5" fillId="0" borderId="8" xfId="0" applyNumberFormat="1" applyFont="1" applyBorder="1"/>
    <xf numFmtId="0" fontId="5" fillId="0" borderId="9" xfId="0" applyNumberFormat="1" applyFont="1" applyBorder="1"/>
    <xf numFmtId="0" fontId="5" fillId="0" borderId="10" xfId="0" applyNumberFormat="1" applyFont="1" applyBorder="1"/>
    <xf numFmtId="0" fontId="5" fillId="0" borderId="11" xfId="0" applyNumberFormat="1" applyFont="1" applyBorder="1"/>
    <xf numFmtId="0" fontId="5" fillId="0" borderId="12" xfId="0" applyNumberFormat="1" applyFont="1" applyBorder="1"/>
    <xf numFmtId="0" fontId="5" fillId="0" borderId="13" xfId="0" applyNumberFormat="1" applyFont="1" applyBorder="1"/>
    <xf numFmtId="0" fontId="5" fillId="0" borderId="6" xfId="0" applyFont="1" applyBorder="1"/>
    <xf numFmtId="2" fontId="5" fillId="0" borderId="8" xfId="0" applyNumberFormat="1" applyFont="1" applyBorder="1"/>
    <xf numFmtId="0" fontId="5" fillId="0" borderId="9" xfId="0" applyFont="1" applyBorder="1"/>
    <xf numFmtId="0" fontId="5" fillId="0" borderId="11" xfId="0" applyFont="1" applyBorder="1"/>
    <xf numFmtId="2" fontId="4" fillId="0" borderId="1" xfId="0" applyNumberFormat="1" applyFont="1" applyFill="1" applyBorder="1"/>
    <xf numFmtId="2" fontId="4" fillId="2" borderId="1" xfId="0" applyNumberFormat="1" applyFont="1" applyFill="1" applyBorder="1"/>
    <xf numFmtId="0" fontId="4" fillId="0" borderId="34" xfId="0" applyFont="1" applyBorder="1" applyAlignment="1">
      <alignment horizontal="center"/>
    </xf>
    <xf numFmtId="0" fontId="4" fillId="0" borderId="35"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5" fillId="0" borderId="9" xfId="0" applyFont="1" applyBorder="1" applyAlignment="1">
      <alignment vertical="top" wrapText="1"/>
    </xf>
    <xf numFmtId="2" fontId="5" fillId="0" borderId="10" xfId="0" applyNumberFormat="1" applyFont="1" applyBorder="1" applyAlignment="1">
      <alignment horizontal="right" vertical="top" wrapText="1"/>
    </xf>
    <xf numFmtId="0" fontId="5" fillId="0" borderId="11" xfId="0" applyFont="1" applyBorder="1" applyAlignment="1">
      <alignment vertical="top" wrapText="1"/>
    </xf>
    <xf numFmtId="2" fontId="5" fillId="0" borderId="12" xfId="0" applyNumberFormat="1" applyFont="1" applyBorder="1" applyAlignment="1">
      <alignment horizontal="right" vertical="top" wrapText="1"/>
    </xf>
    <xf numFmtId="2" fontId="5" fillId="0" borderId="1" xfId="0" applyNumberFormat="1" applyFont="1" applyBorder="1" applyAlignment="1">
      <alignment wrapText="1"/>
    </xf>
    <xf numFmtId="2" fontId="5" fillId="0" borderId="12" xfId="0" applyNumberFormat="1" applyFont="1" applyBorder="1" applyAlignment="1">
      <alignment wrapText="1"/>
    </xf>
    <xf numFmtId="0" fontId="6" fillId="0" borderId="1" xfId="0" applyNumberFormat="1" applyFont="1" applyBorder="1" applyAlignment="1">
      <alignment horizontal="left"/>
    </xf>
    <xf numFmtId="0" fontId="6" fillId="0" borderId="12" xfId="0" applyNumberFormat="1" applyFont="1" applyBorder="1" applyAlignment="1">
      <alignment horizontal="left"/>
    </xf>
    <xf numFmtId="0" fontId="4" fillId="0" borderId="9" xfId="0" applyFont="1" applyBorder="1" applyAlignment="1">
      <alignment wrapText="1"/>
    </xf>
    <xf numFmtId="0" fontId="4" fillId="0" borderId="11" xfId="0" applyFont="1" applyBorder="1" applyAlignment="1">
      <alignment wrapText="1"/>
    </xf>
    <xf numFmtId="0" fontId="5" fillId="3" borderId="0" xfId="0" applyFont="1" applyFill="1"/>
    <xf numFmtId="0" fontId="5" fillId="3" borderId="0" xfId="0" applyFont="1" applyFill="1" applyBorder="1"/>
    <xf numFmtId="0" fontId="22" fillId="0" borderId="0" xfId="0" applyFont="1"/>
    <xf numFmtId="0" fontId="23" fillId="0" borderId="1" xfId="0" applyFont="1" applyBorder="1" applyAlignment="1">
      <alignment horizontal="center" wrapText="1"/>
    </xf>
    <xf numFmtId="0" fontId="4" fillId="5" borderId="39" xfId="0" applyFont="1" applyFill="1" applyBorder="1" applyAlignment="1">
      <alignment horizontal="left"/>
    </xf>
    <xf numFmtId="0" fontId="4" fillId="5" borderId="40" xfId="0" applyFont="1" applyFill="1" applyBorder="1" applyAlignment="1">
      <alignment horizontal="left"/>
    </xf>
    <xf numFmtId="0" fontId="5" fillId="3" borderId="41" xfId="0" applyFont="1" applyFill="1" applyBorder="1"/>
    <xf numFmtId="0" fontId="5" fillId="3" borderId="42" xfId="0" applyFont="1" applyFill="1" applyBorder="1"/>
    <xf numFmtId="0" fontId="5" fillId="3" borderId="43" xfId="0" applyFont="1" applyFill="1" applyBorder="1"/>
    <xf numFmtId="0" fontId="5" fillId="3" borderId="44" xfId="0" applyFont="1" applyFill="1" applyBorder="1"/>
    <xf numFmtId="0" fontId="5" fillId="3" borderId="45" xfId="0" applyFont="1" applyFill="1" applyBorder="1"/>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xf>
    <xf numFmtId="0" fontId="4" fillId="0" borderId="20" xfId="0" applyFont="1" applyBorder="1" applyAlignment="1">
      <alignment horizontal="center" wrapText="1"/>
    </xf>
    <xf numFmtId="0" fontId="4" fillId="0" borderId="10" xfId="0" applyFont="1" applyBorder="1" applyAlignment="1">
      <alignment horizontal="center" wrapText="1"/>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Border="1" applyAlignment="1">
      <alignment horizontal="right" wrapText="1" indent="1"/>
    </xf>
    <xf numFmtId="0" fontId="6" fillId="0" borderId="7" xfId="0" applyFont="1" applyBorder="1" applyAlignment="1">
      <alignment horizontal="right" wrapText="1" indent="1"/>
    </xf>
    <xf numFmtId="0" fontId="6" fillId="0" borderId="7" xfId="0" applyFont="1" applyBorder="1" applyAlignment="1">
      <alignment wrapText="1"/>
    </xf>
    <xf numFmtId="0" fontId="6" fillId="0" borderId="8" xfId="0" applyFont="1" applyBorder="1" applyAlignment="1">
      <alignment wrapText="1"/>
    </xf>
    <xf numFmtId="0" fontId="6" fillId="0" borderId="9" xfId="0" applyFont="1" applyBorder="1" applyAlignment="1">
      <alignment horizontal="right" wrapText="1" indent="1"/>
    </xf>
    <xf numFmtId="0" fontId="6" fillId="0" borderId="1" xfId="0" applyFont="1" applyBorder="1" applyAlignment="1">
      <alignment horizontal="right" wrapText="1" indent="1"/>
    </xf>
    <xf numFmtId="0" fontId="6" fillId="0" borderId="1" xfId="0" applyFont="1" applyBorder="1" applyAlignment="1">
      <alignment wrapText="1"/>
    </xf>
    <xf numFmtId="0" fontId="6" fillId="0" borderId="10" xfId="0" applyFont="1" applyBorder="1" applyAlignment="1">
      <alignment wrapText="1"/>
    </xf>
    <xf numFmtId="0" fontId="6" fillId="0" borderId="9" xfId="0" applyFont="1" applyFill="1" applyBorder="1" applyAlignment="1">
      <alignment horizontal="right" wrapText="1" indent="1"/>
    </xf>
    <xf numFmtId="0" fontId="6" fillId="0" borderId="1" xfId="0" applyFont="1" applyFill="1" applyBorder="1" applyAlignment="1">
      <alignment horizontal="right" wrapText="1" indent="1"/>
    </xf>
    <xf numFmtId="0" fontId="6" fillId="0" borderId="1" xfId="0" applyFont="1" applyFill="1" applyBorder="1" applyAlignment="1">
      <alignment horizontal="center" wrapText="1"/>
    </xf>
    <xf numFmtId="0" fontId="6" fillId="0" borderId="10" xfId="0" applyFont="1" applyFill="1" applyBorder="1" applyAlignment="1">
      <alignment horizontal="center" wrapText="1"/>
    </xf>
    <xf numFmtId="0" fontId="6" fillId="0" borderId="1" xfId="0" applyFont="1" applyFill="1" applyBorder="1" applyAlignment="1">
      <alignment horizontal="center"/>
    </xf>
    <xf numFmtId="0" fontId="5" fillId="0" borderId="0" xfId="0" applyFont="1" applyBorder="1" applyAlignment="1">
      <alignment horizontal="left" vertical="top" wrapText="1"/>
    </xf>
    <xf numFmtId="0" fontId="4" fillId="0" borderId="31" xfId="0" applyFont="1" applyBorder="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2" fontId="5" fillId="0" borderId="4" xfId="0" applyNumberFormat="1" applyFont="1" applyBorder="1" applyAlignment="1">
      <alignment horizontal="center" vertical="top" wrapText="1"/>
    </xf>
    <xf numFmtId="2" fontId="5" fillId="0" borderId="5" xfId="0" applyNumberFormat="1" applyFont="1" applyBorder="1" applyAlignment="1">
      <alignment horizontal="center" vertical="top" wrapText="1"/>
    </xf>
    <xf numFmtId="2" fontId="5" fillId="0" borderId="30" xfId="0" applyNumberFormat="1" applyFont="1" applyBorder="1" applyAlignment="1">
      <alignment horizontal="center" vertical="top" wrapText="1"/>
    </xf>
    <xf numFmtId="2" fontId="5" fillId="0" borderId="36" xfId="0" applyNumberFormat="1" applyFont="1" applyBorder="1" applyAlignment="1">
      <alignment horizontal="center" vertical="top" wrapText="1"/>
    </xf>
    <xf numFmtId="2" fontId="5" fillId="0" borderId="37" xfId="0" applyNumberFormat="1" applyFont="1" applyBorder="1" applyAlignment="1">
      <alignment horizontal="center" vertical="top" wrapText="1"/>
    </xf>
    <xf numFmtId="2" fontId="5" fillId="0" borderId="38" xfId="0" applyNumberFormat="1" applyFont="1" applyBorder="1" applyAlignment="1">
      <alignment horizontal="center" vertical="top" wrapText="1"/>
    </xf>
  </cellXfs>
  <cellStyles count="3">
    <cellStyle name="Comma 2" xfId="1" xr:uid="{00000000-0005-0000-0000-000000000000}"/>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1467</xdr:colOff>
      <xdr:row>7</xdr:row>
      <xdr:rowOff>183399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00100"/>
          <a:ext cx="1467" cy="1043370"/>
        </a:xfrm>
        <a:prstGeom prst="rect">
          <a:avLst/>
        </a:prstGeom>
      </xdr:spPr>
    </xdr:pic>
    <xdr:clientData/>
  </xdr:twoCellAnchor>
  <xdr:twoCellAnchor editAs="oneCell">
    <xdr:from>
      <xdr:col>4</xdr:col>
      <xdr:colOff>2460296</xdr:colOff>
      <xdr:row>0</xdr:row>
      <xdr:rowOff>135320</xdr:rowOff>
    </xdr:from>
    <xdr:to>
      <xdr:col>4</xdr:col>
      <xdr:colOff>3630404</xdr:colOff>
      <xdr:row>4</xdr:row>
      <xdr:rowOff>51893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4096" y="135320"/>
          <a:ext cx="1189158" cy="7071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udha\Vasudha\Vasudha%20Inventory\Submitted%20files\Biomass%20Burning%20Forest%20La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orest Land1 of 2"/>
    </sheetNames>
    <sheetDataSet>
      <sheetData sheetId="0"/>
      <sheetData sheetId="1">
        <row r="9">
          <cell r="A9" t="str">
            <v>Year</v>
          </cell>
        </row>
        <row r="10">
          <cell r="A10">
            <v>2007</v>
          </cell>
        </row>
        <row r="11">
          <cell r="A11">
            <v>2008</v>
          </cell>
        </row>
        <row r="12">
          <cell r="A12">
            <v>2009</v>
          </cell>
        </row>
        <row r="13">
          <cell r="A13">
            <v>2010</v>
          </cell>
        </row>
        <row r="14">
          <cell r="A14">
            <v>2011</v>
          </cell>
        </row>
        <row r="15">
          <cell r="A15">
            <v>2012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73"/>
  <sheetViews>
    <sheetView tabSelected="1" zoomScale="84" zoomScaleNormal="84" workbookViewId="0">
      <selection activeCell="E17" sqref="E17"/>
    </sheetView>
  </sheetViews>
  <sheetFormatPr defaultColWidth="8.85546875" defaultRowHeight="15.75" x14ac:dyDescent="0.25"/>
  <cols>
    <col min="1" max="3" width="8.85546875" style="11"/>
    <col min="4" max="4" width="29.42578125" style="11" customWidth="1"/>
    <col min="5" max="5" width="136" style="11" customWidth="1"/>
    <col min="6" max="16384" width="8.85546875" style="11"/>
  </cols>
  <sheetData>
    <row r="1" spans="1:30" x14ac:dyDescent="0.25">
      <c r="A1" s="59"/>
      <c r="B1" s="59"/>
      <c r="C1" s="59"/>
      <c r="D1" s="59"/>
      <c r="E1" s="60"/>
      <c r="F1" s="59"/>
      <c r="G1" s="59"/>
      <c r="H1" s="59"/>
      <c r="I1" s="59"/>
      <c r="J1" s="59"/>
      <c r="K1" s="59"/>
      <c r="L1" s="59"/>
      <c r="M1" s="59"/>
      <c r="N1" s="59"/>
      <c r="O1" s="59"/>
      <c r="P1" s="59"/>
      <c r="Q1" s="59"/>
      <c r="R1" s="59"/>
      <c r="S1" s="59"/>
      <c r="T1" s="59"/>
      <c r="U1" s="59"/>
      <c r="V1" s="59"/>
      <c r="W1" s="59"/>
      <c r="X1" s="59"/>
      <c r="Y1" s="59"/>
      <c r="Z1" s="59"/>
      <c r="AA1" s="59"/>
      <c r="AB1" s="59"/>
      <c r="AC1" s="59"/>
      <c r="AD1" s="59"/>
    </row>
    <row r="2" spans="1:30" x14ac:dyDescent="0.25">
      <c r="A2" s="59"/>
      <c r="B2" s="59"/>
      <c r="C2" s="59"/>
      <c r="D2" s="59"/>
      <c r="E2" s="60"/>
      <c r="F2" s="59"/>
      <c r="G2" s="59"/>
      <c r="H2" s="59"/>
      <c r="I2" s="59"/>
      <c r="J2" s="59"/>
      <c r="K2" s="59"/>
      <c r="L2" s="59"/>
      <c r="M2" s="59"/>
      <c r="N2" s="59"/>
      <c r="O2" s="59"/>
      <c r="P2" s="59"/>
      <c r="Q2" s="59"/>
      <c r="R2" s="59"/>
      <c r="S2" s="59"/>
      <c r="T2" s="59"/>
      <c r="U2" s="59"/>
      <c r="V2" s="59"/>
      <c r="W2" s="59"/>
      <c r="X2" s="59"/>
      <c r="Y2" s="59"/>
      <c r="Z2" s="59"/>
      <c r="AA2" s="59"/>
      <c r="AB2" s="59"/>
      <c r="AC2" s="59"/>
      <c r="AD2" s="59"/>
    </row>
    <row r="3" spans="1:30" x14ac:dyDescent="0.25">
      <c r="A3" s="59"/>
      <c r="B3" s="59"/>
      <c r="C3" s="59"/>
      <c r="D3" s="59"/>
      <c r="E3" s="60"/>
      <c r="F3" s="59"/>
      <c r="G3" s="59"/>
      <c r="H3" s="59"/>
      <c r="I3" s="59"/>
      <c r="J3" s="59"/>
      <c r="K3" s="59"/>
      <c r="L3" s="59"/>
      <c r="M3" s="59"/>
      <c r="N3" s="59"/>
      <c r="O3" s="59"/>
      <c r="P3" s="59"/>
      <c r="Q3" s="59"/>
      <c r="R3" s="59"/>
      <c r="S3" s="59"/>
      <c r="T3" s="59"/>
      <c r="U3" s="59"/>
      <c r="V3" s="59"/>
      <c r="W3" s="59"/>
      <c r="X3" s="59"/>
      <c r="Y3" s="59"/>
      <c r="Z3" s="59"/>
      <c r="AA3" s="59"/>
      <c r="AB3" s="59"/>
      <c r="AC3" s="59"/>
      <c r="AD3" s="59"/>
    </row>
    <row r="4" spans="1:30" x14ac:dyDescent="0.25">
      <c r="A4" s="59"/>
      <c r="B4" s="59"/>
      <c r="C4" s="59"/>
      <c r="D4" s="59"/>
      <c r="E4" s="60"/>
      <c r="F4" s="59"/>
      <c r="G4" s="59"/>
      <c r="H4" s="59"/>
      <c r="I4" s="59"/>
      <c r="J4" s="59"/>
      <c r="K4" s="59"/>
      <c r="L4" s="59"/>
      <c r="M4" s="59"/>
      <c r="N4" s="59"/>
      <c r="O4" s="59"/>
      <c r="P4" s="59"/>
      <c r="Q4" s="59"/>
      <c r="R4" s="59"/>
      <c r="S4" s="59"/>
      <c r="T4" s="59"/>
      <c r="U4" s="59"/>
      <c r="V4" s="59"/>
      <c r="W4" s="59"/>
      <c r="X4" s="59"/>
      <c r="Y4" s="59"/>
      <c r="Z4" s="59"/>
      <c r="AA4" s="59"/>
      <c r="AB4" s="59"/>
      <c r="AC4" s="59"/>
      <c r="AD4" s="59"/>
    </row>
    <row r="5" spans="1:30" ht="16.5" thickBot="1" x14ac:dyDescent="0.3">
      <c r="A5" s="59"/>
      <c r="B5" s="59"/>
      <c r="C5" s="59"/>
      <c r="D5" s="61"/>
      <c r="E5" s="62"/>
      <c r="F5" s="59"/>
      <c r="G5" s="59"/>
      <c r="H5" s="59"/>
      <c r="I5" s="59"/>
      <c r="J5" s="59"/>
      <c r="K5" s="59"/>
      <c r="L5" s="59"/>
      <c r="M5" s="59"/>
      <c r="N5" s="59"/>
      <c r="O5" s="59"/>
      <c r="P5" s="59"/>
      <c r="Q5" s="59"/>
      <c r="R5" s="59"/>
      <c r="S5" s="59"/>
      <c r="T5" s="59"/>
      <c r="U5" s="59"/>
      <c r="V5" s="59"/>
      <c r="W5" s="59"/>
      <c r="X5" s="59"/>
      <c r="Y5" s="59"/>
      <c r="Z5" s="59"/>
      <c r="AA5" s="59"/>
      <c r="AB5" s="59"/>
      <c r="AC5" s="59"/>
      <c r="AD5" s="59"/>
    </row>
    <row r="6" spans="1:30" ht="30" customHeight="1" thickBot="1" x14ac:dyDescent="0.3">
      <c r="A6" s="59"/>
      <c r="B6" s="59"/>
      <c r="C6" s="60"/>
      <c r="D6" s="74" t="s">
        <v>64</v>
      </c>
      <c r="E6" s="63" t="s">
        <v>135</v>
      </c>
      <c r="F6" s="64"/>
      <c r="G6" s="59"/>
      <c r="H6" s="59"/>
      <c r="I6" s="59"/>
      <c r="J6" s="59"/>
      <c r="K6" s="59"/>
      <c r="L6" s="59"/>
      <c r="M6" s="59"/>
      <c r="N6" s="59"/>
      <c r="O6" s="59"/>
      <c r="P6" s="59"/>
      <c r="Q6" s="59"/>
      <c r="R6" s="59"/>
      <c r="S6" s="59"/>
      <c r="T6" s="59"/>
      <c r="U6" s="59"/>
      <c r="V6" s="59"/>
      <c r="W6" s="59"/>
      <c r="X6" s="59"/>
      <c r="Y6" s="59"/>
      <c r="Z6" s="59"/>
      <c r="AA6" s="59"/>
      <c r="AB6" s="59"/>
      <c r="AC6" s="59"/>
      <c r="AD6" s="59"/>
    </row>
    <row r="7" spans="1:30" ht="21" customHeight="1" x14ac:dyDescent="0.25">
      <c r="A7" s="59"/>
      <c r="B7" s="59"/>
      <c r="C7" s="60"/>
      <c r="D7" s="75" t="s">
        <v>152</v>
      </c>
      <c r="E7" s="72" t="s">
        <v>153</v>
      </c>
      <c r="F7" s="64"/>
      <c r="G7" s="59"/>
      <c r="H7" s="59"/>
      <c r="I7" s="59"/>
      <c r="J7" s="59"/>
      <c r="K7" s="59"/>
      <c r="L7" s="59"/>
      <c r="M7" s="59"/>
      <c r="N7" s="59"/>
      <c r="O7" s="59"/>
      <c r="P7" s="59"/>
      <c r="Q7" s="59"/>
      <c r="R7" s="59"/>
      <c r="S7" s="59"/>
      <c r="T7" s="59"/>
      <c r="U7" s="59"/>
      <c r="V7" s="59"/>
      <c r="W7" s="59"/>
      <c r="X7" s="59"/>
      <c r="Y7" s="59"/>
      <c r="Z7" s="59"/>
      <c r="AA7" s="59"/>
      <c r="AB7" s="59"/>
      <c r="AC7" s="59"/>
      <c r="AD7" s="59"/>
    </row>
    <row r="8" spans="1:30" ht="26.25" customHeight="1" x14ac:dyDescent="0.25">
      <c r="A8" s="59"/>
      <c r="B8" s="59"/>
      <c r="C8" s="60"/>
      <c r="D8" s="76" t="s">
        <v>136</v>
      </c>
      <c r="E8" s="65" t="s">
        <v>137</v>
      </c>
      <c r="F8" s="64"/>
      <c r="G8" s="59"/>
      <c r="H8" s="59"/>
      <c r="I8" s="59"/>
      <c r="J8" s="59"/>
      <c r="K8" s="59"/>
      <c r="L8" s="59"/>
      <c r="M8" s="59"/>
      <c r="N8" s="59"/>
      <c r="O8" s="59"/>
      <c r="P8" s="59"/>
      <c r="Q8" s="59"/>
      <c r="R8" s="59"/>
      <c r="S8" s="59"/>
      <c r="T8" s="59"/>
      <c r="U8" s="59"/>
      <c r="V8" s="59"/>
      <c r="W8" s="59"/>
      <c r="X8" s="59"/>
      <c r="Y8" s="59"/>
      <c r="Z8" s="59"/>
      <c r="AA8" s="59"/>
      <c r="AB8" s="59"/>
      <c r="AC8" s="59"/>
      <c r="AD8" s="59"/>
    </row>
    <row r="9" spans="1:30" ht="19.5" customHeight="1" x14ac:dyDescent="0.25">
      <c r="A9" s="59"/>
      <c r="B9" s="59"/>
      <c r="C9" s="60"/>
      <c r="D9" s="77" t="s">
        <v>138</v>
      </c>
      <c r="E9" s="65" t="s">
        <v>139</v>
      </c>
      <c r="F9" s="64"/>
      <c r="G9" s="59"/>
      <c r="H9" s="59"/>
      <c r="I9" s="59"/>
      <c r="J9" s="59"/>
      <c r="K9" s="59"/>
      <c r="L9" s="59"/>
      <c r="M9" s="59"/>
      <c r="N9" s="59"/>
      <c r="O9" s="59"/>
      <c r="P9" s="59"/>
      <c r="Q9" s="59"/>
      <c r="R9" s="59"/>
      <c r="S9" s="59"/>
      <c r="T9" s="59"/>
      <c r="U9" s="59"/>
      <c r="V9" s="59"/>
      <c r="W9" s="59"/>
      <c r="X9" s="59"/>
      <c r="Y9" s="59"/>
      <c r="Z9" s="59"/>
      <c r="AA9" s="59"/>
      <c r="AB9" s="59"/>
      <c r="AC9" s="59"/>
      <c r="AD9" s="59"/>
    </row>
    <row r="10" spans="1:30" ht="36" customHeight="1" x14ac:dyDescent="0.25">
      <c r="A10" s="59"/>
      <c r="B10" s="59"/>
      <c r="C10" s="60"/>
      <c r="D10" s="78" t="s">
        <v>140</v>
      </c>
      <c r="E10" s="66" t="s">
        <v>151</v>
      </c>
      <c r="F10" s="64"/>
      <c r="G10" s="59"/>
      <c r="H10" s="59"/>
      <c r="I10" s="59"/>
      <c r="J10" s="59"/>
      <c r="K10" s="59"/>
      <c r="L10" s="59"/>
      <c r="M10" s="59"/>
      <c r="N10" s="59"/>
      <c r="O10" s="59"/>
      <c r="P10" s="59"/>
      <c r="Q10" s="59"/>
      <c r="R10" s="59"/>
      <c r="S10" s="59"/>
      <c r="T10" s="59"/>
      <c r="U10" s="59"/>
      <c r="V10" s="59"/>
      <c r="W10" s="59"/>
      <c r="X10" s="59"/>
      <c r="Y10" s="59"/>
      <c r="Z10" s="59"/>
      <c r="AA10" s="59"/>
      <c r="AB10" s="59"/>
      <c r="AC10" s="59"/>
      <c r="AD10" s="59"/>
    </row>
    <row r="11" spans="1:30" ht="148.5" customHeight="1" x14ac:dyDescent="0.25">
      <c r="A11" s="59"/>
      <c r="B11" s="59"/>
      <c r="C11" s="60"/>
      <c r="D11" s="79" t="s">
        <v>141</v>
      </c>
      <c r="E11" s="67" t="s">
        <v>148</v>
      </c>
      <c r="F11" s="64"/>
      <c r="G11" s="59"/>
      <c r="H11" s="59"/>
      <c r="I11" s="59"/>
      <c r="J11" s="59"/>
      <c r="K11" s="59"/>
      <c r="L11" s="59"/>
      <c r="M11" s="59"/>
      <c r="N11" s="59"/>
      <c r="O11" s="59"/>
      <c r="P11" s="59"/>
      <c r="Q11" s="59"/>
      <c r="R11" s="59"/>
      <c r="S11" s="59"/>
      <c r="T11" s="59"/>
      <c r="U11" s="59"/>
      <c r="V11" s="59"/>
      <c r="W11" s="59"/>
      <c r="X11" s="59"/>
      <c r="Y11" s="59"/>
      <c r="Z11" s="59"/>
      <c r="AA11" s="59"/>
      <c r="AB11" s="59"/>
      <c r="AC11" s="59"/>
      <c r="AD11" s="59"/>
    </row>
    <row r="12" spans="1:30" ht="108" customHeight="1" x14ac:dyDescent="0.25">
      <c r="A12" s="59"/>
      <c r="B12" s="59"/>
      <c r="C12" s="60"/>
      <c r="D12" s="80" t="s">
        <v>142</v>
      </c>
      <c r="E12" s="68" t="s">
        <v>155</v>
      </c>
      <c r="F12" s="64"/>
      <c r="G12" s="59"/>
      <c r="H12" s="59"/>
      <c r="I12" s="59"/>
      <c r="J12" s="59"/>
      <c r="K12" s="59"/>
      <c r="L12" s="59"/>
      <c r="M12" s="59"/>
      <c r="N12" s="59"/>
      <c r="O12" s="59"/>
      <c r="P12" s="59"/>
      <c r="Q12" s="59"/>
      <c r="R12" s="59"/>
      <c r="S12" s="59"/>
      <c r="T12" s="59"/>
      <c r="U12" s="59"/>
      <c r="V12" s="59"/>
      <c r="W12" s="59"/>
      <c r="X12" s="59"/>
      <c r="Y12" s="59"/>
      <c r="Z12" s="59"/>
      <c r="AA12" s="59"/>
      <c r="AB12" s="59"/>
      <c r="AC12" s="59"/>
      <c r="AD12" s="59"/>
    </row>
    <row r="13" spans="1:30" ht="41.25" customHeight="1" x14ac:dyDescent="0.25">
      <c r="A13" s="59"/>
      <c r="B13" s="59"/>
      <c r="C13" s="60"/>
      <c r="D13" s="80" t="s">
        <v>143</v>
      </c>
      <c r="E13" s="67" t="s">
        <v>150</v>
      </c>
      <c r="F13" s="64"/>
      <c r="G13" s="59"/>
      <c r="H13" s="59"/>
      <c r="I13" s="59"/>
      <c r="J13" s="59"/>
      <c r="K13" s="59"/>
      <c r="L13" s="59"/>
      <c r="M13" s="59"/>
      <c r="N13" s="59"/>
      <c r="O13" s="59"/>
      <c r="P13" s="59"/>
      <c r="Q13" s="59"/>
      <c r="R13" s="59"/>
      <c r="S13" s="59"/>
      <c r="T13" s="59"/>
      <c r="U13" s="59"/>
      <c r="V13" s="59"/>
      <c r="W13" s="59"/>
      <c r="X13" s="59"/>
      <c r="Y13" s="59"/>
      <c r="Z13" s="59"/>
      <c r="AA13" s="59"/>
      <c r="AB13" s="59"/>
      <c r="AC13" s="59"/>
      <c r="AD13" s="59"/>
    </row>
    <row r="14" spans="1:30" ht="19.5" x14ac:dyDescent="0.25">
      <c r="A14" s="59"/>
      <c r="B14" s="59"/>
      <c r="C14" s="60"/>
      <c r="D14" s="80" t="s">
        <v>144</v>
      </c>
      <c r="E14" s="71" t="s">
        <v>149</v>
      </c>
      <c r="F14" s="64"/>
      <c r="G14" s="59"/>
      <c r="H14" s="59"/>
      <c r="I14" s="59"/>
      <c r="J14" s="59"/>
      <c r="K14" s="59"/>
      <c r="L14" s="59"/>
      <c r="M14" s="59"/>
      <c r="N14" s="59"/>
      <c r="O14" s="59"/>
      <c r="P14" s="59"/>
      <c r="Q14" s="59"/>
      <c r="R14" s="59"/>
      <c r="S14" s="59"/>
      <c r="T14" s="59"/>
      <c r="U14" s="59"/>
      <c r="V14" s="59"/>
      <c r="W14" s="59"/>
      <c r="X14" s="59"/>
      <c r="Y14" s="59"/>
      <c r="Z14" s="59"/>
      <c r="AA14" s="59"/>
      <c r="AB14" s="59"/>
      <c r="AC14" s="59"/>
      <c r="AD14" s="59"/>
    </row>
    <row r="15" spans="1:30" ht="156" x14ac:dyDescent="0.25">
      <c r="A15" s="59"/>
      <c r="B15" s="59"/>
      <c r="C15" s="60"/>
      <c r="D15" s="79" t="s">
        <v>145</v>
      </c>
      <c r="E15" s="73" t="s">
        <v>156</v>
      </c>
      <c r="F15" s="64"/>
      <c r="G15" s="59"/>
      <c r="H15" s="59"/>
      <c r="I15" s="59"/>
      <c r="J15" s="59"/>
      <c r="K15" s="59"/>
      <c r="L15" s="59"/>
      <c r="M15" s="59"/>
      <c r="N15" s="59"/>
      <c r="O15" s="59"/>
      <c r="P15" s="59"/>
      <c r="Q15" s="59"/>
      <c r="R15" s="59"/>
      <c r="S15" s="59"/>
      <c r="T15" s="59"/>
      <c r="U15" s="59"/>
      <c r="V15" s="59"/>
      <c r="W15" s="59"/>
      <c r="X15" s="59"/>
      <c r="Y15" s="59"/>
      <c r="Z15" s="59"/>
      <c r="AA15" s="59"/>
      <c r="AB15" s="59"/>
      <c r="AC15" s="59"/>
      <c r="AD15" s="59"/>
    </row>
    <row r="16" spans="1:30" ht="122.25" customHeight="1" x14ac:dyDescent="0.25">
      <c r="A16" s="59"/>
      <c r="B16" s="59"/>
      <c r="C16" s="60"/>
      <c r="D16" s="80" t="s">
        <v>146</v>
      </c>
      <c r="E16" s="70" t="s">
        <v>154</v>
      </c>
      <c r="F16" s="64"/>
      <c r="G16" s="59"/>
      <c r="H16" s="59"/>
      <c r="I16" s="59"/>
      <c r="J16" s="59"/>
      <c r="K16" s="59"/>
      <c r="L16" s="59"/>
      <c r="M16" s="59"/>
      <c r="N16" s="59"/>
      <c r="O16" s="59"/>
      <c r="P16" s="59"/>
      <c r="Q16" s="59"/>
      <c r="R16" s="59"/>
      <c r="S16" s="59"/>
      <c r="T16" s="59"/>
      <c r="U16" s="59"/>
      <c r="V16" s="59"/>
      <c r="W16" s="59"/>
      <c r="X16" s="59"/>
      <c r="Y16" s="59"/>
      <c r="Z16" s="59"/>
      <c r="AA16" s="59"/>
      <c r="AB16" s="59"/>
      <c r="AC16" s="59"/>
      <c r="AD16" s="59"/>
    </row>
    <row r="17" spans="1:30" ht="133.5" customHeight="1" thickBot="1" x14ac:dyDescent="0.3">
      <c r="A17" s="59"/>
      <c r="B17" s="59"/>
      <c r="C17" s="59"/>
      <c r="D17" s="81" t="s">
        <v>147</v>
      </c>
      <c r="E17" s="69" t="s">
        <v>157</v>
      </c>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row>
    <row r="18" spans="1:30" x14ac:dyDescent="0.2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row>
    <row r="19" spans="1:30" x14ac:dyDescent="0.25">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row>
    <row r="20" spans="1:30" x14ac:dyDescent="0.25">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row>
    <row r="21" spans="1:30" x14ac:dyDescent="0.25">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row>
    <row r="22" spans="1:30" x14ac:dyDescent="0.25">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row>
    <row r="23" spans="1:30" x14ac:dyDescent="0.25">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row>
    <row r="24" spans="1:30" x14ac:dyDescent="0.25">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row>
    <row r="25" spans="1:30" x14ac:dyDescent="0.2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row>
    <row r="26" spans="1:30" x14ac:dyDescent="0.25">
      <c r="A26" s="59"/>
      <c r="B26" s="59"/>
      <c r="C26" s="59"/>
      <c r="D26" s="59"/>
      <c r="E26" s="59"/>
      <c r="F26" s="59"/>
      <c r="G26" s="59"/>
      <c r="H26" s="59"/>
      <c r="I26" s="59"/>
    </row>
    <row r="27" spans="1:30" x14ac:dyDescent="0.25">
      <c r="A27" s="59"/>
      <c r="B27" s="59"/>
      <c r="C27" s="59"/>
      <c r="D27" s="59"/>
      <c r="E27" s="59"/>
      <c r="F27" s="59"/>
      <c r="G27" s="59"/>
      <c r="H27" s="59"/>
      <c r="I27" s="59"/>
    </row>
    <row r="28" spans="1:30" x14ac:dyDescent="0.25">
      <c r="A28" s="59"/>
      <c r="B28" s="59"/>
      <c r="C28" s="59"/>
      <c r="D28" s="59"/>
      <c r="E28" s="59"/>
      <c r="F28" s="59"/>
      <c r="G28" s="59"/>
      <c r="H28" s="59"/>
      <c r="I28" s="59"/>
    </row>
    <row r="29" spans="1:30" x14ac:dyDescent="0.25">
      <c r="A29" s="59"/>
      <c r="B29" s="59"/>
      <c r="C29" s="59"/>
      <c r="D29" s="59"/>
      <c r="E29" s="59"/>
      <c r="F29" s="59"/>
      <c r="G29" s="59"/>
      <c r="H29" s="59"/>
      <c r="I29" s="59"/>
    </row>
    <row r="30" spans="1:30" x14ac:dyDescent="0.25">
      <c r="A30" s="59"/>
      <c r="B30" s="59"/>
      <c r="C30" s="59"/>
      <c r="D30" s="59"/>
      <c r="E30" s="59"/>
      <c r="F30" s="59"/>
      <c r="G30" s="59"/>
      <c r="H30" s="59"/>
      <c r="I30" s="59"/>
    </row>
    <row r="31" spans="1:30" x14ac:dyDescent="0.25">
      <c r="A31" s="59"/>
      <c r="B31" s="59"/>
      <c r="C31" s="59"/>
      <c r="D31" s="59"/>
      <c r="E31" s="59"/>
      <c r="F31" s="59"/>
      <c r="G31" s="59"/>
      <c r="H31" s="59"/>
      <c r="I31" s="59"/>
    </row>
    <row r="32" spans="1:30" x14ac:dyDescent="0.25">
      <c r="A32" s="59"/>
      <c r="B32" s="59"/>
      <c r="C32" s="59"/>
      <c r="D32" s="59"/>
      <c r="E32" s="59"/>
      <c r="F32" s="59"/>
      <c r="G32" s="59"/>
      <c r="H32" s="59"/>
      <c r="I32" s="59"/>
    </row>
    <row r="33" spans="1:9" x14ac:dyDescent="0.25">
      <c r="A33" s="59"/>
      <c r="B33" s="59"/>
      <c r="C33" s="59"/>
      <c r="D33" s="59"/>
      <c r="E33" s="59"/>
      <c r="F33" s="59"/>
      <c r="G33" s="59"/>
      <c r="H33" s="59"/>
      <c r="I33" s="59"/>
    </row>
    <row r="34" spans="1:9" x14ac:dyDescent="0.25">
      <c r="A34" s="59"/>
      <c r="B34" s="59"/>
      <c r="C34" s="59"/>
      <c r="D34" s="59"/>
      <c r="E34" s="59"/>
      <c r="F34" s="59"/>
      <c r="G34" s="59"/>
      <c r="H34" s="59"/>
      <c r="I34" s="59"/>
    </row>
    <row r="35" spans="1:9" x14ac:dyDescent="0.25">
      <c r="A35" s="59"/>
      <c r="B35" s="59"/>
      <c r="C35" s="59"/>
      <c r="D35" s="59"/>
      <c r="E35" s="59"/>
      <c r="F35" s="59"/>
      <c r="G35" s="59"/>
      <c r="H35" s="59"/>
      <c r="I35" s="59"/>
    </row>
    <row r="36" spans="1:9" x14ac:dyDescent="0.25">
      <c r="A36" s="59"/>
      <c r="B36" s="59"/>
      <c r="C36" s="59"/>
      <c r="D36" s="59"/>
      <c r="E36" s="59"/>
      <c r="F36" s="59"/>
      <c r="G36" s="59"/>
      <c r="H36" s="59"/>
      <c r="I36" s="59"/>
    </row>
    <row r="37" spans="1:9" x14ac:dyDescent="0.25">
      <c r="A37" s="59"/>
      <c r="B37" s="59"/>
      <c r="C37" s="59"/>
      <c r="D37" s="59"/>
      <c r="E37" s="59"/>
      <c r="F37" s="59"/>
      <c r="G37" s="59"/>
      <c r="H37" s="59"/>
      <c r="I37" s="59"/>
    </row>
    <row r="38" spans="1:9" x14ac:dyDescent="0.25">
      <c r="A38" s="59"/>
      <c r="B38" s="59"/>
      <c r="C38" s="59"/>
      <c r="D38" s="59"/>
      <c r="E38" s="59"/>
      <c r="F38" s="59"/>
      <c r="G38" s="59"/>
      <c r="H38" s="59"/>
      <c r="I38" s="59"/>
    </row>
    <row r="39" spans="1:9" x14ac:dyDescent="0.25">
      <c r="A39" s="59"/>
      <c r="B39" s="59"/>
      <c r="C39" s="59"/>
      <c r="D39" s="59"/>
      <c r="E39" s="59"/>
      <c r="F39" s="59"/>
      <c r="G39" s="59"/>
      <c r="H39" s="59"/>
      <c r="I39" s="59"/>
    </row>
    <row r="40" spans="1:9" x14ac:dyDescent="0.25">
      <c r="A40" s="59"/>
      <c r="B40" s="59"/>
      <c r="C40" s="59"/>
      <c r="D40" s="59"/>
      <c r="E40" s="59"/>
      <c r="F40" s="59"/>
      <c r="G40" s="59"/>
      <c r="H40" s="59"/>
      <c r="I40" s="59"/>
    </row>
    <row r="41" spans="1:9" x14ac:dyDescent="0.25">
      <c r="A41" s="59"/>
      <c r="B41" s="59"/>
      <c r="C41" s="59"/>
      <c r="D41" s="59"/>
      <c r="E41" s="59"/>
      <c r="F41" s="59"/>
      <c r="G41" s="59"/>
      <c r="H41" s="59"/>
      <c r="I41" s="59"/>
    </row>
    <row r="42" spans="1:9" x14ac:dyDescent="0.25">
      <c r="A42" s="59"/>
      <c r="B42" s="59"/>
      <c r="C42" s="59"/>
      <c r="D42" s="59"/>
      <c r="E42" s="59"/>
      <c r="F42" s="59"/>
      <c r="G42" s="59"/>
      <c r="H42" s="59"/>
      <c r="I42" s="59"/>
    </row>
    <row r="43" spans="1:9" x14ac:dyDescent="0.25">
      <c r="A43" s="59"/>
      <c r="B43" s="59"/>
      <c r="C43" s="59"/>
      <c r="D43" s="59"/>
      <c r="E43" s="59"/>
      <c r="F43" s="59"/>
      <c r="G43" s="59"/>
      <c r="H43" s="59"/>
      <c r="I43" s="59"/>
    </row>
    <row r="44" spans="1:9" x14ac:dyDescent="0.25">
      <c r="A44" s="59"/>
      <c r="B44" s="59"/>
      <c r="C44" s="59"/>
      <c r="D44" s="59"/>
      <c r="E44" s="59"/>
      <c r="F44" s="59"/>
      <c r="G44" s="59"/>
      <c r="H44" s="59"/>
      <c r="I44" s="59"/>
    </row>
    <row r="45" spans="1:9" x14ac:dyDescent="0.25">
      <c r="A45" s="59"/>
      <c r="B45" s="59"/>
      <c r="C45" s="59"/>
      <c r="D45" s="59"/>
      <c r="E45" s="59"/>
      <c r="F45" s="59"/>
      <c r="G45" s="59"/>
      <c r="H45" s="59"/>
      <c r="I45" s="59"/>
    </row>
    <row r="46" spans="1:9" x14ac:dyDescent="0.25">
      <c r="A46" s="59"/>
      <c r="B46" s="59"/>
      <c r="C46" s="59"/>
      <c r="D46" s="59"/>
      <c r="E46" s="59"/>
      <c r="F46" s="59"/>
      <c r="G46" s="59"/>
      <c r="H46" s="59"/>
      <c r="I46" s="59"/>
    </row>
    <row r="47" spans="1:9" x14ac:dyDescent="0.25">
      <c r="A47" s="59"/>
      <c r="B47" s="59"/>
      <c r="C47" s="59"/>
      <c r="D47" s="59"/>
      <c r="E47" s="59"/>
      <c r="F47" s="59"/>
      <c r="G47" s="59"/>
      <c r="H47" s="59"/>
      <c r="I47" s="59"/>
    </row>
    <row r="48" spans="1:9" x14ac:dyDescent="0.25">
      <c r="A48" s="59"/>
      <c r="B48" s="59"/>
      <c r="C48" s="59"/>
      <c r="D48" s="59"/>
      <c r="E48" s="59"/>
      <c r="F48" s="59"/>
      <c r="G48" s="59"/>
      <c r="H48" s="59"/>
      <c r="I48" s="59"/>
    </row>
    <row r="49" spans="1:9" x14ac:dyDescent="0.25">
      <c r="A49" s="59"/>
      <c r="B49" s="59"/>
      <c r="C49" s="59"/>
      <c r="D49" s="59"/>
      <c r="E49" s="59"/>
      <c r="F49" s="59"/>
      <c r="G49" s="59"/>
      <c r="H49" s="59"/>
      <c r="I49" s="59"/>
    </row>
    <row r="50" spans="1:9" x14ac:dyDescent="0.25">
      <c r="A50" s="59"/>
      <c r="B50" s="59"/>
      <c r="C50" s="59"/>
      <c r="D50" s="59"/>
      <c r="E50" s="59"/>
      <c r="F50" s="59"/>
      <c r="G50" s="59"/>
      <c r="H50" s="59"/>
      <c r="I50" s="59"/>
    </row>
    <row r="51" spans="1:9" x14ac:dyDescent="0.25">
      <c r="A51" s="59"/>
      <c r="B51" s="59"/>
      <c r="C51" s="59"/>
      <c r="D51" s="59"/>
      <c r="E51" s="59"/>
      <c r="F51" s="59"/>
      <c r="G51" s="59"/>
      <c r="H51" s="59"/>
      <c r="I51" s="59"/>
    </row>
    <row r="52" spans="1:9" x14ac:dyDescent="0.25">
      <c r="A52" s="59"/>
      <c r="B52" s="59"/>
      <c r="C52" s="59"/>
      <c r="D52" s="59"/>
      <c r="E52" s="59"/>
      <c r="F52" s="59"/>
      <c r="G52" s="59"/>
      <c r="H52" s="59"/>
      <c r="I52" s="59"/>
    </row>
    <row r="53" spans="1:9" x14ac:dyDescent="0.25">
      <c r="A53" s="59"/>
      <c r="B53" s="59"/>
      <c r="C53" s="59"/>
      <c r="D53" s="59"/>
      <c r="E53" s="59"/>
      <c r="F53" s="59"/>
      <c r="G53" s="59"/>
      <c r="H53" s="59"/>
      <c r="I53" s="59"/>
    </row>
    <row r="54" spans="1:9" x14ac:dyDescent="0.25">
      <c r="A54" s="59"/>
      <c r="B54" s="59"/>
      <c r="C54" s="59"/>
      <c r="D54" s="59"/>
      <c r="E54" s="59"/>
      <c r="F54" s="59"/>
      <c r="G54" s="59"/>
      <c r="H54" s="59"/>
      <c r="I54" s="59"/>
    </row>
    <row r="55" spans="1:9" x14ac:dyDescent="0.25">
      <c r="A55" s="59"/>
      <c r="B55" s="59"/>
      <c r="C55" s="59"/>
      <c r="D55" s="59"/>
      <c r="E55" s="59"/>
      <c r="F55" s="59"/>
      <c r="G55" s="59"/>
      <c r="H55" s="59"/>
      <c r="I55" s="59"/>
    </row>
    <row r="56" spans="1:9" x14ac:dyDescent="0.25">
      <c r="A56" s="59"/>
      <c r="B56" s="59"/>
      <c r="C56" s="59"/>
      <c r="D56" s="59"/>
      <c r="E56" s="59"/>
      <c r="F56" s="59"/>
      <c r="G56" s="59"/>
      <c r="H56" s="59"/>
      <c r="I56" s="59"/>
    </row>
    <row r="57" spans="1:9" x14ac:dyDescent="0.25">
      <c r="A57" s="59"/>
      <c r="B57" s="59"/>
      <c r="C57" s="59"/>
      <c r="D57" s="59"/>
      <c r="E57" s="59"/>
      <c r="F57" s="59"/>
      <c r="G57" s="59"/>
      <c r="H57" s="59"/>
      <c r="I57" s="59"/>
    </row>
    <row r="58" spans="1:9" x14ac:dyDescent="0.25">
      <c r="A58" s="59"/>
      <c r="B58" s="59"/>
      <c r="C58" s="59"/>
      <c r="D58" s="59"/>
      <c r="E58" s="59"/>
      <c r="F58" s="59"/>
      <c r="G58" s="59"/>
      <c r="H58" s="59"/>
      <c r="I58" s="59"/>
    </row>
    <row r="59" spans="1:9" x14ac:dyDescent="0.25">
      <c r="A59" s="59"/>
      <c r="B59" s="59"/>
      <c r="C59" s="59"/>
      <c r="D59" s="59"/>
      <c r="E59" s="59"/>
      <c r="F59" s="59"/>
      <c r="G59" s="59"/>
      <c r="H59" s="59"/>
      <c r="I59" s="59"/>
    </row>
    <row r="60" spans="1:9" x14ac:dyDescent="0.25">
      <c r="A60" s="59"/>
      <c r="B60" s="59"/>
      <c r="C60" s="59"/>
      <c r="D60" s="59"/>
      <c r="E60" s="59"/>
      <c r="F60" s="59"/>
      <c r="G60" s="59"/>
      <c r="H60" s="59"/>
      <c r="I60" s="59"/>
    </row>
    <row r="61" spans="1:9" x14ac:dyDescent="0.25">
      <c r="A61" s="59"/>
      <c r="B61" s="59"/>
      <c r="C61" s="59"/>
      <c r="F61" s="59"/>
      <c r="G61" s="59"/>
      <c r="H61" s="59"/>
      <c r="I61" s="59"/>
    </row>
    <row r="62" spans="1:9" x14ac:dyDescent="0.25">
      <c r="A62" s="59"/>
      <c r="B62" s="59"/>
      <c r="C62" s="59"/>
      <c r="F62" s="59"/>
      <c r="G62" s="59"/>
      <c r="H62" s="59"/>
      <c r="I62" s="59"/>
    </row>
    <row r="63" spans="1:9" x14ac:dyDescent="0.25">
      <c r="A63" s="59"/>
      <c r="B63" s="59"/>
      <c r="C63" s="59"/>
      <c r="F63" s="59"/>
      <c r="G63" s="59"/>
      <c r="H63" s="59"/>
      <c r="I63" s="59"/>
    </row>
    <row r="64" spans="1:9" x14ac:dyDescent="0.25">
      <c r="A64" s="59"/>
      <c r="B64" s="59"/>
      <c r="C64" s="59"/>
      <c r="F64" s="59"/>
      <c r="G64" s="59"/>
      <c r="H64" s="59"/>
      <c r="I64" s="59"/>
    </row>
    <row r="65" spans="1:9" x14ac:dyDescent="0.25">
      <c r="A65" s="59"/>
      <c r="B65" s="59"/>
      <c r="C65" s="59"/>
      <c r="F65" s="59"/>
      <c r="G65" s="59"/>
      <c r="H65" s="59"/>
      <c r="I65" s="59"/>
    </row>
    <row r="66" spans="1:9" x14ac:dyDescent="0.25">
      <c r="A66" s="59"/>
      <c r="B66" s="59"/>
      <c r="C66" s="59"/>
      <c r="F66" s="59"/>
      <c r="G66" s="59"/>
      <c r="H66" s="59"/>
      <c r="I66" s="59"/>
    </row>
    <row r="67" spans="1:9" x14ac:dyDescent="0.25">
      <c r="A67" s="59"/>
      <c r="B67" s="59"/>
      <c r="C67" s="59"/>
      <c r="F67" s="59"/>
      <c r="G67" s="59"/>
      <c r="H67" s="59"/>
      <c r="I67" s="59"/>
    </row>
    <row r="68" spans="1:9" x14ac:dyDescent="0.25">
      <c r="A68" s="59"/>
      <c r="B68" s="59"/>
      <c r="C68" s="59"/>
      <c r="F68" s="59"/>
      <c r="G68" s="59"/>
      <c r="H68" s="59"/>
      <c r="I68" s="59"/>
    </row>
    <row r="69" spans="1:9" x14ac:dyDescent="0.25">
      <c r="A69" s="59"/>
      <c r="B69" s="59"/>
      <c r="C69" s="59"/>
    </row>
    <row r="70" spans="1:9" x14ac:dyDescent="0.25">
      <c r="A70" s="59"/>
      <c r="B70" s="59"/>
      <c r="C70" s="59"/>
    </row>
    <row r="71" spans="1:9" x14ac:dyDescent="0.25">
      <c r="A71" s="59"/>
      <c r="B71" s="59"/>
      <c r="C71" s="59"/>
    </row>
    <row r="72" spans="1:9" x14ac:dyDescent="0.25">
      <c r="A72" s="59"/>
      <c r="B72" s="59"/>
      <c r="C72" s="59"/>
    </row>
    <row r="73" spans="1:9" x14ac:dyDescent="0.25">
      <c r="A73" s="59"/>
      <c r="B73" s="59"/>
      <c r="C73" s="5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22"/>
  <sheetViews>
    <sheetView workbookViewId="0">
      <selection activeCell="H14" sqref="H14"/>
    </sheetView>
  </sheetViews>
  <sheetFormatPr defaultRowHeight="15.75" x14ac:dyDescent="0.25"/>
  <cols>
    <col min="1" max="2" width="9.140625" style="113"/>
    <col min="3" max="3" width="16" style="113" customWidth="1"/>
    <col min="4" max="4" width="58.42578125" style="113" customWidth="1"/>
    <col min="5" max="16384" width="9.140625" style="113"/>
  </cols>
  <sheetData>
    <row r="3" spans="2:4" x14ac:dyDescent="0.25">
      <c r="C3" s="113" t="s">
        <v>166</v>
      </c>
    </row>
    <row r="4" spans="2:4" ht="16.5" thickBot="1" x14ac:dyDescent="0.3"/>
    <row r="5" spans="2:4" x14ac:dyDescent="0.25">
      <c r="C5" s="117" t="s">
        <v>164</v>
      </c>
      <c r="D5" s="118" t="s">
        <v>158</v>
      </c>
    </row>
    <row r="6" spans="2:4" x14ac:dyDescent="0.25">
      <c r="C6" s="119" t="s">
        <v>159</v>
      </c>
      <c r="D6" s="120" t="s">
        <v>172</v>
      </c>
    </row>
    <row r="7" spans="2:4" x14ac:dyDescent="0.25">
      <c r="C7" s="119" t="s">
        <v>160</v>
      </c>
      <c r="D7" s="120" t="s">
        <v>167</v>
      </c>
    </row>
    <row r="8" spans="2:4" x14ac:dyDescent="0.25">
      <c r="C8" s="119" t="s">
        <v>161</v>
      </c>
      <c r="D8" s="120" t="s">
        <v>168</v>
      </c>
    </row>
    <row r="9" spans="2:4" x14ac:dyDescent="0.25">
      <c r="C9" s="119" t="s">
        <v>162</v>
      </c>
      <c r="D9" s="120" t="s">
        <v>169</v>
      </c>
    </row>
    <row r="10" spans="2:4" x14ac:dyDescent="0.25">
      <c r="C10" s="119" t="s">
        <v>55</v>
      </c>
      <c r="D10" s="120" t="s">
        <v>170</v>
      </c>
    </row>
    <row r="11" spans="2:4" x14ac:dyDescent="0.25">
      <c r="C11" s="121" t="s">
        <v>163</v>
      </c>
      <c r="D11" s="120" t="s">
        <v>171</v>
      </c>
    </row>
    <row r="12" spans="2:4" ht="16.5" thickBot="1" x14ac:dyDescent="0.3">
      <c r="B12" s="114"/>
      <c r="C12" s="122" t="s">
        <v>165</v>
      </c>
      <c r="D12" s="123" t="s">
        <v>173</v>
      </c>
    </row>
    <row r="13" spans="2:4" x14ac:dyDescent="0.25">
      <c r="C13" s="114"/>
      <c r="D13" s="114"/>
    </row>
    <row r="14" spans="2:4" x14ac:dyDescent="0.25">
      <c r="C14" s="114"/>
      <c r="D14" s="114"/>
    </row>
    <row r="15" spans="2:4" x14ac:dyDescent="0.25">
      <c r="C15" s="114"/>
      <c r="D15" s="114"/>
    </row>
    <row r="16" spans="2:4" x14ac:dyDescent="0.25">
      <c r="C16" s="114"/>
      <c r="D16" s="114"/>
    </row>
    <row r="17" spans="3:4" x14ac:dyDescent="0.25">
      <c r="C17" s="114"/>
      <c r="D17" s="114"/>
    </row>
    <row r="18" spans="3:4" x14ac:dyDescent="0.25">
      <c r="C18" s="114"/>
      <c r="D18" s="114"/>
    </row>
    <row r="19" spans="3:4" x14ac:dyDescent="0.25">
      <c r="C19" s="114"/>
      <c r="D19" s="114"/>
    </row>
    <row r="20" spans="3:4" x14ac:dyDescent="0.25">
      <c r="C20" s="114"/>
      <c r="D20" s="114"/>
    </row>
    <row r="21" spans="3:4" x14ac:dyDescent="0.25">
      <c r="C21" s="114"/>
      <c r="D21" s="114"/>
    </row>
    <row r="22" spans="3:4" x14ac:dyDescent="0.25">
      <c r="C22" s="114"/>
      <c r="D22" s="1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18"/>
  <sheetViews>
    <sheetView workbookViewId="0">
      <selection activeCell="K16" sqref="K16"/>
    </sheetView>
  </sheetViews>
  <sheetFormatPr defaultColWidth="8.85546875" defaultRowHeight="15.75" x14ac:dyDescent="0.25"/>
  <cols>
    <col min="1" max="1" width="8.85546875" style="11"/>
    <col min="2" max="2" width="9.140625" style="11" customWidth="1"/>
    <col min="3" max="3" width="11.28515625" style="11" customWidth="1"/>
    <col min="4" max="4" width="9.42578125" style="11" bestFit="1" customWidth="1"/>
    <col min="5" max="5" width="12.28515625" style="11" customWidth="1"/>
    <col min="6" max="6" width="12.140625" style="11" bestFit="1" customWidth="1"/>
    <col min="7" max="7" width="11.42578125" style="11" bestFit="1" customWidth="1"/>
    <col min="8" max="8" width="9.42578125" style="11" bestFit="1" customWidth="1"/>
    <col min="9" max="9" width="11.28515625" style="11" bestFit="1" customWidth="1"/>
    <col min="10" max="10" width="12.140625" style="11" bestFit="1" customWidth="1"/>
    <col min="11" max="11" width="12.28515625" style="11" customWidth="1"/>
    <col min="12" max="12" width="11.7109375" style="11" customWidth="1"/>
    <col min="13" max="13" width="19.7109375" style="11" customWidth="1"/>
    <col min="14" max="14" width="13.28515625" style="11" customWidth="1"/>
    <col min="15" max="15" width="11" style="11" bestFit="1" customWidth="1"/>
    <col min="16" max="16" width="13.28515625" style="11" bestFit="1" customWidth="1"/>
    <col min="17" max="17" width="12.28515625" style="11" customWidth="1"/>
    <col min="18" max="18" width="12.42578125" style="11" customWidth="1"/>
    <col min="19" max="19" width="21.42578125" style="11" bestFit="1" customWidth="1"/>
    <col min="20" max="20" width="11.85546875" style="11" customWidth="1"/>
    <col min="21" max="16384" width="8.85546875" style="11"/>
  </cols>
  <sheetData>
    <row r="1" spans="2:18" ht="16.5" thickBot="1" x14ac:dyDescent="0.3"/>
    <row r="2" spans="2:18" ht="16.5" thickBot="1" x14ac:dyDescent="0.3">
      <c r="B2" s="129" t="s">
        <v>134</v>
      </c>
      <c r="C2" s="130"/>
      <c r="D2" s="130"/>
      <c r="E2" s="130"/>
      <c r="F2" s="130"/>
      <c r="G2" s="130"/>
      <c r="H2" s="130"/>
      <c r="I2" s="130"/>
      <c r="J2" s="130"/>
      <c r="K2" s="130"/>
      <c r="L2" s="130"/>
      <c r="M2" s="130"/>
      <c r="N2" s="131"/>
    </row>
    <row r="3" spans="2:18" ht="17.25" x14ac:dyDescent="0.3">
      <c r="B3" s="44"/>
      <c r="C3" s="124" t="s">
        <v>63</v>
      </c>
      <c r="D3" s="125"/>
      <c r="E3" s="125"/>
      <c r="F3" s="125"/>
      <c r="G3" s="126" t="s">
        <v>118</v>
      </c>
      <c r="H3" s="126"/>
      <c r="I3" s="126"/>
      <c r="J3" s="126"/>
      <c r="K3" s="126"/>
      <c r="L3" s="126" t="s">
        <v>123</v>
      </c>
      <c r="M3" s="126"/>
      <c r="N3" s="127" t="s">
        <v>119</v>
      </c>
      <c r="R3" s="10"/>
    </row>
    <row r="4" spans="2:18" ht="17.25" x14ac:dyDescent="0.3">
      <c r="B4" s="45" t="s">
        <v>51</v>
      </c>
      <c r="C4" s="5" t="s">
        <v>52</v>
      </c>
      <c r="D4" s="5" t="s">
        <v>53</v>
      </c>
      <c r="E4" s="5" t="s">
        <v>54</v>
      </c>
      <c r="F4" s="5" t="s">
        <v>55</v>
      </c>
      <c r="G4" s="6" t="s">
        <v>52</v>
      </c>
      <c r="H4" s="6" t="s">
        <v>53</v>
      </c>
      <c r="I4" s="6" t="s">
        <v>54</v>
      </c>
      <c r="J4" s="6" t="s">
        <v>55</v>
      </c>
      <c r="K4" s="6" t="s">
        <v>120</v>
      </c>
      <c r="L4" s="38" t="s">
        <v>121</v>
      </c>
      <c r="M4" s="38" t="s">
        <v>122</v>
      </c>
      <c r="N4" s="128"/>
      <c r="R4" s="10"/>
    </row>
    <row r="5" spans="2:18" x14ac:dyDescent="0.25">
      <c r="B5" s="45">
        <v>2007</v>
      </c>
      <c r="C5" s="8">
        <f>-('Forest Land'!C41)</f>
        <v>-39.714285714285715</v>
      </c>
      <c r="D5" s="8">
        <f>-('Crop Land'!B42)</f>
        <v>2.1678183492987024</v>
      </c>
      <c r="E5" s="8">
        <f>-(Grassland!B24)</f>
        <v>0.20063685396364778</v>
      </c>
      <c r="F5" s="8">
        <f>-(Settlements!G5)</f>
        <v>9.3011343131506228E-7</v>
      </c>
      <c r="G5" s="9">
        <f t="shared" ref="G5:J10" si="0">C5*(44/12)</f>
        <v>-145.61904761904762</v>
      </c>
      <c r="H5" s="9">
        <f t="shared" si="0"/>
        <v>7.9486672807619083</v>
      </c>
      <c r="I5" s="9">
        <f t="shared" si="0"/>
        <v>0.7356684645333752</v>
      </c>
      <c r="J5" s="9">
        <f>F5*(44/12)</f>
        <v>3.410415914821895E-6</v>
      </c>
      <c r="K5" s="9">
        <f>SUM(G5:J5)</f>
        <v>-136.93470846333642</v>
      </c>
      <c r="L5" s="9">
        <f>'Biomass Burning'!J9</f>
        <v>0.17115132670100638</v>
      </c>
      <c r="M5" s="9">
        <f>'Biomass Burning'!K9</f>
        <v>7.4309399548056015E-2</v>
      </c>
      <c r="N5" s="48">
        <f>SUM(K5:M5)</f>
        <v>-136.68924773708738</v>
      </c>
      <c r="R5" s="50"/>
    </row>
    <row r="6" spans="2:18" x14ac:dyDescent="0.25">
      <c r="B6" s="45">
        <v>2008</v>
      </c>
      <c r="C6" s="8">
        <f>-('Forest Land'!C42)</f>
        <v>-39.714285714285715</v>
      </c>
      <c r="D6" s="8">
        <f>-('Crop Land'!B43)</f>
        <v>2.1678183492987024</v>
      </c>
      <c r="E6" s="8">
        <f>-(Grassland!B25)</f>
        <v>0.20063685396364778</v>
      </c>
      <c r="F6" s="8">
        <f>-(Settlements!G6)</f>
        <v>9.3011343131506228E-7</v>
      </c>
      <c r="G6" s="9">
        <f t="shared" si="0"/>
        <v>-145.61904761904762</v>
      </c>
      <c r="H6" s="9">
        <f t="shared" si="0"/>
        <v>7.9486672807619083</v>
      </c>
      <c r="I6" s="9">
        <f t="shared" si="0"/>
        <v>0.7356684645333752</v>
      </c>
      <c r="J6" s="9">
        <f t="shared" si="0"/>
        <v>3.410415914821895E-6</v>
      </c>
      <c r="K6" s="9">
        <f t="shared" ref="K6:K10" si="1">SUM(G6:J6)</f>
        <v>-136.93470846333642</v>
      </c>
      <c r="L6" s="9">
        <f>'Biomass Burning'!J10</f>
        <v>7.2552554158996807E-2</v>
      </c>
      <c r="M6" s="9">
        <f>'Biomass Burning'!K10</f>
        <v>3.1500408668472007E-2</v>
      </c>
      <c r="N6" s="48">
        <f t="shared" ref="N6:N10" si="2">SUM(K6:M6)</f>
        <v>-136.83065550050895</v>
      </c>
      <c r="R6" s="50"/>
    </row>
    <row r="7" spans="2:18" x14ac:dyDescent="0.25">
      <c r="B7" s="45">
        <v>2009</v>
      </c>
      <c r="C7" s="8">
        <f>-('Forest Land'!C43)</f>
        <v>-39.714285714285715</v>
      </c>
      <c r="D7" s="8">
        <f>-('Crop Land'!B44)</f>
        <v>2.4874347858328427</v>
      </c>
      <c r="E7" s="8">
        <f>-(Grassland!B26)</f>
        <v>0.21782980239245403</v>
      </c>
      <c r="F7" s="8">
        <f>-(Settlements!G7)</f>
        <v>2.655264751136999E-3</v>
      </c>
      <c r="G7" s="9">
        <f t="shared" si="0"/>
        <v>-145.61904761904762</v>
      </c>
      <c r="H7" s="9">
        <f t="shared" si="0"/>
        <v>9.1205942147204233</v>
      </c>
      <c r="I7" s="9">
        <f t="shared" si="0"/>
        <v>0.79870927543899806</v>
      </c>
      <c r="J7" s="9">
        <f t="shared" si="0"/>
        <v>9.7359707541689964E-3</v>
      </c>
      <c r="K7" s="9">
        <f t="shared" si="1"/>
        <v>-135.69000815813402</v>
      </c>
      <c r="L7" s="9">
        <f>'Biomass Burning'!J11</f>
        <v>0.259616334205368</v>
      </c>
      <c r="M7" s="9">
        <f>'Biomass Burning'!K11</f>
        <v>0.11271857647572001</v>
      </c>
      <c r="N7" s="48">
        <f t="shared" si="2"/>
        <v>-135.31767324745294</v>
      </c>
      <c r="R7" s="50"/>
    </row>
    <row r="8" spans="2:18" x14ac:dyDescent="0.25">
      <c r="B8" s="45">
        <v>2010</v>
      </c>
      <c r="C8" s="8">
        <f>-('Forest Land'!C44)</f>
        <v>-39.714285714285715</v>
      </c>
      <c r="D8" s="8">
        <f>-('Crop Land'!B45)</f>
        <v>2.4874347858328427</v>
      </c>
      <c r="E8" s="8">
        <f>-(Grassland!B27)</f>
        <v>0.21782980239245403</v>
      </c>
      <c r="F8" s="8">
        <f>-(Settlements!G8)</f>
        <v>2.655264751136999E-3</v>
      </c>
      <c r="G8" s="9">
        <f t="shared" si="0"/>
        <v>-145.61904761904762</v>
      </c>
      <c r="H8" s="9">
        <f t="shared" si="0"/>
        <v>9.1205942147204233</v>
      </c>
      <c r="I8" s="9">
        <f t="shared" si="0"/>
        <v>0.79870927543899806</v>
      </c>
      <c r="J8" s="9">
        <f t="shared" si="0"/>
        <v>9.7359707541689964E-3</v>
      </c>
      <c r="K8" s="9">
        <f t="shared" si="1"/>
        <v>-135.69000815813402</v>
      </c>
      <c r="L8" s="9">
        <f>'Biomass Burning'!J12</f>
        <v>0.29743853407430398</v>
      </c>
      <c r="M8" s="9">
        <f>'Biomass Burning'!K12</f>
        <v>0.12913997978016001</v>
      </c>
      <c r="N8" s="48">
        <f t="shared" si="2"/>
        <v>-135.26342964427957</v>
      </c>
      <c r="R8" s="50"/>
    </row>
    <row r="9" spans="2:18" x14ac:dyDescent="0.25">
      <c r="B9" s="45">
        <v>2011</v>
      </c>
      <c r="C9" s="8">
        <f>-('Forest Land'!C45)</f>
        <v>-39.714285714285715</v>
      </c>
      <c r="D9" s="8">
        <f>-('Crop Land'!B46)</f>
        <v>2.4874347858328427</v>
      </c>
      <c r="E9" s="8">
        <f>-(Grassland!B28)</f>
        <v>0.21782980239245403</v>
      </c>
      <c r="F9" s="8">
        <f>-(Settlements!G9)</f>
        <v>2.655264751136999E-3</v>
      </c>
      <c r="G9" s="9">
        <f t="shared" si="0"/>
        <v>-145.61904761904762</v>
      </c>
      <c r="H9" s="9">
        <f t="shared" si="0"/>
        <v>9.1205942147204233</v>
      </c>
      <c r="I9" s="9">
        <f t="shared" si="0"/>
        <v>0.79870927543899806</v>
      </c>
      <c r="J9" s="9">
        <f t="shared" si="0"/>
        <v>9.7359707541689964E-3</v>
      </c>
      <c r="K9" s="9">
        <f t="shared" si="1"/>
        <v>-135.69000815813402</v>
      </c>
      <c r="L9" s="9">
        <f>'Biomass Burning'!J13</f>
        <v>7.1359208292355203E-2</v>
      </c>
      <c r="M9" s="9">
        <f>'Biomass Burning'!K13</f>
        <v>3.0982289314608003E-2</v>
      </c>
      <c r="N9" s="48">
        <f t="shared" si="2"/>
        <v>-135.58766666052705</v>
      </c>
      <c r="R9" s="50"/>
    </row>
    <row r="10" spans="2:18" ht="16.5" thickBot="1" x14ac:dyDescent="0.3">
      <c r="B10" s="46">
        <v>2012</v>
      </c>
      <c r="C10" s="33">
        <f>-('Forest Land'!C46)</f>
        <v>-51.5</v>
      </c>
      <c r="D10" s="33">
        <f>-('Crop Land'!B47)</f>
        <v>2.2900300930900879</v>
      </c>
      <c r="E10" s="33">
        <f>-(Grassland!B29)</f>
        <v>0.18844943472579756</v>
      </c>
      <c r="F10" s="33">
        <f>-(Settlements!G10)</f>
        <v>0</v>
      </c>
      <c r="G10" s="47">
        <f t="shared" si="0"/>
        <v>-188.83333333333331</v>
      </c>
      <c r="H10" s="47">
        <f t="shared" si="0"/>
        <v>8.3967770079969881</v>
      </c>
      <c r="I10" s="47">
        <f t="shared" si="0"/>
        <v>0.69098126066125765</v>
      </c>
      <c r="J10" s="47">
        <f t="shared" si="0"/>
        <v>0</v>
      </c>
      <c r="K10" s="47">
        <f t="shared" si="1"/>
        <v>-179.74557506467505</v>
      </c>
      <c r="L10" s="47">
        <f>'Biomass Burning'!J14</f>
        <v>0.12242979809444159</v>
      </c>
      <c r="M10" s="47">
        <f>'Biomass Burning'!K14</f>
        <v>5.3155794690863997E-2</v>
      </c>
      <c r="N10" s="49">
        <f t="shared" si="2"/>
        <v>-179.56998947188976</v>
      </c>
      <c r="R10" s="50"/>
    </row>
    <row r="12" spans="2:18" x14ac:dyDescent="0.25">
      <c r="F12" s="51"/>
      <c r="J12" s="51"/>
    </row>
    <row r="13" spans="2:18" x14ac:dyDescent="0.25">
      <c r="F13" s="51"/>
      <c r="J13" s="51"/>
    </row>
    <row r="14" spans="2:18" x14ac:dyDescent="0.25">
      <c r="F14" s="51"/>
      <c r="J14" s="51"/>
    </row>
    <row r="15" spans="2:18" x14ac:dyDescent="0.25">
      <c r="F15" s="51"/>
      <c r="J15" s="51"/>
    </row>
    <row r="16" spans="2:18" x14ac:dyDescent="0.25">
      <c r="F16" s="51"/>
      <c r="J16" s="51"/>
    </row>
    <row r="17" spans="6:10" x14ac:dyDescent="0.25">
      <c r="F17" s="51"/>
      <c r="J17" s="51"/>
    </row>
    <row r="18" spans="6:10" x14ac:dyDescent="0.25">
      <c r="F18" s="15"/>
    </row>
  </sheetData>
  <mergeCells count="5">
    <mergeCell ref="C3:F3"/>
    <mergeCell ref="G3:K3"/>
    <mergeCell ref="L3:M3"/>
    <mergeCell ref="N3:N4"/>
    <mergeCell ref="B2:N2"/>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46"/>
  <sheetViews>
    <sheetView zoomScale="86" zoomScaleNormal="86" zoomScalePageLayoutView="86" workbookViewId="0">
      <selection activeCell="F40" sqref="F40"/>
    </sheetView>
  </sheetViews>
  <sheetFormatPr defaultColWidth="8.85546875" defaultRowHeight="15.75" x14ac:dyDescent="0.25"/>
  <cols>
    <col min="1" max="1" width="21.7109375" style="11" bestFit="1" customWidth="1"/>
    <col min="2" max="2" width="53.7109375" style="10" customWidth="1"/>
    <col min="3" max="3" width="25.7109375" style="11" customWidth="1"/>
    <col min="4" max="4" width="19.42578125" style="11" customWidth="1"/>
    <col min="5" max="5" width="24.28515625" style="11" customWidth="1"/>
    <col min="6" max="6" width="33.85546875" style="11" customWidth="1"/>
    <col min="7" max="7" width="22" style="11" customWidth="1"/>
    <col min="8" max="8" width="24.7109375" style="11" customWidth="1"/>
    <col min="9" max="16384" width="8.85546875" style="11"/>
  </cols>
  <sheetData>
    <row r="3" spans="2:8" x14ac:dyDescent="0.25">
      <c r="B3" s="10" t="s">
        <v>94</v>
      </c>
    </row>
    <row r="4" spans="2:8" s="52" customFormat="1" ht="80.45" customHeight="1" x14ac:dyDescent="0.25">
      <c r="B4" s="12" t="s">
        <v>90</v>
      </c>
      <c r="C4" s="12" t="s">
        <v>6</v>
      </c>
      <c r="D4" s="12" t="s">
        <v>97</v>
      </c>
      <c r="E4" s="12" t="s">
        <v>98</v>
      </c>
      <c r="F4" s="12" t="s">
        <v>99</v>
      </c>
      <c r="G4" s="12" t="s">
        <v>100</v>
      </c>
      <c r="H4" s="12" t="s">
        <v>101</v>
      </c>
    </row>
    <row r="5" spans="2:8" x14ac:dyDescent="0.25">
      <c r="B5" s="5" t="s">
        <v>0</v>
      </c>
      <c r="C5" s="8">
        <v>1784</v>
      </c>
      <c r="D5" s="8">
        <v>1983</v>
      </c>
      <c r="E5" s="8">
        <v>199</v>
      </c>
      <c r="F5" s="8">
        <v>19.899999999999999</v>
      </c>
      <c r="G5" s="8">
        <v>118</v>
      </c>
      <c r="H5" s="8">
        <v>11.8</v>
      </c>
    </row>
    <row r="6" spans="2:8" x14ac:dyDescent="0.25">
      <c r="B6" s="5" t="s">
        <v>1</v>
      </c>
      <c r="C6" s="8">
        <v>563</v>
      </c>
      <c r="D6" s="8">
        <v>626</v>
      </c>
      <c r="E6" s="8">
        <v>63</v>
      </c>
      <c r="F6" s="8">
        <v>6.3</v>
      </c>
      <c r="G6" s="8">
        <v>37</v>
      </c>
      <c r="H6" s="8">
        <v>3.7</v>
      </c>
    </row>
    <row r="7" spans="2:8" x14ac:dyDescent="0.25">
      <c r="B7" s="5" t="s">
        <v>2</v>
      </c>
      <c r="C7" s="8">
        <v>19</v>
      </c>
      <c r="D7" s="8">
        <v>24</v>
      </c>
      <c r="E7" s="8">
        <v>5</v>
      </c>
      <c r="F7" s="8">
        <v>0.5</v>
      </c>
      <c r="G7" s="8">
        <v>1</v>
      </c>
      <c r="H7" s="8">
        <v>0.1</v>
      </c>
    </row>
    <row r="8" spans="2:8" x14ac:dyDescent="0.25">
      <c r="B8" s="5" t="s">
        <v>3</v>
      </c>
      <c r="C8" s="8">
        <v>104</v>
      </c>
      <c r="D8" s="8">
        <v>114</v>
      </c>
      <c r="E8" s="8">
        <v>10</v>
      </c>
      <c r="F8" s="8">
        <v>1</v>
      </c>
      <c r="G8" s="8">
        <v>7</v>
      </c>
      <c r="H8" s="8">
        <v>0.7</v>
      </c>
    </row>
    <row r="9" spans="2:8" x14ac:dyDescent="0.25">
      <c r="B9" s="5" t="s">
        <v>4</v>
      </c>
      <c r="C9" s="8">
        <v>3601</v>
      </c>
      <c r="D9" s="8">
        <v>3542</v>
      </c>
      <c r="E9" s="8">
        <v>-59</v>
      </c>
      <c r="F9" s="8">
        <v>-5.9</v>
      </c>
      <c r="G9" s="8">
        <v>211</v>
      </c>
      <c r="H9" s="8">
        <v>21.1</v>
      </c>
    </row>
    <row r="10" spans="2:8" x14ac:dyDescent="0.25">
      <c r="B10" s="5" t="s">
        <v>5</v>
      </c>
      <c r="C10" s="56">
        <f>SUM(C5:C9)</f>
        <v>6071</v>
      </c>
      <c r="D10" s="56">
        <f t="shared" ref="D10:H10" si="0">SUM(D5:D9)</f>
        <v>6289</v>
      </c>
      <c r="E10" s="56">
        <f t="shared" si="0"/>
        <v>218</v>
      </c>
      <c r="F10" s="56">
        <f t="shared" si="0"/>
        <v>21.799999999999997</v>
      </c>
      <c r="G10" s="56">
        <f t="shared" si="0"/>
        <v>374</v>
      </c>
      <c r="H10" s="56">
        <f t="shared" si="0"/>
        <v>37.400000000000006</v>
      </c>
    </row>
    <row r="11" spans="2:8" x14ac:dyDescent="0.25">
      <c r="B11" s="13" t="s">
        <v>112</v>
      </c>
    </row>
    <row r="14" spans="2:8" x14ac:dyDescent="0.25">
      <c r="B14" s="10" t="s">
        <v>95</v>
      </c>
    </row>
    <row r="15" spans="2:8" ht="47.25" x14ac:dyDescent="0.25">
      <c r="B15" s="38" t="s">
        <v>90</v>
      </c>
      <c r="C15" s="12" t="s">
        <v>86</v>
      </c>
      <c r="D15" s="12" t="s">
        <v>87</v>
      </c>
      <c r="E15" s="12" t="s">
        <v>88</v>
      </c>
      <c r="F15" s="12" t="s">
        <v>89</v>
      </c>
    </row>
    <row r="16" spans="2:8" x14ac:dyDescent="0.25">
      <c r="B16" s="14"/>
      <c r="C16" s="7"/>
      <c r="D16" s="7"/>
      <c r="E16" s="7"/>
      <c r="F16" s="7"/>
    </row>
    <row r="17" spans="2:7" x14ac:dyDescent="0.25">
      <c r="B17" s="5" t="s">
        <v>0</v>
      </c>
      <c r="C17" s="8">
        <v>2101</v>
      </c>
      <c r="D17" s="8">
        <v>2192</v>
      </c>
      <c r="E17" s="8">
        <f>D17-C17</f>
        <v>91</v>
      </c>
      <c r="F17" s="8">
        <f>E17/7</f>
        <v>13</v>
      </c>
      <c r="G17" s="15"/>
    </row>
    <row r="18" spans="2:7" x14ac:dyDescent="0.25">
      <c r="B18" s="5" t="s">
        <v>1</v>
      </c>
      <c r="C18" s="8">
        <v>663</v>
      </c>
      <c r="D18" s="8">
        <v>694</v>
      </c>
      <c r="E18" s="8">
        <f t="shared" ref="E18:E22" si="1">D18-C18</f>
        <v>31</v>
      </c>
      <c r="F18" s="8">
        <f t="shared" ref="F18:F21" si="2">E18/7</f>
        <v>4.4285714285714288</v>
      </c>
      <c r="G18" s="15"/>
    </row>
    <row r="19" spans="2:7" x14ac:dyDescent="0.25">
      <c r="B19" s="5" t="s">
        <v>2</v>
      </c>
      <c r="C19" s="8">
        <v>25</v>
      </c>
      <c r="D19" s="8">
        <v>27</v>
      </c>
      <c r="E19" s="8">
        <f t="shared" si="1"/>
        <v>2</v>
      </c>
      <c r="F19" s="8">
        <f t="shared" si="2"/>
        <v>0.2857142857142857</v>
      </c>
      <c r="G19" s="15"/>
    </row>
    <row r="20" spans="2:7" x14ac:dyDescent="0.25">
      <c r="B20" s="5" t="s">
        <v>3</v>
      </c>
      <c r="C20" s="8">
        <v>121</v>
      </c>
      <c r="D20" s="8">
        <v>130</v>
      </c>
      <c r="E20" s="8">
        <f t="shared" si="1"/>
        <v>9</v>
      </c>
      <c r="F20" s="8">
        <f t="shared" si="2"/>
        <v>1.2857142857142858</v>
      </c>
      <c r="G20" s="15"/>
    </row>
    <row r="21" spans="2:7" x14ac:dyDescent="0.25">
      <c r="B21" s="5" t="s">
        <v>4</v>
      </c>
      <c r="C21" s="8">
        <v>3753</v>
      </c>
      <c r="D21" s="8">
        <v>3898</v>
      </c>
      <c r="E21" s="8">
        <f t="shared" si="1"/>
        <v>145</v>
      </c>
      <c r="F21" s="8">
        <f t="shared" si="2"/>
        <v>20.714285714285715</v>
      </c>
      <c r="G21" s="15"/>
    </row>
    <row r="22" spans="2:7" x14ac:dyDescent="0.25">
      <c r="B22" s="5" t="s">
        <v>5</v>
      </c>
      <c r="C22" s="56">
        <f>SUM(C17:C21)</f>
        <v>6663</v>
      </c>
      <c r="D22" s="56">
        <f>SUM(D17:D21)</f>
        <v>6941</v>
      </c>
      <c r="E22" s="56">
        <f t="shared" si="1"/>
        <v>278</v>
      </c>
      <c r="F22" s="56">
        <f>SUM(F17:F21)</f>
        <v>39.714285714285715</v>
      </c>
      <c r="G22" s="15"/>
    </row>
    <row r="23" spans="2:7" x14ac:dyDescent="0.25">
      <c r="B23" s="16" t="s">
        <v>113</v>
      </c>
    </row>
    <row r="24" spans="2:7" x14ac:dyDescent="0.25">
      <c r="B24" s="53"/>
    </row>
    <row r="25" spans="2:7" x14ac:dyDescent="0.25">
      <c r="B25" s="53"/>
    </row>
    <row r="26" spans="2:7" x14ac:dyDescent="0.25">
      <c r="B26" s="53"/>
    </row>
    <row r="27" spans="2:7" x14ac:dyDescent="0.25">
      <c r="B27" s="10" t="s">
        <v>96</v>
      </c>
    </row>
    <row r="28" spans="2:7" ht="47.25" x14ac:dyDescent="0.25">
      <c r="B28" s="38" t="s">
        <v>90</v>
      </c>
      <c r="C28" s="12" t="s">
        <v>91</v>
      </c>
      <c r="D28" s="12" t="s">
        <v>92</v>
      </c>
      <c r="E28" s="12" t="s">
        <v>88</v>
      </c>
      <c r="F28" s="12" t="s">
        <v>93</v>
      </c>
    </row>
    <row r="29" spans="2:7" x14ac:dyDescent="0.25">
      <c r="B29" s="14"/>
      <c r="C29" s="8">
        <v>2192</v>
      </c>
      <c r="D29" s="8">
        <v>2220</v>
      </c>
      <c r="E29" s="8">
        <f>D29-C29</f>
        <v>28</v>
      </c>
      <c r="F29" s="8">
        <f>E29/2</f>
        <v>14</v>
      </c>
      <c r="G29" s="15"/>
    </row>
    <row r="30" spans="2:7" x14ac:dyDescent="0.25">
      <c r="B30" s="5" t="s">
        <v>0</v>
      </c>
      <c r="C30" s="8">
        <v>694</v>
      </c>
      <c r="D30" s="8">
        <v>695</v>
      </c>
      <c r="E30" s="8">
        <f t="shared" ref="E30:E34" si="3">D30-C30</f>
        <v>1</v>
      </c>
      <c r="F30" s="8">
        <f t="shared" ref="F30:F33" si="4">E30/2</f>
        <v>0.5</v>
      </c>
      <c r="G30" s="15"/>
    </row>
    <row r="31" spans="2:7" x14ac:dyDescent="0.25">
      <c r="B31" s="5" t="s">
        <v>1</v>
      </c>
      <c r="C31" s="8">
        <v>27</v>
      </c>
      <c r="D31" s="8">
        <v>29</v>
      </c>
      <c r="E31" s="8">
        <f t="shared" si="3"/>
        <v>2</v>
      </c>
      <c r="F31" s="8">
        <f t="shared" si="4"/>
        <v>1</v>
      </c>
      <c r="G31" s="15"/>
    </row>
    <row r="32" spans="2:7" x14ac:dyDescent="0.25">
      <c r="B32" s="5" t="s">
        <v>2</v>
      </c>
      <c r="C32" s="8">
        <v>130</v>
      </c>
      <c r="D32" s="8">
        <v>131</v>
      </c>
      <c r="E32" s="8">
        <f t="shared" si="3"/>
        <v>1</v>
      </c>
      <c r="F32" s="8">
        <f t="shared" si="4"/>
        <v>0.5</v>
      </c>
      <c r="G32" s="15"/>
    </row>
    <row r="33" spans="2:7" x14ac:dyDescent="0.25">
      <c r="B33" s="5" t="s">
        <v>3</v>
      </c>
      <c r="C33" s="8">
        <v>3898</v>
      </c>
      <c r="D33" s="8">
        <v>3969</v>
      </c>
      <c r="E33" s="8">
        <f t="shared" si="3"/>
        <v>71</v>
      </c>
      <c r="F33" s="8">
        <f t="shared" si="4"/>
        <v>35.5</v>
      </c>
      <c r="G33" s="15"/>
    </row>
    <row r="34" spans="2:7" x14ac:dyDescent="0.25">
      <c r="B34" s="5" t="s">
        <v>4</v>
      </c>
      <c r="C34" s="56">
        <f>SUM(C29:C33)</f>
        <v>6941</v>
      </c>
      <c r="D34" s="56">
        <f>SUM(D29:D33)</f>
        <v>7044</v>
      </c>
      <c r="E34" s="56">
        <f t="shared" si="3"/>
        <v>103</v>
      </c>
      <c r="F34" s="56">
        <f>SUM(F29:F33)</f>
        <v>51.5</v>
      </c>
      <c r="G34" s="15"/>
    </row>
    <row r="35" spans="2:7" x14ac:dyDescent="0.25">
      <c r="B35" s="16" t="s">
        <v>114</v>
      </c>
    </row>
    <row r="40" spans="2:7" ht="63" x14ac:dyDescent="0.25">
      <c r="B40" s="38" t="s">
        <v>51</v>
      </c>
      <c r="C40" s="12" t="s">
        <v>102</v>
      </c>
    </row>
    <row r="41" spans="2:7" x14ac:dyDescent="0.25">
      <c r="B41" s="5">
        <v>2007</v>
      </c>
      <c r="C41" s="8">
        <f t="shared" ref="C41:C45" si="5">$F$22</f>
        <v>39.714285714285715</v>
      </c>
    </row>
    <row r="42" spans="2:7" x14ac:dyDescent="0.25">
      <c r="B42" s="5">
        <v>2008</v>
      </c>
      <c r="C42" s="8">
        <f t="shared" si="5"/>
        <v>39.714285714285715</v>
      </c>
    </row>
    <row r="43" spans="2:7" x14ac:dyDescent="0.25">
      <c r="B43" s="5">
        <v>2009</v>
      </c>
      <c r="C43" s="8">
        <f t="shared" si="5"/>
        <v>39.714285714285715</v>
      </c>
    </row>
    <row r="44" spans="2:7" x14ac:dyDescent="0.25">
      <c r="B44" s="5">
        <v>2010</v>
      </c>
      <c r="C44" s="8">
        <f t="shared" si="5"/>
        <v>39.714285714285715</v>
      </c>
      <c r="D44" s="54"/>
    </row>
    <row r="45" spans="2:7" x14ac:dyDescent="0.25">
      <c r="B45" s="5">
        <v>2011</v>
      </c>
      <c r="C45" s="8">
        <f t="shared" si="5"/>
        <v>39.714285714285715</v>
      </c>
    </row>
    <row r="46" spans="2:7" x14ac:dyDescent="0.25">
      <c r="B46" s="5">
        <v>2012</v>
      </c>
      <c r="C46" s="8">
        <f>$F$34</f>
        <v>51.5</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9"/>
  <sheetViews>
    <sheetView topLeftCell="A22" zoomScale="75" zoomScaleNormal="75" zoomScalePageLayoutView="75" workbookViewId="0">
      <selection activeCell="M48" sqref="M48"/>
    </sheetView>
  </sheetViews>
  <sheetFormatPr defaultColWidth="8.85546875" defaultRowHeight="15.75" x14ac:dyDescent="0.25"/>
  <cols>
    <col min="1" max="1" width="12.42578125" style="18" bestFit="1" customWidth="1"/>
    <col min="2" max="2" width="13.140625" style="18" customWidth="1"/>
    <col min="3" max="3" width="16.28515625" style="18" customWidth="1"/>
    <col min="4" max="4" width="15.28515625" style="18" customWidth="1"/>
    <col min="5" max="5" width="14.7109375" style="18" bestFit="1" customWidth="1"/>
    <col min="6" max="6" width="13.28515625" style="18" customWidth="1"/>
    <col min="7" max="7" width="21.42578125" style="18" customWidth="1"/>
    <col min="8" max="8" width="17.42578125" style="18" bestFit="1" customWidth="1"/>
    <col min="9" max="9" width="20.7109375" style="18" customWidth="1"/>
    <col min="10" max="12" width="8.85546875" style="18"/>
    <col min="13" max="13" width="30" style="18" bestFit="1" customWidth="1"/>
    <col min="14" max="14" width="19" style="18" customWidth="1"/>
    <col min="15" max="16384" width="8.85546875" style="18"/>
  </cols>
  <sheetData>
    <row r="1" spans="1:8" ht="16.350000000000001" customHeight="1" x14ac:dyDescent="0.25"/>
    <row r="2" spans="1:8" x14ac:dyDescent="0.25">
      <c r="A2" s="17" t="s">
        <v>103</v>
      </c>
    </row>
    <row r="3" spans="1:8" s="37" customFormat="1" ht="63" x14ac:dyDescent="0.25">
      <c r="A3" s="19" t="s">
        <v>51</v>
      </c>
      <c r="B3" s="20" t="s">
        <v>31</v>
      </c>
      <c r="C3" s="21" t="s">
        <v>16</v>
      </c>
      <c r="D3" s="21" t="s">
        <v>105</v>
      </c>
      <c r="E3" s="21" t="s">
        <v>17</v>
      </c>
      <c r="F3" s="21" t="s">
        <v>59</v>
      </c>
      <c r="G3" s="21" t="s">
        <v>57</v>
      </c>
    </row>
    <row r="4" spans="1:8" x14ac:dyDescent="0.25">
      <c r="A4" s="22" t="s">
        <v>9</v>
      </c>
      <c r="B4" s="8">
        <v>161.56</v>
      </c>
      <c r="C4" s="57">
        <f>TOF!$D$11</f>
        <v>-1.3949903790202611E-2</v>
      </c>
      <c r="D4" s="8">
        <f t="shared" ref="D4:D10" si="0">C4*B4</f>
        <v>-2.2537464563451337</v>
      </c>
      <c r="E4" s="8">
        <f>TOF!$C$25</f>
        <v>-1.2192830103958399E-2</v>
      </c>
      <c r="F4" s="8">
        <f t="shared" ref="F4:F10" si="1">E4*B4</f>
        <v>-1.969873631595519</v>
      </c>
      <c r="G4" s="8">
        <f t="shared" ref="G4:G10" si="2">SUM(F4,D4)</f>
        <v>-4.2236200879406525</v>
      </c>
      <c r="H4" s="55"/>
    </row>
    <row r="5" spans="1:8" x14ac:dyDescent="0.25">
      <c r="A5" s="22" t="s">
        <v>10</v>
      </c>
      <c r="B5" s="8">
        <f>B4</f>
        <v>161.56</v>
      </c>
      <c r="C5" s="57">
        <f>TOF!$D$11</f>
        <v>-1.3949903790202611E-2</v>
      </c>
      <c r="D5" s="8">
        <f t="shared" si="0"/>
        <v>-2.2537464563451337</v>
      </c>
      <c r="E5" s="8">
        <f>TOF!$C$25</f>
        <v>-1.2192830103958399E-2</v>
      </c>
      <c r="F5" s="8">
        <f t="shared" si="1"/>
        <v>-1.969873631595519</v>
      </c>
      <c r="G5" s="8">
        <f t="shared" si="2"/>
        <v>-4.2236200879406525</v>
      </c>
      <c r="H5" s="55"/>
    </row>
    <row r="6" spans="1:8" x14ac:dyDescent="0.25">
      <c r="A6" s="22" t="s">
        <v>11</v>
      </c>
      <c r="B6" s="8">
        <v>161.708</v>
      </c>
      <c r="C6" s="57">
        <f>TOF!$D$11</f>
        <v>-1.3949903790202611E-2</v>
      </c>
      <c r="D6" s="8">
        <f t="shared" si="0"/>
        <v>-2.255811042106084</v>
      </c>
      <c r="E6" s="8">
        <f>TOF!$C$25</f>
        <v>-1.2192830103958399E-2</v>
      </c>
      <c r="F6" s="8">
        <f t="shared" si="1"/>
        <v>-1.9716781704509048</v>
      </c>
      <c r="G6" s="8">
        <f t="shared" si="2"/>
        <v>-4.2274892125569892</v>
      </c>
      <c r="H6" s="55"/>
    </row>
    <row r="7" spans="1:8" x14ac:dyDescent="0.25">
      <c r="A7" s="22" t="s">
        <v>12</v>
      </c>
      <c r="B7" s="8">
        <f>B6</f>
        <v>161.708</v>
      </c>
      <c r="C7" s="57">
        <f>TOF!$D$11</f>
        <v>-1.3949903790202611E-2</v>
      </c>
      <c r="D7" s="8">
        <f t="shared" si="0"/>
        <v>-2.255811042106084</v>
      </c>
      <c r="E7" s="8">
        <f>TOF!$C$25</f>
        <v>-1.2192830103958399E-2</v>
      </c>
      <c r="F7" s="8">
        <f t="shared" si="1"/>
        <v>-1.9716781704509048</v>
      </c>
      <c r="G7" s="8">
        <f t="shared" si="2"/>
        <v>-4.2274892125569892</v>
      </c>
      <c r="H7" s="55"/>
    </row>
    <row r="8" spans="1:8" x14ac:dyDescent="0.25">
      <c r="A8" s="22" t="s">
        <v>13</v>
      </c>
      <c r="B8" s="8">
        <f>B7</f>
        <v>161.708</v>
      </c>
      <c r="C8" s="57">
        <f>TOF!$D$11</f>
        <v>-1.3949903790202611E-2</v>
      </c>
      <c r="D8" s="8">
        <f t="shared" si="0"/>
        <v>-2.255811042106084</v>
      </c>
      <c r="E8" s="8">
        <f>TOF!$C$25</f>
        <v>-1.2192830103958399E-2</v>
      </c>
      <c r="F8" s="8">
        <f t="shared" si="1"/>
        <v>-1.9716781704509048</v>
      </c>
      <c r="G8" s="8">
        <f t="shared" si="2"/>
        <v>-4.2274892125569892</v>
      </c>
      <c r="H8" s="55"/>
    </row>
    <row r="9" spans="1:8" x14ac:dyDescent="0.25">
      <c r="A9" s="22" t="s">
        <v>14</v>
      </c>
      <c r="B9" s="8">
        <v>162.809</v>
      </c>
      <c r="C9" s="57">
        <f>TOF!$D$11</f>
        <v>-1.3949903790202611E-2</v>
      </c>
      <c r="D9" s="8">
        <f t="shared" si="0"/>
        <v>-2.2711698861790968</v>
      </c>
      <c r="E9" s="8">
        <f>TOF!$C$25</f>
        <v>-1.2192830103958399E-2</v>
      </c>
      <c r="F9" s="8">
        <f t="shared" si="1"/>
        <v>-1.9851024763953631</v>
      </c>
      <c r="G9" s="8">
        <f t="shared" si="2"/>
        <v>-4.2562723625744603</v>
      </c>
      <c r="H9" s="55"/>
    </row>
    <row r="10" spans="1:8" x14ac:dyDescent="0.25">
      <c r="A10" s="22" t="s">
        <v>15</v>
      </c>
      <c r="B10" s="8">
        <v>162.809</v>
      </c>
      <c r="C10" s="57">
        <f>TOF!$D$11</f>
        <v>-1.3949903790202611E-2</v>
      </c>
      <c r="D10" s="8">
        <f t="shared" si="0"/>
        <v>-2.2711698861790968</v>
      </c>
      <c r="E10" s="8">
        <f>TOF!$C$25</f>
        <v>-1.2192830103958399E-2</v>
      </c>
      <c r="F10" s="8">
        <f t="shared" si="1"/>
        <v>-1.9851024763953631</v>
      </c>
      <c r="G10" s="8">
        <f t="shared" si="2"/>
        <v>-4.2562723625744603</v>
      </c>
      <c r="H10" s="55"/>
    </row>
    <row r="11" spans="1:8" x14ac:dyDescent="0.25">
      <c r="A11" s="24" t="s">
        <v>104</v>
      </c>
    </row>
    <row r="12" spans="1:8" ht="63" x14ac:dyDescent="0.25">
      <c r="A12" s="19" t="s">
        <v>51</v>
      </c>
      <c r="B12" s="20" t="s">
        <v>58</v>
      </c>
      <c r="C12" s="21" t="s">
        <v>16</v>
      </c>
      <c r="D12" s="21" t="s">
        <v>117</v>
      </c>
      <c r="E12" s="21" t="s">
        <v>17</v>
      </c>
      <c r="F12" s="21" t="s">
        <v>59</v>
      </c>
      <c r="G12" s="21" t="s">
        <v>57</v>
      </c>
    </row>
    <row r="13" spans="1:8" x14ac:dyDescent="0.25">
      <c r="A13" s="22" t="s">
        <v>9</v>
      </c>
      <c r="B13" s="58">
        <v>9.3702547897999988</v>
      </c>
      <c r="C13" s="57">
        <f>TOF!$D$11</f>
        <v>-1.3949903790202611E-2</v>
      </c>
      <c r="D13" s="8">
        <f t="shared" ref="D13:D18" si="3">B13*C13</f>
        <v>-0.13071415280739518</v>
      </c>
      <c r="E13" s="8">
        <f>TOF!$D$25</f>
        <v>0.27043650793650792</v>
      </c>
      <c r="F13" s="8">
        <f t="shared" ref="F13:F18" si="4">B13*E13</f>
        <v>2.5340589838288485</v>
      </c>
      <c r="G13" s="8">
        <f t="shared" ref="G13:G18" si="5">F13+D13</f>
        <v>2.4033448310214531</v>
      </c>
    </row>
    <row r="14" spans="1:8" x14ac:dyDescent="0.25">
      <c r="A14" s="22" t="s">
        <v>10</v>
      </c>
      <c r="B14" s="58">
        <v>9.3702547897999988</v>
      </c>
      <c r="C14" s="57">
        <f>TOF!$D$11</f>
        <v>-1.3949903790202611E-2</v>
      </c>
      <c r="D14" s="8">
        <f t="shared" si="3"/>
        <v>-0.13071415280739518</v>
      </c>
      <c r="E14" s="8">
        <f>TOF!$D$25</f>
        <v>0.27043650793650792</v>
      </c>
      <c r="F14" s="8">
        <f t="shared" si="4"/>
        <v>2.5340589838288485</v>
      </c>
      <c r="G14" s="8">
        <f t="shared" si="5"/>
        <v>2.4033448310214531</v>
      </c>
    </row>
    <row r="15" spans="1:8" x14ac:dyDescent="0.25">
      <c r="A15" s="22" t="s">
        <v>11</v>
      </c>
      <c r="B15" s="58">
        <v>9.3703215864000011</v>
      </c>
      <c r="C15" s="57">
        <f>TOF!$D$11</f>
        <v>-1.3949903790202611E-2</v>
      </c>
      <c r="D15" s="8">
        <f t="shared" si="3"/>
        <v>-0.13071508461353873</v>
      </c>
      <c r="E15" s="8">
        <f>TOF!$D$25</f>
        <v>0.27043650793650792</v>
      </c>
      <c r="F15" s="8">
        <f t="shared" si="4"/>
        <v>2.5340770480680952</v>
      </c>
      <c r="G15" s="8">
        <f t="shared" si="5"/>
        <v>2.4033619634545564</v>
      </c>
    </row>
    <row r="16" spans="1:8" x14ac:dyDescent="0.25">
      <c r="A16" s="22" t="s">
        <v>12</v>
      </c>
      <c r="B16" s="58">
        <v>9.3703215864000011</v>
      </c>
      <c r="C16" s="57">
        <f>TOF!$D$11</f>
        <v>-1.3949903790202611E-2</v>
      </c>
      <c r="D16" s="8">
        <f t="shared" si="3"/>
        <v>-0.13071508461353873</v>
      </c>
      <c r="E16" s="8">
        <f>TOF!$D$25</f>
        <v>0.27043650793650792</v>
      </c>
      <c r="F16" s="8">
        <f t="shared" si="4"/>
        <v>2.5340770480680952</v>
      </c>
      <c r="G16" s="8">
        <f t="shared" si="5"/>
        <v>2.4033619634545564</v>
      </c>
    </row>
    <row r="17" spans="1:7" x14ac:dyDescent="0.25">
      <c r="A17" s="22" t="s">
        <v>13</v>
      </c>
      <c r="B17" s="58">
        <v>9.3703215864000011</v>
      </c>
      <c r="C17" s="57">
        <f>TOF!$D$11</f>
        <v>-1.3949903790202611E-2</v>
      </c>
      <c r="D17" s="8">
        <f t="shared" si="3"/>
        <v>-0.13071508461353873</v>
      </c>
      <c r="E17" s="8">
        <f>TOF!$D$25</f>
        <v>0.27043650793650792</v>
      </c>
      <c r="F17" s="8">
        <f t="shared" si="4"/>
        <v>2.5340770480680952</v>
      </c>
      <c r="G17" s="8">
        <f t="shared" si="5"/>
        <v>2.4033619634545564</v>
      </c>
    </row>
    <row r="18" spans="1:7" x14ac:dyDescent="0.25">
      <c r="A18" s="22" t="s">
        <v>14</v>
      </c>
      <c r="B18" s="58">
        <v>9.4209482304000023</v>
      </c>
      <c r="C18" s="57">
        <f>TOF!$D$11</f>
        <v>-1.3949903790202611E-2</v>
      </c>
      <c r="D18" s="8">
        <f t="shared" si="3"/>
        <v>-0.13142132142655957</v>
      </c>
      <c r="E18" s="8">
        <f>TOF!$D$25</f>
        <v>0.27043650793650792</v>
      </c>
      <c r="F18" s="8">
        <f t="shared" si="4"/>
        <v>2.5477683408800003</v>
      </c>
      <c r="G18" s="8">
        <f t="shared" si="5"/>
        <v>2.4163470194534407</v>
      </c>
    </row>
    <row r="19" spans="1:7" x14ac:dyDescent="0.25">
      <c r="A19" s="25" t="s">
        <v>39</v>
      </c>
    </row>
    <row r="20" spans="1:7" x14ac:dyDescent="0.25">
      <c r="A20" s="22" t="s">
        <v>40</v>
      </c>
      <c r="B20" s="8">
        <v>2.59768992E-2</v>
      </c>
      <c r="C20" s="8">
        <f>TOF!$C$32</f>
        <v>-16.458855678674364</v>
      </c>
      <c r="D20" s="8">
        <f t="shared" ref="D20:D25" si="6">B20*C20</f>
        <v>-0.42755003491227156</v>
      </c>
      <c r="E20" s="8">
        <f>TOF!$C$25</f>
        <v>-1.2192830103958399E-2</v>
      </c>
      <c r="F20" s="8">
        <f t="shared" ref="F20:F25" si="7">B20*E20</f>
        <v>-3.1673191857325284E-4</v>
      </c>
      <c r="G20" s="8">
        <f t="shared" ref="G20:G25" si="8">F20+D20</f>
        <v>-0.42786676683084479</v>
      </c>
    </row>
    <row r="21" spans="1:7" x14ac:dyDescent="0.25">
      <c r="A21" s="22" t="s">
        <v>10</v>
      </c>
      <c r="B21" s="8">
        <v>2.59768992E-2</v>
      </c>
      <c r="C21" s="8">
        <f>TOF!$C$32</f>
        <v>-16.458855678674364</v>
      </c>
      <c r="D21" s="8">
        <f t="shared" si="6"/>
        <v>-0.42755003491227156</v>
      </c>
      <c r="E21" s="8">
        <f>TOF!$C$25</f>
        <v>-1.2192830103958399E-2</v>
      </c>
      <c r="F21" s="8">
        <f t="shared" si="7"/>
        <v>-3.1673191857325284E-4</v>
      </c>
      <c r="G21" s="8">
        <f t="shared" si="8"/>
        <v>-0.42786676683084479</v>
      </c>
    </row>
    <row r="22" spans="1:7" x14ac:dyDescent="0.25">
      <c r="A22" s="22" t="s">
        <v>11</v>
      </c>
      <c r="B22" s="8">
        <v>4.304295893333334E-2</v>
      </c>
      <c r="C22" s="8">
        <f>TOF!$C$32</f>
        <v>-16.458855678674364</v>
      </c>
      <c r="D22" s="8">
        <f t="shared" si="6"/>
        <v>-0.70843784906684093</v>
      </c>
      <c r="E22" s="8">
        <f>TOF!$C$25</f>
        <v>-1.2192830103958399E-2</v>
      </c>
      <c r="F22" s="8">
        <f t="shared" si="7"/>
        <v>-5.2481548544579184E-4</v>
      </c>
      <c r="G22" s="8">
        <f t="shared" si="8"/>
        <v>-0.70896266455228674</v>
      </c>
    </row>
    <row r="23" spans="1:7" x14ac:dyDescent="0.25">
      <c r="A23" s="22" t="s">
        <v>12</v>
      </c>
      <c r="B23" s="8">
        <v>4.304295893333334E-2</v>
      </c>
      <c r="C23" s="8">
        <f>TOF!$C$32</f>
        <v>-16.458855678674364</v>
      </c>
      <c r="D23" s="8">
        <f t="shared" si="6"/>
        <v>-0.70843784906684093</v>
      </c>
      <c r="E23" s="8">
        <f>TOF!$C$25</f>
        <v>-1.2192830103958399E-2</v>
      </c>
      <c r="F23" s="8">
        <f t="shared" si="7"/>
        <v>-5.2481548544579184E-4</v>
      </c>
      <c r="G23" s="8">
        <f t="shared" si="8"/>
        <v>-0.70896266455228674</v>
      </c>
    </row>
    <row r="24" spans="1:7" x14ac:dyDescent="0.25">
      <c r="A24" s="22" t="s">
        <v>13</v>
      </c>
      <c r="B24" s="8">
        <v>4.304295893333334E-2</v>
      </c>
      <c r="C24" s="8">
        <f>TOF!$C$32</f>
        <v>-16.458855678674364</v>
      </c>
      <c r="D24" s="8">
        <f t="shared" si="6"/>
        <v>-0.70843784906684093</v>
      </c>
      <c r="E24" s="8">
        <f>TOF!$C$25</f>
        <v>-1.2192830103958399E-2</v>
      </c>
      <c r="F24" s="8">
        <f t="shared" si="7"/>
        <v>-5.2481548544579184E-4</v>
      </c>
      <c r="G24" s="8">
        <f t="shared" si="8"/>
        <v>-0.70896266455228674</v>
      </c>
    </row>
    <row r="25" spans="1:7" x14ac:dyDescent="0.25">
      <c r="A25" s="22" t="s">
        <v>14</v>
      </c>
      <c r="B25" s="8">
        <v>3.2408521599999997E-2</v>
      </c>
      <c r="C25" s="8">
        <f>TOF!$C$32</f>
        <v>-16.458855678674364</v>
      </c>
      <c r="D25" s="8">
        <f t="shared" si="6"/>
        <v>-0.53340717977360075</v>
      </c>
      <c r="E25" s="8">
        <f>TOF!$C$25</f>
        <v>-1.2192830103958399E-2</v>
      </c>
      <c r="F25" s="8">
        <f t="shared" si="7"/>
        <v>-3.95151597789266E-4</v>
      </c>
      <c r="G25" s="8">
        <f t="shared" si="8"/>
        <v>-0.53380233137138999</v>
      </c>
    </row>
    <row r="26" spans="1:7" x14ac:dyDescent="0.25">
      <c r="A26" s="25" t="s">
        <v>109</v>
      </c>
    </row>
    <row r="27" spans="1:7" x14ac:dyDescent="0.25">
      <c r="A27" s="22" t="s">
        <v>40</v>
      </c>
      <c r="B27" s="8">
        <v>0.7266003808</v>
      </c>
      <c r="C27" s="57">
        <f>TOF!$D$11</f>
        <v>-1.3949903790202611E-2</v>
      </c>
      <c r="D27" s="8">
        <f t="shared" ref="D27:D32" si="9">B27*C27</f>
        <v>-1.0136005406084581E-2</v>
      </c>
      <c r="E27" s="8">
        <f>(18.95-16.47)/20</f>
        <v>0.12400000000000003</v>
      </c>
      <c r="F27" s="8">
        <f t="shared" ref="F27:F32" si="10">B27*E27</f>
        <v>9.0098447219200017E-2</v>
      </c>
      <c r="G27" s="8">
        <f t="shared" ref="G27:G32" si="11">F27+D27</f>
        <v>7.9962441813115431E-2</v>
      </c>
    </row>
    <row r="28" spans="1:7" x14ac:dyDescent="0.25">
      <c r="A28" s="22" t="s">
        <v>10</v>
      </c>
      <c r="B28" s="8">
        <v>0.7266003808</v>
      </c>
      <c r="C28" s="57">
        <f>TOF!$D$11</f>
        <v>-1.3949903790202611E-2</v>
      </c>
      <c r="D28" s="8">
        <f t="shared" si="9"/>
        <v>-1.0136005406084581E-2</v>
      </c>
      <c r="E28" s="8">
        <f t="shared" ref="E28:E32" si="12">(18.95-16.47)/20</f>
        <v>0.12400000000000003</v>
      </c>
      <c r="F28" s="8">
        <f t="shared" si="10"/>
        <v>9.0098447219200017E-2</v>
      </c>
      <c r="G28" s="8">
        <f t="shared" si="11"/>
        <v>7.9962441813115431E-2</v>
      </c>
    </row>
    <row r="29" spans="1:7" x14ac:dyDescent="0.25">
      <c r="A29" s="22" t="s">
        <v>11</v>
      </c>
      <c r="B29" s="8">
        <v>0.41310820693333339</v>
      </c>
      <c r="C29" s="57">
        <f>TOF!$D$11</f>
        <v>-1.3949903790202611E-2</v>
      </c>
      <c r="D29" s="8">
        <f t="shared" si="9"/>
        <v>-5.7628197416631118E-3</v>
      </c>
      <c r="E29" s="8">
        <f t="shared" si="12"/>
        <v>0.12400000000000003</v>
      </c>
      <c r="F29" s="8">
        <f t="shared" si="10"/>
        <v>5.1225417659733354E-2</v>
      </c>
      <c r="G29" s="8">
        <f t="shared" si="11"/>
        <v>4.5462597918070238E-2</v>
      </c>
    </row>
    <row r="30" spans="1:7" x14ac:dyDescent="0.25">
      <c r="A30" s="22" t="s">
        <v>12</v>
      </c>
      <c r="B30" s="8">
        <v>0.41310820693333339</v>
      </c>
      <c r="C30" s="57">
        <f>TOF!$D$11</f>
        <v>-1.3949903790202611E-2</v>
      </c>
      <c r="D30" s="8">
        <f t="shared" si="9"/>
        <v>-5.7628197416631118E-3</v>
      </c>
      <c r="E30" s="8">
        <f t="shared" si="12"/>
        <v>0.12400000000000003</v>
      </c>
      <c r="F30" s="8">
        <f t="shared" si="10"/>
        <v>5.1225417659733354E-2</v>
      </c>
      <c r="G30" s="8">
        <f t="shared" si="11"/>
        <v>4.5462597918070238E-2</v>
      </c>
    </row>
    <row r="31" spans="1:7" x14ac:dyDescent="0.25">
      <c r="A31" s="22" t="s">
        <v>13</v>
      </c>
      <c r="B31" s="8">
        <v>0.41310820693333339</v>
      </c>
      <c r="C31" s="57">
        <f>TOF!$D$11</f>
        <v>-1.3949903790202611E-2</v>
      </c>
      <c r="D31" s="8">
        <f t="shared" si="9"/>
        <v>-5.7628197416631118E-3</v>
      </c>
      <c r="E31" s="8">
        <f t="shared" si="12"/>
        <v>0.12400000000000003</v>
      </c>
      <c r="F31" s="8">
        <f t="shared" si="10"/>
        <v>5.1225417659733354E-2</v>
      </c>
      <c r="G31" s="8">
        <f t="shared" si="11"/>
        <v>4.5462597918070238E-2</v>
      </c>
    </row>
    <row r="32" spans="1:7" x14ac:dyDescent="0.25">
      <c r="A32" s="22" t="s">
        <v>14</v>
      </c>
      <c r="B32" s="8">
        <v>0.6875841504000002</v>
      </c>
      <c r="C32" s="57">
        <f>TOF!$D$11</f>
        <v>-1.3949903790202611E-2</v>
      </c>
      <c r="D32" s="8">
        <f t="shared" si="9"/>
        <v>-9.5917327457482049E-3</v>
      </c>
      <c r="E32" s="8">
        <f t="shared" si="12"/>
        <v>0.12400000000000003</v>
      </c>
      <c r="F32" s="8">
        <f t="shared" si="10"/>
        <v>8.526043464960005E-2</v>
      </c>
      <c r="G32" s="8">
        <f t="shared" si="11"/>
        <v>7.5668701903851845E-2</v>
      </c>
    </row>
    <row r="33" spans="1:7" x14ac:dyDescent="0.25">
      <c r="A33" s="25" t="s">
        <v>41</v>
      </c>
    </row>
    <row r="34" spans="1:7" x14ac:dyDescent="0.25">
      <c r="A34" s="22" t="s">
        <v>40</v>
      </c>
      <c r="B34" s="8">
        <v>2.3692480000000001E-4</v>
      </c>
      <c r="C34" s="8">
        <f>TOF!$C$30/20</f>
        <v>1.2542356168313105</v>
      </c>
      <c r="D34" s="8">
        <f t="shared" ref="D34:D39" si="13">B34*C34</f>
        <v>2.9715952267063487E-4</v>
      </c>
      <c r="E34" s="8">
        <f>TOF!$D$25</f>
        <v>0.27043650793650792</v>
      </c>
      <c r="F34" s="8">
        <f t="shared" ref="F34:F39" si="14">B34*E34</f>
        <v>6.4073115555555557E-5</v>
      </c>
      <c r="G34" s="8">
        <f t="shared" ref="G34:G39" si="15">F34+D34</f>
        <v>3.6123263822619044E-4</v>
      </c>
    </row>
    <row r="35" spans="1:7" x14ac:dyDescent="0.25">
      <c r="A35" s="22" t="s">
        <v>10</v>
      </c>
      <c r="B35" s="8">
        <v>2.3692480000000001E-4</v>
      </c>
      <c r="C35" s="8">
        <f>TOF!$C$30/20</f>
        <v>1.2542356168313105</v>
      </c>
      <c r="D35" s="8">
        <f t="shared" si="13"/>
        <v>2.9715952267063487E-4</v>
      </c>
      <c r="E35" s="8">
        <f>TOF!$D$25</f>
        <v>0.27043650793650792</v>
      </c>
      <c r="F35" s="8">
        <f t="shared" si="14"/>
        <v>6.4073115555555557E-5</v>
      </c>
      <c r="G35" s="8">
        <f t="shared" si="15"/>
        <v>3.6123263822619044E-4</v>
      </c>
    </row>
    <row r="36" spans="1:7" x14ac:dyDescent="0.25">
      <c r="A36" s="22" t="s">
        <v>11</v>
      </c>
      <c r="B36" s="8">
        <v>1.2627626666666668E-4</v>
      </c>
      <c r="C36" s="8">
        <f>TOF!$C$30/20</f>
        <v>1.2542356168313105</v>
      </c>
      <c r="D36" s="8">
        <f t="shared" si="13"/>
        <v>1.5838019121382172E-4</v>
      </c>
      <c r="E36" s="8">
        <f>TOF!$D$25</f>
        <v>0.27043650793650792</v>
      </c>
      <c r="F36" s="8">
        <f t="shared" si="14"/>
        <v>3.4149712592592594E-5</v>
      </c>
      <c r="G36" s="8">
        <f t="shared" si="15"/>
        <v>1.9252990380641433E-4</v>
      </c>
    </row>
    <row r="37" spans="1:7" x14ac:dyDescent="0.25">
      <c r="A37" s="22" t="s">
        <v>12</v>
      </c>
      <c r="B37" s="8">
        <v>1.2627626666666668E-4</v>
      </c>
      <c r="C37" s="8">
        <f>TOF!$C$30/20</f>
        <v>1.2542356168313105</v>
      </c>
      <c r="D37" s="8">
        <f t="shared" si="13"/>
        <v>1.5838019121382172E-4</v>
      </c>
      <c r="E37" s="8">
        <f>TOF!$D$25</f>
        <v>0.27043650793650792</v>
      </c>
      <c r="F37" s="8">
        <f t="shared" si="14"/>
        <v>3.4149712592592594E-5</v>
      </c>
      <c r="G37" s="8">
        <f t="shared" si="15"/>
        <v>1.9252990380641433E-4</v>
      </c>
    </row>
    <row r="38" spans="1:7" x14ac:dyDescent="0.25">
      <c r="A38" s="22" t="s">
        <v>13</v>
      </c>
      <c r="B38" s="8">
        <v>1.2627626666666668E-4</v>
      </c>
      <c r="C38" s="8">
        <f>TOF!$C$30/20</f>
        <v>1.2542356168313105</v>
      </c>
      <c r="D38" s="8">
        <f t="shared" si="13"/>
        <v>1.5838019121382172E-4</v>
      </c>
      <c r="E38" s="8">
        <f>TOF!$D$25</f>
        <v>0.27043650793650792</v>
      </c>
      <c r="F38" s="8">
        <f t="shared" si="14"/>
        <v>3.4149712592592594E-5</v>
      </c>
      <c r="G38" s="8">
        <f t="shared" si="15"/>
        <v>1.9252990380641433E-4</v>
      </c>
    </row>
    <row r="39" spans="1:7" x14ac:dyDescent="0.25">
      <c r="A39" s="22" t="s">
        <v>14</v>
      </c>
      <c r="B39" s="8">
        <v>5.2659711999999996E-3</v>
      </c>
      <c r="C39" s="8">
        <f>TOF!$C$30/20</f>
        <v>1.2542356168313105</v>
      </c>
      <c r="D39" s="8">
        <f t="shared" si="13"/>
        <v>6.6047686362479159E-3</v>
      </c>
      <c r="E39" s="8">
        <f>TOF!$D$25</f>
        <v>0.27043650793650792</v>
      </c>
      <c r="F39" s="8">
        <f t="shared" si="14"/>
        <v>1.4241108622222219E-3</v>
      </c>
      <c r="G39" s="8">
        <f t="shared" si="15"/>
        <v>8.0288794984701376E-3</v>
      </c>
    </row>
    <row r="40" spans="1:7" x14ac:dyDescent="0.25">
      <c r="A40" s="25" t="s">
        <v>56</v>
      </c>
    </row>
    <row r="41" spans="1:7" s="37" customFormat="1" x14ac:dyDescent="0.25">
      <c r="A41" s="19" t="s">
        <v>51</v>
      </c>
      <c r="B41" s="19" t="s">
        <v>7</v>
      </c>
    </row>
    <row r="42" spans="1:7" x14ac:dyDescent="0.25">
      <c r="A42" s="22" t="s">
        <v>9</v>
      </c>
      <c r="B42" s="8">
        <f t="shared" ref="B42:B47" si="16">SUM(G4,G13,G20,G27,G34)</f>
        <v>-2.1678183492987024</v>
      </c>
    </row>
    <row r="43" spans="1:7" x14ac:dyDescent="0.25">
      <c r="A43" s="22" t="s">
        <v>10</v>
      </c>
      <c r="B43" s="8">
        <f t="shared" si="16"/>
        <v>-2.1678183492987024</v>
      </c>
    </row>
    <row r="44" spans="1:7" x14ac:dyDescent="0.25">
      <c r="A44" s="22" t="s">
        <v>11</v>
      </c>
      <c r="B44" s="8">
        <f t="shared" si="16"/>
        <v>-2.4874347858328427</v>
      </c>
    </row>
    <row r="45" spans="1:7" x14ac:dyDescent="0.25">
      <c r="A45" s="22" t="s">
        <v>12</v>
      </c>
      <c r="B45" s="8">
        <f t="shared" si="16"/>
        <v>-2.4874347858328427</v>
      </c>
    </row>
    <row r="46" spans="1:7" x14ac:dyDescent="0.25">
      <c r="A46" s="22" t="s">
        <v>13</v>
      </c>
      <c r="B46" s="8">
        <f t="shared" si="16"/>
        <v>-2.4874347858328427</v>
      </c>
    </row>
    <row r="47" spans="1:7" x14ac:dyDescent="0.25">
      <c r="A47" s="22" t="s">
        <v>14</v>
      </c>
      <c r="B47" s="8">
        <f t="shared" si="16"/>
        <v>-2.2900300930900879</v>
      </c>
    </row>
    <row r="49" spans="1:1" x14ac:dyDescent="0.25">
      <c r="A49" s="25" t="s">
        <v>115</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2"/>
  <sheetViews>
    <sheetView workbookViewId="0">
      <selection activeCell="J13" sqref="J13"/>
    </sheetView>
  </sheetViews>
  <sheetFormatPr defaultColWidth="8.85546875" defaultRowHeight="15" x14ac:dyDescent="0.25"/>
  <cols>
    <col min="1" max="1" width="8.85546875" style="115"/>
    <col min="2" max="2" width="12" style="115" customWidth="1"/>
    <col min="3" max="3" width="12.28515625" style="115" customWidth="1"/>
    <col min="4" max="4" width="8.85546875" style="115"/>
    <col min="5" max="5" width="13.28515625" style="115" customWidth="1"/>
    <col min="6" max="6" width="17.42578125" style="115" customWidth="1"/>
    <col min="7" max="7" width="16.140625" style="115" customWidth="1"/>
    <col min="8" max="8" width="14.85546875" style="115" customWidth="1"/>
    <col min="9" max="9" width="13.85546875" style="115" customWidth="1"/>
    <col min="10" max="10" width="12.42578125" style="115" customWidth="1"/>
    <col min="11" max="11" width="13.7109375" style="115" customWidth="1"/>
    <col min="12" max="16384" width="8.85546875" style="115"/>
  </cols>
  <sheetData>
    <row r="1" spans="1:11" ht="15.75" x14ac:dyDescent="0.25">
      <c r="A1" s="10" t="s">
        <v>124</v>
      </c>
      <c r="B1" s="11"/>
      <c r="C1" s="11"/>
      <c r="D1" s="11"/>
      <c r="E1" s="11"/>
      <c r="F1" s="11"/>
      <c r="G1" s="11"/>
      <c r="H1" s="11"/>
      <c r="I1" s="11"/>
      <c r="J1" s="11"/>
      <c r="K1" s="11"/>
    </row>
    <row r="2" spans="1:11" ht="87" x14ac:dyDescent="0.3">
      <c r="A2" s="116" t="s">
        <v>51</v>
      </c>
      <c r="B2" s="116" t="s">
        <v>42</v>
      </c>
      <c r="C2" s="116" t="s">
        <v>16</v>
      </c>
      <c r="D2" s="116" t="s">
        <v>20</v>
      </c>
      <c r="E2" s="116" t="s">
        <v>38</v>
      </c>
      <c r="F2" s="116" t="s">
        <v>126</v>
      </c>
      <c r="G2" s="116" t="s">
        <v>127</v>
      </c>
      <c r="H2" s="116" t="s">
        <v>128</v>
      </c>
      <c r="I2" s="116" t="s">
        <v>17</v>
      </c>
      <c r="J2" s="116" t="s">
        <v>82</v>
      </c>
      <c r="K2" s="116" t="s">
        <v>110</v>
      </c>
    </row>
    <row r="3" spans="1:11" ht="15.75" x14ac:dyDescent="0.25">
      <c r="A3" s="5" t="s">
        <v>9</v>
      </c>
      <c r="B3" s="8">
        <v>2.2242932991999997</v>
      </c>
      <c r="C3" s="57">
        <f>TOF!$D$11</f>
        <v>-1.3949903790202611E-2</v>
      </c>
      <c r="D3" s="8">
        <f>C3*B3</f>
        <v>-3.1028677525032348E-2</v>
      </c>
      <c r="E3" s="8">
        <v>55.43</v>
      </c>
      <c r="F3" s="8">
        <v>1</v>
      </c>
      <c r="G3" s="8">
        <v>0.97</v>
      </c>
      <c r="H3" s="8">
        <v>1</v>
      </c>
      <c r="I3" s="8">
        <f>((F3*G3*H3*E3)-E3)/20</f>
        <v>-8.3145000000000024E-2</v>
      </c>
      <c r="J3" s="8">
        <f t="shared" ref="J3:J9" si="0">I3*B3</f>
        <v>-0.18493886636198403</v>
      </c>
      <c r="K3" s="8">
        <f t="shared" ref="K3:K9" si="1">SUM(J3,D3)</f>
        <v>-0.21596754388701639</v>
      </c>
    </row>
    <row r="4" spans="1:11" ht="15.75" x14ac:dyDescent="0.25">
      <c r="A4" s="5" t="s">
        <v>10</v>
      </c>
      <c r="B4" s="8">
        <v>2.2242932991999997</v>
      </c>
      <c r="C4" s="57">
        <f>C3</f>
        <v>-1.3949903790202611E-2</v>
      </c>
      <c r="D4" s="8">
        <f t="shared" ref="D4:D9" si="2">C4*B4</f>
        <v>-3.1028677525032348E-2</v>
      </c>
      <c r="E4" s="8">
        <v>55.43</v>
      </c>
      <c r="F4" s="8">
        <v>1</v>
      </c>
      <c r="G4" s="8">
        <v>0.97</v>
      </c>
      <c r="H4" s="8">
        <v>1</v>
      </c>
      <c r="I4" s="8">
        <f t="shared" ref="I4:I9" si="3">((F4*G4*H4*E4)-E4)/20</f>
        <v>-8.3145000000000024E-2</v>
      </c>
      <c r="J4" s="8">
        <f t="shared" si="0"/>
        <v>-0.18493886636198403</v>
      </c>
      <c r="K4" s="8">
        <f t="shared" si="1"/>
        <v>-0.21596754388701639</v>
      </c>
    </row>
    <row r="5" spans="1:11" ht="15.75" x14ac:dyDescent="0.25">
      <c r="A5" s="5" t="s">
        <v>11</v>
      </c>
      <c r="B5" s="8">
        <v>2.2434730751999998</v>
      </c>
      <c r="C5" s="57">
        <f>C4</f>
        <v>-1.3949903790202611E-2</v>
      </c>
      <c r="D5" s="8">
        <f t="shared" si="2"/>
        <v>-3.1296233554949988E-2</v>
      </c>
      <c r="E5" s="8">
        <v>55.43</v>
      </c>
      <c r="F5" s="8">
        <v>1</v>
      </c>
      <c r="G5" s="8">
        <v>0.97</v>
      </c>
      <c r="H5" s="8">
        <v>1</v>
      </c>
      <c r="I5" s="8">
        <f t="shared" si="3"/>
        <v>-8.3145000000000024E-2</v>
      </c>
      <c r="J5" s="8">
        <f t="shared" si="0"/>
        <v>-0.18653356883750405</v>
      </c>
      <c r="K5" s="8">
        <f t="shared" si="1"/>
        <v>-0.21782980239245403</v>
      </c>
    </row>
    <row r="6" spans="1:11" ht="15.75" x14ac:dyDescent="0.25">
      <c r="A6" s="5" t="s">
        <v>12</v>
      </c>
      <c r="B6" s="8">
        <v>2.2434730751999998</v>
      </c>
      <c r="C6" s="57">
        <f t="shared" ref="C6:C9" si="4">C5</f>
        <v>-1.3949903790202611E-2</v>
      </c>
      <c r="D6" s="8">
        <f t="shared" si="2"/>
        <v>-3.1296233554949988E-2</v>
      </c>
      <c r="E6" s="8">
        <v>55.43</v>
      </c>
      <c r="F6" s="8">
        <v>1</v>
      </c>
      <c r="G6" s="8">
        <v>0.97</v>
      </c>
      <c r="H6" s="8">
        <v>1</v>
      </c>
      <c r="I6" s="8">
        <f t="shared" si="3"/>
        <v>-8.3145000000000024E-2</v>
      </c>
      <c r="J6" s="8">
        <f t="shared" si="0"/>
        <v>-0.18653356883750405</v>
      </c>
      <c r="K6" s="8">
        <f t="shared" si="1"/>
        <v>-0.21782980239245403</v>
      </c>
    </row>
    <row r="7" spans="1:11" ht="15.75" x14ac:dyDescent="0.25">
      <c r="A7" s="5" t="s">
        <v>13</v>
      </c>
      <c r="B7" s="8">
        <v>2.2434730751999998</v>
      </c>
      <c r="C7" s="57">
        <f t="shared" si="4"/>
        <v>-1.3949903790202611E-2</v>
      </c>
      <c r="D7" s="8">
        <f t="shared" si="2"/>
        <v>-3.1296233554949988E-2</v>
      </c>
      <c r="E7" s="8">
        <v>55.43</v>
      </c>
      <c r="F7" s="8">
        <v>1</v>
      </c>
      <c r="G7" s="8">
        <v>0.97</v>
      </c>
      <c r="H7" s="8">
        <v>1</v>
      </c>
      <c r="I7" s="8">
        <f t="shared" si="3"/>
        <v>-8.3145000000000024E-2</v>
      </c>
      <c r="J7" s="8">
        <f t="shared" si="0"/>
        <v>-0.18653356883750405</v>
      </c>
      <c r="K7" s="8">
        <f t="shared" si="1"/>
        <v>-0.21782980239245403</v>
      </c>
    </row>
    <row r="8" spans="1:11" ht="15.75" x14ac:dyDescent="0.25">
      <c r="A8" s="5" t="s">
        <v>14</v>
      </c>
      <c r="B8" s="8">
        <v>2.3216168640000001</v>
      </c>
      <c r="C8" s="57">
        <f t="shared" si="4"/>
        <v>-1.3949903790202611E-2</v>
      </c>
      <c r="D8" s="8">
        <f t="shared" si="2"/>
        <v>-3.2386331890511905E-2</v>
      </c>
      <c r="E8" s="8">
        <v>55.43</v>
      </c>
      <c r="F8" s="8">
        <v>1</v>
      </c>
      <c r="G8" s="8">
        <v>0.97</v>
      </c>
      <c r="H8" s="8">
        <v>1</v>
      </c>
      <c r="I8" s="8">
        <f t="shared" si="3"/>
        <v>-8.3145000000000024E-2</v>
      </c>
      <c r="J8" s="8">
        <f t="shared" si="0"/>
        <v>-0.19303083415728006</v>
      </c>
      <c r="K8" s="8">
        <f t="shared" si="1"/>
        <v>-0.22541716604779197</v>
      </c>
    </row>
    <row r="9" spans="1:11" ht="15.75" x14ac:dyDescent="0.25">
      <c r="A9" s="5" t="s">
        <v>15</v>
      </c>
      <c r="B9" s="8">
        <v>2.3216168640000001</v>
      </c>
      <c r="C9" s="57">
        <f t="shared" si="4"/>
        <v>-1.3949903790202611E-2</v>
      </c>
      <c r="D9" s="8">
        <f t="shared" si="2"/>
        <v>-3.2386331890511905E-2</v>
      </c>
      <c r="E9" s="8">
        <v>55.43</v>
      </c>
      <c r="F9" s="8">
        <v>1</v>
      </c>
      <c r="G9" s="8">
        <v>0.97</v>
      </c>
      <c r="H9" s="8">
        <v>1</v>
      </c>
      <c r="I9" s="8">
        <f t="shared" si="3"/>
        <v>-8.3145000000000024E-2</v>
      </c>
      <c r="J9" s="8">
        <f t="shared" si="0"/>
        <v>-0.19303083415728006</v>
      </c>
      <c r="K9" s="8">
        <f t="shared" si="1"/>
        <v>-0.22541716604779197</v>
      </c>
    </row>
    <row r="10" spans="1:11" ht="15.75" x14ac:dyDescent="0.25">
      <c r="A10" s="11"/>
      <c r="B10" s="11"/>
      <c r="C10" s="11"/>
      <c r="D10" s="11"/>
      <c r="E10" s="11"/>
      <c r="F10" s="11"/>
      <c r="G10" s="11"/>
      <c r="H10" s="11"/>
      <c r="I10" s="11"/>
      <c r="J10" s="11"/>
      <c r="K10" s="11"/>
    </row>
    <row r="11" spans="1:11" ht="15.75" x14ac:dyDescent="0.25">
      <c r="A11" s="27" t="s">
        <v>125</v>
      </c>
      <c r="B11" s="11"/>
      <c r="C11" s="11"/>
      <c r="D11" s="11"/>
      <c r="E11" s="11"/>
      <c r="F11" s="11"/>
      <c r="G11" s="11"/>
      <c r="H11" s="11"/>
      <c r="I11" s="11"/>
      <c r="J11" s="11"/>
      <c r="K11" s="11"/>
    </row>
    <row r="12" spans="1:11" ht="15.75" x14ac:dyDescent="0.25">
      <c r="A12" s="11"/>
      <c r="B12" s="11"/>
      <c r="C12" s="11"/>
      <c r="D12" s="11"/>
      <c r="E12" s="11"/>
      <c r="F12" s="11"/>
      <c r="G12" s="11"/>
      <c r="H12" s="11"/>
      <c r="I12" s="11"/>
      <c r="J12" s="11"/>
      <c r="K12" s="11"/>
    </row>
    <row r="13" spans="1:11" ht="94.5" x14ac:dyDescent="0.25">
      <c r="A13" s="38" t="s">
        <v>51</v>
      </c>
      <c r="B13" s="12" t="s">
        <v>42</v>
      </c>
      <c r="C13" s="26" t="s">
        <v>16</v>
      </c>
      <c r="D13" s="26" t="s">
        <v>20</v>
      </c>
      <c r="E13" s="26" t="s">
        <v>17</v>
      </c>
      <c r="F13" s="26" t="s">
        <v>84</v>
      </c>
      <c r="G13" s="26" t="s">
        <v>110</v>
      </c>
      <c r="H13" s="11"/>
      <c r="I13" s="11"/>
      <c r="J13" s="11"/>
      <c r="K13" s="11"/>
    </row>
    <row r="14" spans="1:11" ht="15.75" x14ac:dyDescent="0.25">
      <c r="A14" s="5" t="s">
        <v>9</v>
      </c>
      <c r="B14" s="8">
        <v>8.6611615999999999E-3</v>
      </c>
      <c r="C14" s="8">
        <f>TOF!$D$11</f>
        <v>-1.3949903790202611E-2</v>
      </c>
      <c r="D14" s="8">
        <f t="shared" ref="D14:D20" si="5">C14*B14</f>
        <v>-1.2082237103139731E-4</v>
      </c>
      <c r="E14" s="8">
        <f>(54.43-18.75)/20</f>
        <v>1.784</v>
      </c>
      <c r="F14" s="8">
        <f>E14*B14</f>
        <v>1.54515122944E-2</v>
      </c>
      <c r="G14" s="8">
        <f>(F14+D14)</f>
        <v>1.5330689923368602E-2</v>
      </c>
      <c r="H14" s="11"/>
      <c r="I14" s="11"/>
      <c r="J14" s="11"/>
      <c r="K14" s="11"/>
    </row>
    <row r="15" spans="1:11" ht="15.75" x14ac:dyDescent="0.25">
      <c r="A15" s="5" t="s">
        <v>10</v>
      </c>
      <c r="B15" s="8">
        <v>8.6611615999999999E-3</v>
      </c>
      <c r="C15" s="8">
        <f>TOF!$D$11</f>
        <v>-1.3949903790202611E-2</v>
      </c>
      <c r="D15" s="8">
        <f t="shared" si="5"/>
        <v>-1.2082237103139731E-4</v>
      </c>
      <c r="E15" s="8">
        <f t="shared" ref="E15:E20" si="6">(54.43-18.75)/20</f>
        <v>1.784</v>
      </c>
      <c r="F15" s="8">
        <f t="shared" ref="F15:F20" si="7">E15*B15</f>
        <v>1.54515122944E-2</v>
      </c>
      <c r="G15" s="8">
        <f t="shared" ref="G15:G20" si="8">(F15+D15)</f>
        <v>1.5330689923368602E-2</v>
      </c>
      <c r="H15" s="11"/>
      <c r="I15" s="11"/>
      <c r="J15" s="11"/>
      <c r="K15" s="11"/>
    </row>
    <row r="16" spans="1:11" ht="15.75" x14ac:dyDescent="0.25">
      <c r="A16" s="5" t="s">
        <v>11</v>
      </c>
      <c r="B16" s="8">
        <v>0</v>
      </c>
      <c r="C16" s="8">
        <f>TOF!$D$11</f>
        <v>-1.3949903790202611E-2</v>
      </c>
      <c r="D16" s="8">
        <f t="shared" si="5"/>
        <v>0</v>
      </c>
      <c r="E16" s="8">
        <f t="shared" si="6"/>
        <v>1.784</v>
      </c>
      <c r="F16" s="8">
        <f t="shared" si="7"/>
        <v>0</v>
      </c>
      <c r="G16" s="8">
        <f t="shared" si="8"/>
        <v>0</v>
      </c>
      <c r="H16" s="11"/>
      <c r="I16" s="11"/>
      <c r="J16" s="11"/>
      <c r="K16" s="11"/>
    </row>
    <row r="17" spans="1:11" ht="15.75" x14ac:dyDescent="0.25">
      <c r="A17" s="5" t="s">
        <v>12</v>
      </c>
      <c r="B17" s="8">
        <v>0</v>
      </c>
      <c r="C17" s="8">
        <f>TOF!$D$11</f>
        <v>-1.3949903790202611E-2</v>
      </c>
      <c r="D17" s="8">
        <f t="shared" si="5"/>
        <v>0</v>
      </c>
      <c r="E17" s="8">
        <f t="shared" si="6"/>
        <v>1.784</v>
      </c>
      <c r="F17" s="8">
        <f t="shared" si="7"/>
        <v>0</v>
      </c>
      <c r="G17" s="8">
        <f t="shared" si="8"/>
        <v>0</v>
      </c>
      <c r="H17" s="11"/>
      <c r="I17" s="11"/>
      <c r="J17" s="11"/>
      <c r="K17" s="11"/>
    </row>
    <row r="18" spans="1:11" ht="15.75" x14ac:dyDescent="0.25">
      <c r="A18" s="5" t="s">
        <v>13</v>
      </c>
      <c r="B18" s="8">
        <v>0</v>
      </c>
      <c r="C18" s="8">
        <f>TOF!$D$11</f>
        <v>-1.3949903790202611E-2</v>
      </c>
      <c r="D18" s="8">
        <f t="shared" si="5"/>
        <v>0</v>
      </c>
      <c r="E18" s="8">
        <f t="shared" si="6"/>
        <v>1.784</v>
      </c>
      <c r="F18" s="8">
        <f t="shared" si="7"/>
        <v>0</v>
      </c>
      <c r="G18" s="8">
        <f t="shared" si="8"/>
        <v>0</v>
      </c>
      <c r="H18" s="11"/>
      <c r="I18" s="11"/>
      <c r="J18" s="11"/>
      <c r="K18" s="11"/>
    </row>
    <row r="19" spans="1:11" ht="15.75" x14ac:dyDescent="0.25">
      <c r="A19" s="5" t="s">
        <v>14</v>
      </c>
      <c r="B19" s="8">
        <v>2.0885132800000001E-2</v>
      </c>
      <c r="C19" s="8">
        <f>TOF!$D$11</f>
        <v>-1.3949903790202611E-2</v>
      </c>
      <c r="D19" s="8">
        <f t="shared" si="5"/>
        <v>-2.913455932056049E-4</v>
      </c>
      <c r="E19" s="8">
        <f t="shared" si="6"/>
        <v>1.784</v>
      </c>
      <c r="F19" s="8">
        <f t="shared" si="7"/>
        <v>3.7259076915200001E-2</v>
      </c>
      <c r="G19" s="8">
        <f t="shared" si="8"/>
        <v>3.6967731321994393E-2</v>
      </c>
      <c r="H19" s="11"/>
      <c r="I19" s="11"/>
      <c r="J19" s="11"/>
      <c r="K19" s="11"/>
    </row>
    <row r="20" spans="1:11" ht="15.75" x14ac:dyDescent="0.25">
      <c r="A20" s="5" t="s">
        <v>15</v>
      </c>
      <c r="B20" s="8">
        <v>2.0885132800000001E-2</v>
      </c>
      <c r="C20" s="8">
        <f>TOF!$D$11</f>
        <v>-1.3949903790202611E-2</v>
      </c>
      <c r="D20" s="8">
        <f t="shared" si="5"/>
        <v>-2.913455932056049E-4</v>
      </c>
      <c r="E20" s="8">
        <f t="shared" si="6"/>
        <v>1.784</v>
      </c>
      <c r="F20" s="8">
        <f t="shared" si="7"/>
        <v>3.7259076915200001E-2</v>
      </c>
      <c r="G20" s="8">
        <f t="shared" si="8"/>
        <v>3.6967731321994393E-2</v>
      </c>
      <c r="H20" s="11"/>
      <c r="I20" s="11"/>
      <c r="J20" s="11"/>
      <c r="K20" s="11"/>
    </row>
    <row r="21" spans="1:11" ht="15.75" x14ac:dyDescent="0.25">
      <c r="A21" s="11"/>
      <c r="B21" s="11"/>
      <c r="C21" s="11"/>
      <c r="D21" s="11"/>
      <c r="E21" s="11"/>
      <c r="F21" s="11"/>
      <c r="G21" s="11"/>
      <c r="H21" s="11"/>
      <c r="I21" s="11"/>
      <c r="J21" s="11"/>
      <c r="K21" s="11"/>
    </row>
    <row r="22" spans="1:11" ht="15.75" x14ac:dyDescent="0.25">
      <c r="A22" s="27" t="s">
        <v>85</v>
      </c>
      <c r="B22" s="11"/>
      <c r="C22" s="11"/>
      <c r="D22" s="11"/>
      <c r="E22" s="11"/>
      <c r="F22" s="11"/>
      <c r="G22" s="11"/>
      <c r="H22" s="11"/>
      <c r="I22" s="11"/>
      <c r="J22" s="11"/>
      <c r="K22" s="11"/>
    </row>
    <row r="23" spans="1:11" ht="15.75" x14ac:dyDescent="0.25">
      <c r="A23" s="38" t="s">
        <v>8</v>
      </c>
      <c r="B23" s="7"/>
      <c r="C23" s="11"/>
      <c r="D23" s="11"/>
      <c r="E23" s="11"/>
      <c r="F23" s="11"/>
      <c r="G23" s="11"/>
      <c r="H23" s="11"/>
      <c r="I23" s="11"/>
      <c r="J23" s="11"/>
      <c r="K23" s="11"/>
    </row>
    <row r="24" spans="1:11" ht="15.75" x14ac:dyDescent="0.25">
      <c r="A24" s="5" t="s">
        <v>9</v>
      </c>
      <c r="B24" s="8">
        <f>SUM(K3,G14)</f>
        <v>-0.20063685396364778</v>
      </c>
      <c r="C24" s="11"/>
      <c r="D24" s="11"/>
      <c r="E24" s="11"/>
      <c r="F24" s="11"/>
      <c r="G24" s="11"/>
      <c r="H24" s="11"/>
      <c r="I24" s="11"/>
      <c r="J24" s="11"/>
      <c r="K24" s="11"/>
    </row>
    <row r="25" spans="1:11" ht="15.75" x14ac:dyDescent="0.25">
      <c r="A25" s="5" t="s">
        <v>10</v>
      </c>
      <c r="B25" s="8">
        <f t="shared" ref="B25:B30" si="9">SUM(K4,G15)</f>
        <v>-0.20063685396364778</v>
      </c>
      <c r="C25" s="11"/>
      <c r="D25" s="11"/>
      <c r="E25" s="11"/>
      <c r="F25" s="11"/>
      <c r="G25" s="11"/>
      <c r="H25" s="11"/>
      <c r="I25" s="11"/>
      <c r="J25" s="11"/>
      <c r="K25" s="11"/>
    </row>
    <row r="26" spans="1:11" ht="15.75" x14ac:dyDescent="0.25">
      <c r="A26" s="5" t="s">
        <v>11</v>
      </c>
      <c r="B26" s="8">
        <f t="shared" si="9"/>
        <v>-0.21782980239245403</v>
      </c>
      <c r="C26" s="11"/>
      <c r="D26" s="11"/>
      <c r="E26" s="11"/>
      <c r="F26" s="11"/>
      <c r="G26" s="11"/>
      <c r="H26" s="11"/>
      <c r="I26" s="11"/>
      <c r="J26" s="11"/>
      <c r="K26" s="11"/>
    </row>
    <row r="27" spans="1:11" ht="15.75" x14ac:dyDescent="0.25">
      <c r="A27" s="5" t="s">
        <v>12</v>
      </c>
      <c r="B27" s="8">
        <f t="shared" si="9"/>
        <v>-0.21782980239245403</v>
      </c>
      <c r="C27" s="11"/>
      <c r="D27" s="11"/>
      <c r="E27" s="11"/>
      <c r="F27" s="11"/>
      <c r="G27" s="11"/>
      <c r="H27" s="11"/>
      <c r="I27" s="11"/>
      <c r="J27" s="11"/>
      <c r="K27" s="11"/>
    </row>
    <row r="28" spans="1:11" ht="15.75" x14ac:dyDescent="0.25">
      <c r="A28" s="5" t="s">
        <v>13</v>
      </c>
      <c r="B28" s="8">
        <f t="shared" si="9"/>
        <v>-0.21782980239245403</v>
      </c>
      <c r="C28" s="11"/>
      <c r="D28" s="11"/>
      <c r="E28" s="11"/>
      <c r="F28" s="11"/>
      <c r="G28" s="11"/>
      <c r="H28" s="11"/>
      <c r="I28" s="11"/>
      <c r="J28" s="11"/>
      <c r="K28" s="11"/>
    </row>
    <row r="29" spans="1:11" ht="15.75" x14ac:dyDescent="0.25">
      <c r="A29" s="5" t="s">
        <v>14</v>
      </c>
      <c r="B29" s="8">
        <f t="shared" si="9"/>
        <v>-0.18844943472579756</v>
      </c>
      <c r="C29" s="11"/>
      <c r="D29" s="11"/>
      <c r="E29" s="11"/>
      <c r="F29" s="11"/>
      <c r="G29" s="11"/>
      <c r="H29" s="11"/>
      <c r="I29" s="11"/>
      <c r="J29" s="11"/>
      <c r="K29" s="11"/>
    </row>
    <row r="30" spans="1:11" ht="15.75" x14ac:dyDescent="0.25">
      <c r="A30" s="5" t="s">
        <v>15</v>
      </c>
      <c r="B30" s="8">
        <f t="shared" si="9"/>
        <v>-0.18844943472579756</v>
      </c>
      <c r="C30" s="11"/>
      <c r="D30" s="11"/>
      <c r="E30" s="11"/>
      <c r="F30" s="11"/>
      <c r="G30" s="11"/>
      <c r="H30" s="11"/>
      <c r="I30" s="11"/>
      <c r="J30" s="11"/>
      <c r="K30" s="11"/>
    </row>
    <row r="32" spans="1:11" ht="15.75" x14ac:dyDescent="0.25">
      <c r="A32" s="25" t="s">
        <v>115</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19"/>
  <sheetViews>
    <sheetView workbookViewId="0">
      <selection activeCell="L4" sqref="L4"/>
    </sheetView>
  </sheetViews>
  <sheetFormatPr defaultColWidth="8.85546875" defaultRowHeight="15.75" x14ac:dyDescent="0.25"/>
  <cols>
    <col min="1" max="1" width="8.85546875" style="11"/>
    <col min="2" max="2" width="12.28515625" style="11" customWidth="1"/>
    <col min="3" max="3" width="12.42578125" style="11" customWidth="1"/>
    <col min="4" max="4" width="19.42578125" style="11" customWidth="1"/>
    <col min="5" max="5" width="10.42578125" style="11" customWidth="1"/>
    <col min="6" max="6" width="8.85546875" style="11"/>
    <col min="7" max="7" width="10.28515625" style="11" bestFit="1" customWidth="1"/>
    <col min="8" max="8" width="14.42578125" style="11" customWidth="1"/>
    <col min="9" max="16384" width="8.85546875" style="11"/>
  </cols>
  <sheetData>
    <row r="2" spans="1:7" x14ac:dyDescent="0.25">
      <c r="A2" s="27" t="s">
        <v>43</v>
      </c>
    </row>
    <row r="4" spans="1:7" ht="110.25" x14ac:dyDescent="0.25">
      <c r="A4" s="38" t="s">
        <v>51</v>
      </c>
      <c r="B4" s="12" t="s">
        <v>44</v>
      </c>
      <c r="C4" s="26" t="s">
        <v>16</v>
      </c>
      <c r="D4" s="26" t="s">
        <v>20</v>
      </c>
      <c r="E4" s="26" t="s">
        <v>17</v>
      </c>
      <c r="F4" s="26" t="s">
        <v>82</v>
      </c>
      <c r="G4" s="26" t="s">
        <v>83</v>
      </c>
    </row>
    <row r="5" spans="1:7" x14ac:dyDescent="0.25">
      <c r="A5" s="28">
        <v>2007</v>
      </c>
      <c r="B5" s="8">
        <v>6.7424E-6</v>
      </c>
      <c r="C5" s="8">
        <f>TOF!$D$11</f>
        <v>-1.3949903790202611E-2</v>
      </c>
      <c r="D5" s="8">
        <f>B5*C5</f>
        <v>-9.4055831315062085E-8</v>
      </c>
      <c r="E5" s="8">
        <f>(16.47-18.95)/20</f>
        <v>-0.12400000000000003</v>
      </c>
      <c r="F5" s="8">
        <f>E5*B5</f>
        <v>-8.3605760000000017E-7</v>
      </c>
      <c r="G5" s="8">
        <f>F5+D5</f>
        <v>-9.3011343131506228E-7</v>
      </c>
    </row>
    <row r="6" spans="1:7" x14ac:dyDescent="0.25">
      <c r="A6" s="28">
        <v>2008</v>
      </c>
      <c r="B6" s="8">
        <v>6.7424E-6</v>
      </c>
      <c r="C6" s="8">
        <f>TOF!$D$11</f>
        <v>-1.3949903790202611E-2</v>
      </c>
      <c r="D6" s="8">
        <f t="shared" ref="D6:D10" si="0">B6*C6</f>
        <v>-9.4055831315062085E-8</v>
      </c>
      <c r="E6" s="8">
        <f t="shared" ref="E6:E10" si="1">(16.47-18.95)/20</f>
        <v>-0.12400000000000003</v>
      </c>
      <c r="F6" s="8">
        <f t="shared" ref="F6:F10" si="2">E6*B6</f>
        <v>-8.3605760000000017E-7</v>
      </c>
      <c r="G6" s="8">
        <f t="shared" ref="G6:G10" si="3">F6+D6</f>
        <v>-9.3011343131506228E-7</v>
      </c>
    </row>
    <row r="7" spans="1:7" x14ac:dyDescent="0.25">
      <c r="A7" s="28">
        <v>2009</v>
      </c>
      <c r="B7" s="8">
        <v>1.9248036266666674E-2</v>
      </c>
      <c r="C7" s="8">
        <f>TOF!$D$11</f>
        <v>-1.3949903790202611E-2</v>
      </c>
      <c r="D7" s="8">
        <f t="shared" si="0"/>
        <v>-2.6850825407033079E-4</v>
      </c>
      <c r="E7" s="8">
        <f t="shared" si="1"/>
        <v>-0.12400000000000003</v>
      </c>
      <c r="F7" s="8">
        <f t="shared" si="2"/>
        <v>-2.3867564970666681E-3</v>
      </c>
      <c r="G7" s="8">
        <f t="shared" si="3"/>
        <v>-2.655264751136999E-3</v>
      </c>
    </row>
    <row r="8" spans="1:7" x14ac:dyDescent="0.25">
      <c r="A8" s="28">
        <v>2010</v>
      </c>
      <c r="B8" s="8">
        <v>1.9248036266666674E-2</v>
      </c>
      <c r="C8" s="8">
        <f>TOF!$D$11</f>
        <v>-1.3949903790202611E-2</v>
      </c>
      <c r="D8" s="8">
        <f t="shared" si="0"/>
        <v>-2.6850825407033079E-4</v>
      </c>
      <c r="E8" s="8">
        <f t="shared" si="1"/>
        <v>-0.12400000000000003</v>
      </c>
      <c r="F8" s="8">
        <f t="shared" si="2"/>
        <v>-2.3867564970666681E-3</v>
      </c>
      <c r="G8" s="8">
        <f t="shared" si="3"/>
        <v>-2.655264751136999E-3</v>
      </c>
    </row>
    <row r="9" spans="1:7" x14ac:dyDescent="0.25">
      <c r="A9" s="28">
        <v>2011</v>
      </c>
      <c r="B9" s="8">
        <v>1.9248036266666674E-2</v>
      </c>
      <c r="C9" s="8">
        <f>TOF!$D$11</f>
        <v>-1.3949903790202611E-2</v>
      </c>
      <c r="D9" s="8">
        <f t="shared" si="0"/>
        <v>-2.6850825407033079E-4</v>
      </c>
      <c r="E9" s="8">
        <f t="shared" si="1"/>
        <v>-0.12400000000000003</v>
      </c>
      <c r="F9" s="8">
        <f t="shared" si="2"/>
        <v>-2.3867564970666681E-3</v>
      </c>
      <c r="G9" s="8">
        <f t="shared" si="3"/>
        <v>-2.655264751136999E-3</v>
      </c>
    </row>
    <row r="10" spans="1:7" x14ac:dyDescent="0.25">
      <c r="A10" s="28">
        <v>2012</v>
      </c>
      <c r="B10" s="8">
        <v>0</v>
      </c>
      <c r="C10" s="8">
        <f>TOF!$D$11</f>
        <v>-1.3949903790202611E-2</v>
      </c>
      <c r="D10" s="8">
        <f t="shared" si="0"/>
        <v>0</v>
      </c>
      <c r="E10" s="8">
        <f t="shared" si="1"/>
        <v>-0.12400000000000003</v>
      </c>
      <c r="F10" s="8">
        <f t="shared" si="2"/>
        <v>0</v>
      </c>
      <c r="G10" s="8">
        <f t="shared" si="3"/>
        <v>0</v>
      </c>
    </row>
    <row r="11" spans="1:7" x14ac:dyDescent="0.25">
      <c r="A11" s="25" t="s">
        <v>115</v>
      </c>
    </row>
    <row r="12" spans="1:7" x14ac:dyDescent="0.25">
      <c r="A12" s="27"/>
    </row>
    <row r="14" spans="1:7" x14ac:dyDescent="0.25">
      <c r="D14" s="15"/>
      <c r="F14" s="15"/>
      <c r="G14" s="15"/>
    </row>
    <row r="15" spans="1:7" x14ac:dyDescent="0.25">
      <c r="D15" s="15"/>
      <c r="F15" s="15"/>
      <c r="G15" s="15"/>
    </row>
    <row r="16" spans="1:7" x14ac:dyDescent="0.25">
      <c r="D16" s="15"/>
      <c r="F16" s="15"/>
      <c r="G16" s="15"/>
    </row>
    <row r="17" spans="4:7" x14ac:dyDescent="0.25">
      <c r="D17" s="15"/>
      <c r="F17" s="15"/>
      <c r="G17" s="15"/>
    </row>
    <row r="18" spans="4:7" x14ac:dyDescent="0.25">
      <c r="D18" s="15"/>
      <c r="F18" s="15"/>
      <c r="G18" s="15"/>
    </row>
    <row r="19" spans="4:7" x14ac:dyDescent="0.25">
      <c r="D19" s="15"/>
      <c r="F19" s="15"/>
      <c r="G19" s="15"/>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6"/>
  <sheetViews>
    <sheetView workbookViewId="0">
      <selection activeCell="C7" sqref="C7"/>
    </sheetView>
  </sheetViews>
  <sheetFormatPr defaultColWidth="8.85546875" defaultRowHeight="15" x14ac:dyDescent="0.25"/>
  <cols>
    <col min="1" max="1" width="9.28515625" bestFit="1" customWidth="1"/>
    <col min="2" max="2" width="10.7109375" bestFit="1" customWidth="1"/>
    <col min="3" max="4" width="14.140625" customWidth="1"/>
    <col min="5" max="5" width="9.42578125" bestFit="1" customWidth="1"/>
    <col min="6" max="6" width="10.7109375" bestFit="1" customWidth="1"/>
    <col min="7" max="11" width="9.28515625" bestFit="1" customWidth="1"/>
    <col min="12" max="12" width="11.85546875" customWidth="1"/>
  </cols>
  <sheetData>
    <row r="1" spans="1:12" ht="15.75" x14ac:dyDescent="0.25">
      <c r="A1" s="134" t="s">
        <v>64</v>
      </c>
      <c r="B1" s="135"/>
      <c r="C1" s="136" t="s">
        <v>65</v>
      </c>
      <c r="D1" s="136"/>
      <c r="E1" s="136"/>
      <c r="F1" s="136"/>
      <c r="G1" s="136"/>
      <c r="H1" s="136"/>
      <c r="I1" s="136"/>
      <c r="J1" s="136"/>
      <c r="K1" s="136"/>
      <c r="L1" s="137"/>
    </row>
    <row r="2" spans="1:12" ht="15.75" x14ac:dyDescent="0.25">
      <c r="A2" s="138" t="s">
        <v>66</v>
      </c>
      <c r="B2" s="139"/>
      <c r="C2" s="140" t="s">
        <v>67</v>
      </c>
      <c r="D2" s="140"/>
      <c r="E2" s="140"/>
      <c r="F2" s="140"/>
      <c r="G2" s="140"/>
      <c r="H2" s="140"/>
      <c r="I2" s="140"/>
      <c r="J2" s="140"/>
      <c r="K2" s="140"/>
      <c r="L2" s="141"/>
    </row>
    <row r="3" spans="1:12" ht="15.75" x14ac:dyDescent="0.25">
      <c r="A3" s="138" t="s">
        <v>68</v>
      </c>
      <c r="B3" s="139"/>
      <c r="C3" s="140" t="s">
        <v>69</v>
      </c>
      <c r="D3" s="140"/>
      <c r="E3" s="140"/>
      <c r="F3" s="140"/>
      <c r="G3" s="140"/>
      <c r="H3" s="140"/>
      <c r="I3" s="140"/>
      <c r="J3" s="140"/>
      <c r="K3" s="140"/>
      <c r="L3" s="141"/>
    </row>
    <row r="4" spans="1:12" ht="15.75" x14ac:dyDescent="0.25">
      <c r="A4" s="138" t="s">
        <v>70</v>
      </c>
      <c r="B4" s="139"/>
      <c r="C4" s="140" t="s">
        <v>71</v>
      </c>
      <c r="D4" s="140"/>
      <c r="E4" s="140"/>
      <c r="F4" s="140"/>
      <c r="G4" s="140"/>
      <c r="H4" s="140"/>
      <c r="I4" s="140"/>
      <c r="J4" s="140"/>
      <c r="K4" s="140"/>
      <c r="L4" s="141"/>
    </row>
    <row r="5" spans="1:12" ht="15.75" x14ac:dyDescent="0.25">
      <c r="A5" s="142" t="s">
        <v>72</v>
      </c>
      <c r="B5" s="143"/>
      <c r="C5" s="82" t="s">
        <v>73</v>
      </c>
      <c r="D5" s="144" t="s">
        <v>74</v>
      </c>
      <c r="E5" s="144"/>
      <c r="F5" s="144"/>
      <c r="G5" s="144"/>
      <c r="H5" s="144"/>
      <c r="I5" s="144"/>
      <c r="J5" s="144"/>
      <c r="K5" s="144"/>
      <c r="L5" s="145"/>
    </row>
    <row r="6" spans="1:12" ht="15.75" x14ac:dyDescent="0.25">
      <c r="A6" s="29"/>
      <c r="B6" s="30"/>
      <c r="C6" s="30"/>
      <c r="D6" s="30"/>
      <c r="E6" s="146" t="s">
        <v>75</v>
      </c>
      <c r="F6" s="146"/>
      <c r="G6" s="146"/>
      <c r="H6" s="146"/>
      <c r="I6" s="30"/>
      <c r="J6" s="30"/>
      <c r="K6" s="30"/>
      <c r="L6" s="31"/>
    </row>
    <row r="7" spans="1:12" ht="17.25" x14ac:dyDescent="0.3">
      <c r="A7" s="39"/>
      <c r="B7" s="40"/>
      <c r="C7" s="40"/>
      <c r="D7" s="40"/>
      <c r="E7" s="82" t="s">
        <v>129</v>
      </c>
      <c r="F7" s="82" t="s">
        <v>76</v>
      </c>
      <c r="G7" s="82" t="s">
        <v>130</v>
      </c>
      <c r="H7" s="82" t="s">
        <v>131</v>
      </c>
      <c r="I7" s="132" t="str">
        <f>'[1]Forest Land1 of 2'!A9</f>
        <v>Year</v>
      </c>
      <c r="J7" s="132" t="s">
        <v>132</v>
      </c>
      <c r="K7" s="132" t="s">
        <v>133</v>
      </c>
      <c r="L7" s="133" t="s">
        <v>111</v>
      </c>
    </row>
    <row r="8" spans="1:12" ht="63" x14ac:dyDescent="0.25">
      <c r="A8" s="41" t="s">
        <v>51</v>
      </c>
      <c r="B8" s="82" t="s">
        <v>77</v>
      </c>
      <c r="C8" s="82" t="s">
        <v>78</v>
      </c>
      <c r="D8" s="82" t="s">
        <v>79</v>
      </c>
      <c r="E8" s="42">
        <v>6.8</v>
      </c>
      <c r="F8" s="42">
        <v>104</v>
      </c>
      <c r="G8" s="42">
        <v>0.2</v>
      </c>
      <c r="H8" s="42">
        <v>1.6</v>
      </c>
      <c r="I8" s="132"/>
      <c r="J8" s="132"/>
      <c r="K8" s="132"/>
      <c r="L8" s="133"/>
    </row>
    <row r="9" spans="1:12" ht="15.75" x14ac:dyDescent="0.25">
      <c r="A9" s="111">
        <v>2007</v>
      </c>
      <c r="B9" s="107">
        <v>107292.11</v>
      </c>
      <c r="C9" s="8">
        <v>31.03</v>
      </c>
      <c r="D9" s="8">
        <v>0.36</v>
      </c>
      <c r="E9" s="8">
        <f t="shared" ref="E9:H14" si="0">($B9*$C9*$D9*E$8)/1000</f>
        <v>8150.0631762384</v>
      </c>
      <c r="F9" s="8">
        <f t="shared" si="0"/>
        <v>124648.02504835201</v>
      </c>
      <c r="G9" s="8">
        <f t="shared" si="0"/>
        <v>239.70774047760003</v>
      </c>
      <c r="H9" s="8">
        <f t="shared" si="0"/>
        <v>1917.6619238208002</v>
      </c>
      <c r="I9" s="109">
        <f>'[1]Forest Land1 of 2'!A10</f>
        <v>2007</v>
      </c>
      <c r="J9" s="8">
        <f t="shared" ref="J9:J14" si="1">(E9*21)/1000000</f>
        <v>0.17115132670100638</v>
      </c>
      <c r="K9" s="8">
        <f t="shared" ref="K9:K14" si="2">(G9*310)/1000000</f>
        <v>7.4309399548056015E-2</v>
      </c>
      <c r="L9" s="32">
        <f>SUM(J9:K9)</f>
        <v>0.2454607262490624</v>
      </c>
    </row>
    <row r="10" spans="1:12" ht="15.75" x14ac:dyDescent="0.25">
      <c r="A10" s="111">
        <v>2008</v>
      </c>
      <c r="B10" s="107">
        <v>45482.07</v>
      </c>
      <c r="C10" s="8">
        <v>31.03</v>
      </c>
      <c r="D10" s="8">
        <v>0.36</v>
      </c>
      <c r="E10" s="8">
        <f t="shared" si="0"/>
        <v>3454.8835313807999</v>
      </c>
      <c r="F10" s="8">
        <f t="shared" si="0"/>
        <v>52839.395185823996</v>
      </c>
      <c r="G10" s="8">
        <f t="shared" si="0"/>
        <v>101.61422151120001</v>
      </c>
      <c r="H10" s="8">
        <f t="shared" si="0"/>
        <v>812.91377208960012</v>
      </c>
      <c r="I10" s="109">
        <f>'[1]Forest Land1 of 2'!A11</f>
        <v>2008</v>
      </c>
      <c r="J10" s="8">
        <f t="shared" si="1"/>
        <v>7.2552554158996807E-2</v>
      </c>
      <c r="K10" s="8">
        <f t="shared" si="2"/>
        <v>3.1500408668472007E-2</v>
      </c>
      <c r="L10" s="32">
        <f t="shared" ref="L10:L14" si="3">SUM(J10:K10)</f>
        <v>0.10405296282746881</v>
      </c>
    </row>
    <row r="11" spans="1:12" ht="15.75" x14ac:dyDescent="0.25">
      <c r="A11" s="111">
        <v>2009</v>
      </c>
      <c r="B11" s="107">
        <v>162749.45000000001</v>
      </c>
      <c r="C11" s="8">
        <v>31.03</v>
      </c>
      <c r="D11" s="8">
        <v>0.36</v>
      </c>
      <c r="E11" s="8">
        <f t="shared" si="0"/>
        <v>12362.682581208001</v>
      </c>
      <c r="F11" s="8">
        <f t="shared" si="0"/>
        <v>189076.32183024002</v>
      </c>
      <c r="G11" s="8">
        <f t="shared" si="0"/>
        <v>363.60831121200005</v>
      </c>
      <c r="H11" s="8">
        <f t="shared" si="0"/>
        <v>2908.8664896960004</v>
      </c>
      <c r="I11" s="109">
        <f>'[1]Forest Land1 of 2'!A12</f>
        <v>2009</v>
      </c>
      <c r="J11" s="8">
        <f t="shared" si="1"/>
        <v>0.259616334205368</v>
      </c>
      <c r="K11" s="8">
        <f t="shared" si="2"/>
        <v>0.11271857647572001</v>
      </c>
      <c r="L11" s="32">
        <f t="shared" si="3"/>
        <v>0.37233491068108804</v>
      </c>
    </row>
    <row r="12" spans="1:12" ht="15.75" x14ac:dyDescent="0.25">
      <c r="A12" s="111">
        <v>2010</v>
      </c>
      <c r="B12" s="107">
        <v>186459.6</v>
      </c>
      <c r="C12" s="8">
        <v>31.03</v>
      </c>
      <c r="D12" s="8">
        <v>0.36</v>
      </c>
      <c r="E12" s="8">
        <f t="shared" si="0"/>
        <v>14163.739717823999</v>
      </c>
      <c r="F12" s="8">
        <f t="shared" si="0"/>
        <v>216621.90156672001</v>
      </c>
      <c r="G12" s="8">
        <f t="shared" si="0"/>
        <v>416.58057993600005</v>
      </c>
      <c r="H12" s="8">
        <f t="shared" si="0"/>
        <v>3332.6446394880004</v>
      </c>
      <c r="I12" s="109">
        <f>'[1]Forest Land1 of 2'!A13</f>
        <v>2010</v>
      </c>
      <c r="J12" s="8">
        <f t="shared" si="1"/>
        <v>0.29743853407430398</v>
      </c>
      <c r="K12" s="8">
        <f t="shared" si="2"/>
        <v>0.12913997978016001</v>
      </c>
      <c r="L12" s="32">
        <f t="shared" si="3"/>
        <v>0.42657851385446399</v>
      </c>
    </row>
    <row r="13" spans="1:12" ht="15.75" x14ac:dyDescent="0.25">
      <c r="A13" s="111">
        <v>2011</v>
      </c>
      <c r="B13" s="107">
        <v>44733.98</v>
      </c>
      <c r="C13" s="8">
        <v>31.03</v>
      </c>
      <c r="D13" s="8">
        <v>0.36</v>
      </c>
      <c r="E13" s="8">
        <f t="shared" si="0"/>
        <v>3398.0575377312007</v>
      </c>
      <c r="F13" s="8">
        <f t="shared" si="0"/>
        <v>51970.29175353601</v>
      </c>
      <c r="G13" s="8">
        <f t="shared" si="0"/>
        <v>99.94286875680001</v>
      </c>
      <c r="H13" s="8">
        <f t="shared" si="0"/>
        <v>799.54295005440008</v>
      </c>
      <c r="I13" s="109">
        <f>'[1]Forest Land1 of 2'!A14</f>
        <v>2011</v>
      </c>
      <c r="J13" s="8">
        <f t="shared" si="1"/>
        <v>7.1359208292355203E-2</v>
      </c>
      <c r="K13" s="8">
        <f t="shared" si="2"/>
        <v>3.0982289314608003E-2</v>
      </c>
      <c r="L13" s="32">
        <f t="shared" si="3"/>
        <v>0.10234149760696321</v>
      </c>
    </row>
    <row r="14" spans="1:12" ht="16.5" thickBot="1" x14ac:dyDescent="0.3">
      <c r="A14" s="112">
        <v>2012</v>
      </c>
      <c r="B14" s="108">
        <v>76749.34</v>
      </c>
      <c r="C14" s="33">
        <v>31.03</v>
      </c>
      <c r="D14" s="33">
        <v>0.36</v>
      </c>
      <c r="E14" s="33">
        <f t="shared" si="0"/>
        <v>5829.9903854495997</v>
      </c>
      <c r="F14" s="33">
        <f t="shared" si="0"/>
        <v>89164.558836288008</v>
      </c>
      <c r="G14" s="33">
        <f t="shared" si="0"/>
        <v>171.47030545440001</v>
      </c>
      <c r="H14" s="33">
        <f t="shared" si="0"/>
        <v>1371.7624436352</v>
      </c>
      <c r="I14" s="110">
        <f>'[1]Forest Land1 of 2'!A15</f>
        <v>2012</v>
      </c>
      <c r="J14" s="33">
        <f t="shared" si="1"/>
        <v>0.12242979809444159</v>
      </c>
      <c r="K14" s="33">
        <f t="shared" si="2"/>
        <v>5.3155794690863997E-2</v>
      </c>
      <c r="L14" s="34">
        <f t="shared" si="3"/>
        <v>0.17558559278530558</v>
      </c>
    </row>
    <row r="15" spans="1:12" ht="15.75" x14ac:dyDescent="0.25">
      <c r="A15" s="11" t="s">
        <v>80</v>
      </c>
      <c r="B15" s="11"/>
      <c r="C15" s="11"/>
      <c r="D15" s="11"/>
      <c r="E15" s="11"/>
      <c r="F15" s="11"/>
      <c r="G15" s="11"/>
      <c r="H15" s="11"/>
      <c r="I15" s="11"/>
      <c r="J15" s="11"/>
      <c r="K15" s="11"/>
      <c r="L15" s="11"/>
    </row>
    <row r="16" spans="1:12" ht="15.75" x14ac:dyDescent="0.25">
      <c r="A16" s="11" t="s">
        <v>81</v>
      </c>
      <c r="B16" s="11"/>
      <c r="C16" s="11"/>
      <c r="D16" s="11"/>
      <c r="E16" s="11"/>
      <c r="F16" s="11"/>
      <c r="G16" s="11"/>
      <c r="H16" s="11"/>
      <c r="I16" s="11"/>
      <c r="J16" s="11"/>
      <c r="K16" s="11"/>
      <c r="L16" s="11"/>
    </row>
  </sheetData>
  <mergeCells count="15">
    <mergeCell ref="I7:I8"/>
    <mergeCell ref="J7:J8"/>
    <mergeCell ref="K7:K8"/>
    <mergeCell ref="L7:L8"/>
    <mergeCell ref="A1:B1"/>
    <mergeCell ref="C1:L1"/>
    <mergeCell ref="A2:B2"/>
    <mergeCell ref="C2:L2"/>
    <mergeCell ref="A3:B3"/>
    <mergeCell ref="C3:L3"/>
    <mergeCell ref="A4:B4"/>
    <mergeCell ref="C4:L4"/>
    <mergeCell ref="A5:B5"/>
    <mergeCell ref="D5:L5"/>
    <mergeCell ref="E6:H6"/>
  </mergeCell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34"/>
  <sheetViews>
    <sheetView workbookViewId="0">
      <selection activeCell="E20" sqref="E20"/>
    </sheetView>
  </sheetViews>
  <sheetFormatPr defaultColWidth="8.85546875" defaultRowHeight="15" x14ac:dyDescent="0.25"/>
  <cols>
    <col min="2" max="2" width="58.42578125" bestFit="1" customWidth="1"/>
    <col min="3" max="3" width="25.42578125" customWidth="1"/>
    <col min="4" max="4" width="21.85546875" customWidth="1"/>
    <col min="5" max="5" width="18.140625" bestFit="1" customWidth="1"/>
    <col min="6" max="6" width="13.28515625" customWidth="1"/>
    <col min="7" max="7" width="16.7109375" customWidth="1"/>
  </cols>
  <sheetData>
    <row r="1" spans="2:9" ht="15.75" x14ac:dyDescent="0.25">
      <c r="B1" s="148" t="s">
        <v>30</v>
      </c>
      <c r="C1" s="149"/>
      <c r="D1" s="149"/>
      <c r="E1" s="149"/>
      <c r="F1" s="149"/>
      <c r="G1" s="150"/>
      <c r="H1" s="2"/>
      <c r="I1" s="2"/>
    </row>
    <row r="2" spans="2:9" ht="15.75" x14ac:dyDescent="0.25">
      <c r="B2" s="99"/>
      <c r="C2" s="83">
        <v>2004</v>
      </c>
      <c r="D2" s="83">
        <v>2007</v>
      </c>
      <c r="E2" s="83">
        <v>2009</v>
      </c>
      <c r="F2" s="83">
        <v>2011</v>
      </c>
      <c r="G2" s="100">
        <v>2013</v>
      </c>
      <c r="H2" s="2"/>
      <c r="I2" s="2"/>
    </row>
    <row r="3" spans="2:9" s="1" customFormat="1" ht="15.75" x14ac:dyDescent="0.25">
      <c r="B3" s="101"/>
      <c r="C3" s="38" t="s">
        <v>26</v>
      </c>
      <c r="D3" s="38" t="s">
        <v>21</v>
      </c>
      <c r="E3" s="38" t="s">
        <v>22</v>
      </c>
      <c r="F3" s="38" t="s">
        <v>23</v>
      </c>
      <c r="G3" s="102" t="s">
        <v>24</v>
      </c>
    </row>
    <row r="4" spans="2:9" ht="15.75" x14ac:dyDescent="0.25">
      <c r="B4" s="95" t="s">
        <v>25</v>
      </c>
      <c r="C4" s="8">
        <v>1616.2439999999999</v>
      </c>
      <c r="D4" s="8">
        <v>1599.57</v>
      </c>
      <c r="E4" s="8">
        <v>1548.4269999999999</v>
      </c>
      <c r="F4" s="8">
        <v>1484.684</v>
      </c>
      <c r="G4" s="32">
        <v>1573.34</v>
      </c>
    </row>
    <row r="5" spans="2:9" ht="31.5" x14ac:dyDescent="0.25">
      <c r="B5" s="103" t="s">
        <v>37</v>
      </c>
      <c r="C5" s="35">
        <f>C4*0.7116*1.575</f>
        <v>1811.4377878799999</v>
      </c>
      <c r="D5" s="35">
        <f t="shared" ref="D5:G5" si="0">D4*0.7116*1.575</f>
        <v>1792.7500688999999</v>
      </c>
      <c r="E5" s="35">
        <f t="shared" si="0"/>
        <v>1735.4305287899997</v>
      </c>
      <c r="F5" s="35">
        <f t="shared" si="0"/>
        <v>1663.9892866799999</v>
      </c>
      <c r="G5" s="104">
        <f t="shared" si="0"/>
        <v>1763.3522717999997</v>
      </c>
    </row>
    <row r="6" spans="2:9" ht="15.75" x14ac:dyDescent="0.25">
      <c r="B6" s="103" t="s">
        <v>27</v>
      </c>
      <c r="C6" s="35">
        <f>C5*0.27</f>
        <v>489.08820272759999</v>
      </c>
      <c r="D6" s="35">
        <f t="shared" ref="D6:G6" si="1">D5*0.27</f>
        <v>484.04251860300002</v>
      </c>
      <c r="E6" s="35">
        <f t="shared" si="1"/>
        <v>468.56624277329996</v>
      </c>
      <c r="F6" s="35">
        <f t="shared" si="1"/>
        <v>449.27710740359998</v>
      </c>
      <c r="G6" s="104">
        <f t="shared" si="1"/>
        <v>476.10511338599997</v>
      </c>
    </row>
    <row r="7" spans="2:9" ht="15.75" x14ac:dyDescent="0.25">
      <c r="B7" s="103" t="s">
        <v>28</v>
      </c>
      <c r="C7" s="35">
        <f>C5+C6</f>
        <v>2300.5259906075999</v>
      </c>
      <c r="D7" s="35">
        <f t="shared" ref="D7:G7" si="2">D5+D6</f>
        <v>2276.792587503</v>
      </c>
      <c r="E7" s="35">
        <f t="shared" si="2"/>
        <v>2203.9967715632997</v>
      </c>
      <c r="F7" s="35">
        <f t="shared" si="2"/>
        <v>2113.2663940836001</v>
      </c>
      <c r="G7" s="104">
        <f t="shared" si="2"/>
        <v>2239.4573851859996</v>
      </c>
    </row>
    <row r="8" spans="2:9" ht="15.75" x14ac:dyDescent="0.25">
      <c r="B8" s="103" t="s">
        <v>34</v>
      </c>
      <c r="C8" s="35">
        <f>C7*0.5</f>
        <v>1150.2629953037999</v>
      </c>
      <c r="D8" s="35">
        <f t="shared" ref="D8:G8" si="3">D7*0.5</f>
        <v>1138.3962937515</v>
      </c>
      <c r="E8" s="35">
        <f t="shared" si="3"/>
        <v>1101.9983857816499</v>
      </c>
      <c r="F8" s="35">
        <f t="shared" si="3"/>
        <v>1056.6331970418</v>
      </c>
      <c r="G8" s="104">
        <f t="shared" si="3"/>
        <v>1119.7286925929998</v>
      </c>
    </row>
    <row r="9" spans="2:9" ht="15.75" x14ac:dyDescent="0.25">
      <c r="B9" s="103" t="s">
        <v>106</v>
      </c>
      <c r="C9" s="35"/>
      <c r="D9" s="151">
        <f>(G8-C8)/9</f>
        <v>-3.3927003012000165</v>
      </c>
      <c r="E9" s="152"/>
      <c r="F9" s="152"/>
      <c r="G9" s="153"/>
    </row>
    <row r="10" spans="2:9" ht="15.75" x14ac:dyDescent="0.25">
      <c r="B10" s="103" t="s">
        <v>107</v>
      </c>
      <c r="C10" s="35"/>
      <c r="D10" s="151">
        <f>D9*1000000</f>
        <v>-3392700.3012000164</v>
      </c>
      <c r="E10" s="152"/>
      <c r="F10" s="152"/>
      <c r="G10" s="153"/>
    </row>
    <row r="11" spans="2:9" ht="16.5" thickBot="1" x14ac:dyDescent="0.3">
      <c r="B11" s="105" t="s">
        <v>108</v>
      </c>
      <c r="C11" s="106"/>
      <c r="D11" s="154">
        <f>D10/C19</f>
        <v>-1.3949903790202611E-2</v>
      </c>
      <c r="E11" s="155"/>
      <c r="F11" s="155"/>
      <c r="G11" s="156"/>
    </row>
    <row r="12" spans="2:9" ht="15.75" x14ac:dyDescent="0.25">
      <c r="B12" s="147"/>
      <c r="C12" s="147"/>
      <c r="D12" s="147"/>
      <c r="E12" s="11"/>
      <c r="F12" s="11"/>
      <c r="G12" s="11"/>
    </row>
    <row r="13" spans="2:9" ht="15.75" x14ac:dyDescent="0.25">
      <c r="B13" s="36"/>
      <c r="C13" s="15"/>
      <c r="D13" s="11"/>
      <c r="E13" s="11"/>
      <c r="F13" s="11"/>
      <c r="G13" s="11"/>
    </row>
    <row r="14" spans="2:9" ht="16.5" thickBot="1" x14ac:dyDescent="0.3">
      <c r="B14" s="11"/>
      <c r="C14" s="11"/>
      <c r="D14" s="11"/>
      <c r="E14" s="11"/>
      <c r="F14" s="11"/>
      <c r="G14" s="11"/>
    </row>
    <row r="15" spans="2:9" ht="15.75" x14ac:dyDescent="0.25">
      <c r="B15" s="93" t="s">
        <v>33</v>
      </c>
      <c r="C15" s="94">
        <v>328726300</v>
      </c>
      <c r="D15" s="11"/>
      <c r="E15" s="11"/>
      <c r="F15" s="11"/>
      <c r="G15" s="11"/>
    </row>
    <row r="16" spans="2:9" ht="15.75" x14ac:dyDescent="0.25">
      <c r="B16" s="95" t="s">
        <v>32</v>
      </c>
      <c r="C16" s="32">
        <v>70167300</v>
      </c>
      <c r="D16" s="11"/>
      <c r="E16" s="11"/>
      <c r="F16" s="11"/>
      <c r="G16" s="11"/>
    </row>
    <row r="17" spans="2:8" ht="15.75" x14ac:dyDescent="0.25">
      <c r="B17" s="95" t="s">
        <v>29</v>
      </c>
      <c r="C17" s="32">
        <v>92572</v>
      </c>
      <c r="D17" s="11"/>
      <c r="E17" s="11"/>
      <c r="F17" s="11"/>
      <c r="G17" s="11"/>
    </row>
    <row r="18" spans="2:8" ht="15.75" x14ac:dyDescent="0.25">
      <c r="B18" s="95" t="s">
        <v>36</v>
      </c>
      <c r="C18" s="32">
        <v>15353000</v>
      </c>
      <c r="D18" s="11"/>
      <c r="E18" s="11"/>
      <c r="F18" s="11"/>
      <c r="G18" s="11"/>
    </row>
    <row r="19" spans="2:8" ht="16.5" thickBot="1" x14ac:dyDescent="0.3">
      <c r="B19" s="96" t="s">
        <v>35</v>
      </c>
      <c r="C19" s="34">
        <f>C15-C16-C18</f>
        <v>243206000</v>
      </c>
      <c r="D19" s="11"/>
      <c r="E19" s="11"/>
      <c r="F19" s="11"/>
      <c r="G19" s="11"/>
    </row>
    <row r="20" spans="2:8" ht="15.75" x14ac:dyDescent="0.25">
      <c r="B20" s="11"/>
      <c r="C20" s="11"/>
      <c r="D20" s="11"/>
      <c r="E20" s="11"/>
      <c r="F20" s="11"/>
      <c r="G20" s="11"/>
    </row>
    <row r="21" spans="2:8" ht="15.75" x14ac:dyDescent="0.25">
      <c r="B21" s="11"/>
      <c r="C21" s="11"/>
      <c r="D21" s="11"/>
      <c r="E21" s="11"/>
      <c r="F21" s="11"/>
      <c r="G21" s="11"/>
    </row>
    <row r="22" spans="2:8" ht="15.75" x14ac:dyDescent="0.25">
      <c r="B22" s="18"/>
      <c r="C22" s="18"/>
      <c r="D22" s="18"/>
      <c r="E22" s="18"/>
      <c r="F22" s="18"/>
      <c r="G22" s="18"/>
      <c r="H22" s="3"/>
    </row>
    <row r="23" spans="2:8" ht="15.75" x14ac:dyDescent="0.25">
      <c r="B23" s="18"/>
      <c r="C23" s="18"/>
      <c r="D23" s="18"/>
      <c r="E23" s="18"/>
      <c r="F23" s="18"/>
      <c r="G23" s="18"/>
      <c r="H23" s="3"/>
    </row>
    <row r="24" spans="2:8" ht="47.25" x14ac:dyDescent="0.25">
      <c r="C24" s="43" t="s">
        <v>18</v>
      </c>
      <c r="D24" s="43" t="s">
        <v>19</v>
      </c>
      <c r="E24" s="37"/>
      <c r="F24" s="37"/>
      <c r="G24" s="11"/>
      <c r="H24" s="4"/>
    </row>
    <row r="25" spans="2:8" ht="15.75" x14ac:dyDescent="0.25">
      <c r="C25" s="97">
        <v>-1.2192830103958399E-2</v>
      </c>
      <c r="D25" s="98">
        <v>0.27043650793650792</v>
      </c>
      <c r="E25" s="37"/>
      <c r="F25" s="37"/>
      <c r="G25" s="11"/>
      <c r="H25" s="3"/>
    </row>
    <row r="26" spans="2:8" ht="15.75" x14ac:dyDescent="0.25">
      <c r="C26" s="18" t="s">
        <v>116</v>
      </c>
      <c r="D26" s="18"/>
      <c r="E26" s="18"/>
      <c r="F26" s="18"/>
      <c r="G26" s="11"/>
      <c r="H26" s="3"/>
    </row>
    <row r="27" spans="2:8" ht="16.5" thickBot="1" x14ac:dyDescent="0.3">
      <c r="B27" s="18"/>
      <c r="C27" s="18"/>
      <c r="D27" s="18"/>
      <c r="E27" s="18"/>
      <c r="F27" s="18"/>
      <c r="G27" s="11"/>
      <c r="H27" s="3"/>
    </row>
    <row r="28" spans="2:8" ht="15.75" x14ac:dyDescent="0.25">
      <c r="B28" s="84" t="s">
        <v>45</v>
      </c>
      <c r="C28" s="85">
        <v>111554</v>
      </c>
      <c r="D28" s="86" t="s">
        <v>46</v>
      </c>
      <c r="E28" s="87" t="s">
        <v>60</v>
      </c>
      <c r="F28" s="18"/>
      <c r="G28" s="11"/>
      <c r="H28" s="3"/>
    </row>
    <row r="29" spans="2:8" ht="15.75" x14ac:dyDescent="0.25">
      <c r="B29" s="88" t="s">
        <v>47</v>
      </c>
      <c r="C29" s="8">
        <v>279.83</v>
      </c>
      <c r="D29" s="23" t="s">
        <v>7</v>
      </c>
      <c r="E29" s="89" t="s">
        <v>60</v>
      </c>
      <c r="F29" s="18"/>
      <c r="G29" s="11"/>
      <c r="H29" s="3"/>
    </row>
    <row r="30" spans="2:8" ht="15.75" x14ac:dyDescent="0.25">
      <c r="B30" s="88" t="s">
        <v>49</v>
      </c>
      <c r="C30" s="8">
        <f>(C29*1000000)/(C28*100)</f>
        <v>25.084712336626207</v>
      </c>
      <c r="D30" s="23" t="s">
        <v>48</v>
      </c>
      <c r="E30" s="89" t="s">
        <v>61</v>
      </c>
      <c r="F30" s="18"/>
      <c r="G30" s="11"/>
      <c r="H30" s="3"/>
    </row>
    <row r="31" spans="2:8" ht="15.75" x14ac:dyDescent="0.25">
      <c r="B31" s="88" t="s">
        <v>50</v>
      </c>
      <c r="C31" s="8">
        <f>(SUM('Forest Land'!$D$29+'Forest Land'!$D$30)*1000000)/70167300</f>
        <v>41.543568015300572</v>
      </c>
      <c r="D31" s="23" t="s">
        <v>48</v>
      </c>
      <c r="E31" s="89" t="s">
        <v>61</v>
      </c>
      <c r="F31" s="18"/>
      <c r="G31" s="11"/>
      <c r="H31" s="3"/>
    </row>
    <row r="32" spans="2:8" ht="16.5" thickBot="1" x14ac:dyDescent="0.3">
      <c r="B32" s="90" t="s">
        <v>62</v>
      </c>
      <c r="C32" s="33">
        <f>C30-C31</f>
        <v>-16.458855678674364</v>
      </c>
      <c r="D32" s="91" t="s">
        <v>48</v>
      </c>
      <c r="E32" s="92"/>
      <c r="F32" s="18"/>
      <c r="G32" s="11"/>
      <c r="H32" s="3"/>
    </row>
    <row r="33" spans="2:8" x14ac:dyDescent="0.25">
      <c r="B33" s="3"/>
      <c r="C33" s="3"/>
      <c r="D33" s="3"/>
      <c r="E33" s="3"/>
      <c r="F33" s="3"/>
      <c r="H33" s="3"/>
    </row>
    <row r="34" spans="2:8" x14ac:dyDescent="0.25">
      <c r="B34" s="3"/>
      <c r="C34" s="3"/>
      <c r="D34" s="3"/>
      <c r="E34" s="3"/>
      <c r="F34" s="3"/>
      <c r="H34" s="3"/>
    </row>
  </sheetData>
  <mergeCells count="5">
    <mergeCell ref="B12:D12"/>
    <mergeCell ref="B1:G1"/>
    <mergeCell ref="D9:G9"/>
    <mergeCell ref="D10:G10"/>
    <mergeCell ref="D11:G11"/>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Intoduction</vt:lpstr>
      <vt:lpstr>Description</vt:lpstr>
      <vt:lpstr>Summary</vt:lpstr>
      <vt:lpstr>Forest Land</vt:lpstr>
      <vt:lpstr>Crop Land</vt:lpstr>
      <vt:lpstr>Grassland</vt:lpstr>
      <vt:lpstr>Settlements</vt:lpstr>
      <vt:lpstr>Biomass Burning</vt:lpstr>
      <vt:lpstr>TOF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Sudha P</dc:creator>
  <cp:lastModifiedBy>PRIYA</cp:lastModifiedBy>
  <dcterms:created xsi:type="dcterms:W3CDTF">2016-05-18T12:22:55Z</dcterms:created>
  <dcterms:modified xsi:type="dcterms:W3CDTF">2019-09-11T06:28:44Z</dcterms:modified>
</cp:coreProperties>
</file>