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defaultThemeVersion="124226"/>
  <mc:AlternateContent xmlns:mc="http://schemas.openxmlformats.org/markup-compatibility/2006">
    <mc:Choice Requires="x15">
      <x15ac:absPath xmlns:x15ac="http://schemas.microsoft.com/office/spreadsheetml/2010/11/ac" url="E:\Work\Projects\India GHG Platform\Phase IV\Emission Estimates\Final estimate sheets_Apr 2022\"/>
    </mc:Choice>
  </mc:AlternateContent>
  <xr:revisionPtr revIDLastSave="0" documentId="13_ncr:1_{98F4DD87-B397-4B1F-A588-3F1580A81E10}" xr6:coauthVersionLast="47" xr6:coauthVersionMax="47" xr10:uidLastSave="{00000000-0000-0000-0000-000000000000}"/>
  <bookViews>
    <workbookView xWindow="-108" yWindow="-108" windowWidth="23256" windowHeight="12456" tabRatio="879" activeTab="3" xr2:uid="{00000000-000D-0000-FFFF-FFFF00000000}"/>
  </bookViews>
  <sheets>
    <sheet name="Introduction" sheetId="50" r:id="rId1"/>
    <sheet name="Description" sheetId="51" r:id="rId2"/>
    <sheet name="Final Results" sheetId="49" r:id="rId3"/>
    <sheet name="Population" sheetId="41" r:id="rId4"/>
    <sheet name="Proportion going to landfill" sheetId="45" r:id="rId5"/>
    <sheet name="Per Capita Generation" sheetId="43" r:id="rId6"/>
    <sheet name="DOC" sheetId="48" r:id="rId7"/>
    <sheet name="Andaman &amp; Nicobar" sheetId="2" r:id="rId8"/>
    <sheet name="Andhra Pradesh" sheetId="1" r:id="rId9"/>
    <sheet name="Arunachal Pradesh" sheetId="15" r:id="rId10"/>
    <sheet name="Assam" sheetId="14" r:id="rId11"/>
    <sheet name="Bihar" sheetId="13" r:id="rId12"/>
    <sheet name="Chandigarh" sheetId="12" r:id="rId13"/>
    <sheet name="Chattisgarh" sheetId="10" r:id="rId14"/>
    <sheet name="Dadra &amp; Nagar Haveli" sheetId="11" r:id="rId15"/>
    <sheet name="Daman &amp; Diu" sheetId="44" r:id="rId16"/>
    <sheet name="Delhi" sheetId="9" r:id="rId17"/>
    <sheet name="Goa" sheetId="8" r:id="rId18"/>
    <sheet name="Gujarat" sheetId="17" r:id="rId19"/>
    <sheet name="Haryana" sheetId="16" r:id="rId20"/>
    <sheet name="Himachal Pradesh" sheetId="18" r:id="rId21"/>
    <sheet name="Jammu &amp; Kashmir" sheetId="19" r:id="rId22"/>
    <sheet name="Jharkhand" sheetId="20" r:id="rId23"/>
    <sheet name="Karnataka" sheetId="21" r:id="rId24"/>
    <sheet name="Kerala" sheetId="22" r:id="rId25"/>
    <sheet name="Lakshadweep" sheetId="23" r:id="rId26"/>
    <sheet name="Madhya Pradesh" sheetId="24" r:id="rId27"/>
    <sheet name="Maharashtra" sheetId="25" r:id="rId28"/>
    <sheet name="Manipur" sheetId="26" r:id="rId29"/>
    <sheet name="Meghalaya" sheetId="27" r:id="rId30"/>
    <sheet name="Mizoram" sheetId="28" r:id="rId31"/>
    <sheet name="Nagaland" sheetId="29" r:id="rId32"/>
    <sheet name="Odisha" sheetId="30" r:id="rId33"/>
    <sheet name="Puducherry" sheetId="31" r:id="rId34"/>
    <sheet name="Punjab" sheetId="32" r:id="rId35"/>
    <sheet name="Rajasthan" sheetId="33" r:id="rId36"/>
    <sheet name="Sikkim" sheetId="34" r:id="rId37"/>
    <sheet name="Tamil Nadu" sheetId="35" r:id="rId38"/>
    <sheet name="Telangana" sheetId="37" r:id="rId39"/>
    <sheet name="Tripura" sheetId="36" r:id="rId40"/>
    <sheet name="Uttar Pradesh" sheetId="38" r:id="rId41"/>
    <sheet name="Uttrakhand" sheetId="39" r:id="rId42"/>
    <sheet name="West Bengal" sheetId="40" r:id="rId43"/>
    <sheet name="Flowsheet" sheetId="52" r:id="rId44"/>
    <sheet name="Methodology" sheetId="54" r:id="rId45"/>
  </sheets>
  <externalReferences>
    <externalReference r:id="rId46"/>
    <externalReference r:id="rId47"/>
    <externalReference r:id="rId48"/>
  </externalReferences>
  <definedNames>
    <definedName name="__123Graph_A" localSheetId="43" hidden="1">[1]EVAREBR!#REF!</definedName>
    <definedName name="__123Graph_A" hidden="1">[1]EVAREBR!#REF!</definedName>
    <definedName name="__123Graph_ABRA" localSheetId="43" hidden="1">[1]EVAREBR!#REF!</definedName>
    <definedName name="__123Graph_ABRA" hidden="1">[1]EVAREBR!#REF!</definedName>
    <definedName name="__123Graph_X" localSheetId="43" hidden="1">#REF!</definedName>
    <definedName name="__123Graph_X" hidden="1">#REF!</definedName>
    <definedName name="__123Graph_XBRA" localSheetId="43" hidden="1">#REF!</definedName>
    <definedName name="__123Graph_XBRA" hidden="1">#REF!</definedName>
    <definedName name="_TAB1">#N/A</definedName>
    <definedName name="_TAB2" localSheetId="43">#REF!</definedName>
    <definedName name="_TAB2">#REF!</definedName>
    <definedName name="AAAAA" localSheetId="43" hidden="1">[2]EVAREBR!#REF!</definedName>
    <definedName name="AAAAA" hidden="1">[2]EVAREBR!#REF!</definedName>
    <definedName name="BA_SUL">#N/A</definedName>
    <definedName name="DF" localSheetId="43">[3]MILHO1A!#REF!</definedName>
    <definedName name="DF">[3]MILHO1A!#REF!</definedName>
    <definedName name="ES">[3]MILHO1A!#REF!</definedName>
    <definedName name="GO">[3]MILHO1A!#REF!</definedName>
    <definedName name="MG">[3]MILHO1A!#REF!</definedName>
    <definedName name="MILHO_2__SAFRA" localSheetId="43">#REF!</definedName>
    <definedName name="MILHO_2__SAFRA">#REF!</definedName>
    <definedName name="MS" localSheetId="43">[3]MILHO1A!#REF!</definedName>
    <definedName name="MS">[3]MILHO1A!#REF!</definedName>
    <definedName name="MT">[3]MILHO1A!#REF!</definedName>
    <definedName name="PR">[3]MILHO1A!#REF!</definedName>
    <definedName name="QUADRO2" localSheetId="43">#REF!</definedName>
    <definedName name="QUADRO2">#REF!</definedName>
    <definedName name="QUADRO3" localSheetId="43">#REF!</definedName>
    <definedName name="QUADRO3">#REF!</definedName>
    <definedName name="RJ" localSheetId="43">[3]MILHO1A!#REF!</definedName>
    <definedName name="RJ">[3]MILHO1A!#REF!</definedName>
    <definedName name="RO" localSheetId="43">[3]MILHO1A!#REF!</definedName>
    <definedName name="RO">[3]MILHO1A!#REF!</definedName>
    <definedName name="RS">[3]MILHO1A!#REF!</definedName>
    <definedName name="SC">[3]MILHO1A!#REF!</definedName>
    <definedName name="SP">[3]MILHO1A!#REF!</definedName>
    <definedName name="Suprimento_de_Milho" localSheetId="43">#REF!</definedName>
    <definedName name="Suprimento_de_Milho">#REF!</definedName>
    <definedName name="tabela1">#N/A</definedName>
    <definedName name="TO" localSheetId="43">[3]MILHO1A!#REF!</definedName>
    <definedName name="TO">[3]MILHO1A!#REF!</definedName>
    <definedName name="XXXXXX" hidden="1">[2]EVAREBR!#REF!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P18" i="23" l="1"/>
  <c r="BQ18" i="23"/>
  <c r="BR18" i="23"/>
  <c r="BP18" i="2" l="1"/>
  <c r="BO18" i="2"/>
  <c r="BP18" i="40"/>
  <c r="BQ18" i="40"/>
  <c r="BR18" i="40"/>
  <c r="BO18" i="40"/>
  <c r="BP18" i="39" l="1"/>
  <c r="BQ18" i="39"/>
  <c r="BO18" i="39"/>
  <c r="BP18" i="38"/>
  <c r="BQ18" i="38"/>
  <c r="BR18" i="38"/>
  <c r="BO18" i="38"/>
  <c r="BP18" i="36"/>
  <c r="BQ18" i="36"/>
  <c r="BR18" i="36"/>
  <c r="BP18" i="37"/>
  <c r="BP6" i="37"/>
  <c r="BQ6" i="37"/>
  <c r="BR6" i="37"/>
  <c r="BP18" i="35"/>
  <c r="BQ18" i="35"/>
  <c r="BR18" i="35"/>
  <c r="BO18" i="35"/>
  <c r="BP18" i="34"/>
  <c r="BQ18" i="34"/>
  <c r="BR18" i="34"/>
  <c r="BO18" i="34"/>
  <c r="BP18" i="33"/>
  <c r="BQ18" i="33"/>
  <c r="BR18" i="33"/>
  <c r="BO18" i="33"/>
  <c r="BP18" i="32"/>
  <c r="BQ18" i="32"/>
  <c r="BR18" i="32"/>
  <c r="BO18" i="32"/>
  <c r="BR18" i="31"/>
  <c r="BQ18" i="31"/>
  <c r="BP18" i="31"/>
  <c r="BO18" i="31"/>
  <c r="BR18" i="30"/>
  <c r="BQ18" i="30"/>
  <c r="BP18" i="30"/>
  <c r="BO18" i="30"/>
  <c r="BP18" i="29"/>
  <c r="BO18" i="29"/>
  <c r="BR18" i="28"/>
  <c r="BQ18" i="28"/>
  <c r="BP18" i="28"/>
  <c r="BO18" i="28"/>
  <c r="BR18" i="27"/>
  <c r="BQ18" i="27"/>
  <c r="BP18" i="27"/>
  <c r="BO18" i="27"/>
  <c r="BP18" i="26"/>
  <c r="BO18" i="26"/>
  <c r="BQ18" i="24"/>
  <c r="BP18" i="24"/>
  <c r="BO18" i="24"/>
  <c r="BR18" i="22"/>
  <c r="BQ18" i="22"/>
  <c r="BP18" i="22"/>
  <c r="BO18" i="22"/>
  <c r="BQ18" i="21"/>
  <c r="BP18" i="21"/>
  <c r="BR18" i="20"/>
  <c r="BQ18" i="20"/>
  <c r="BP18" i="20"/>
  <c r="BO18" i="20"/>
  <c r="BR18" i="19"/>
  <c r="BQ18" i="19"/>
  <c r="BP18" i="19"/>
  <c r="BO18" i="19"/>
  <c r="BR18" i="18"/>
  <c r="BQ18" i="18"/>
  <c r="BP18" i="18"/>
  <c r="BR18" i="16"/>
  <c r="BQ18" i="16"/>
  <c r="BP18" i="16"/>
  <c r="BO18" i="16"/>
  <c r="BR18" i="9"/>
  <c r="BP18" i="9"/>
  <c r="BO18" i="9"/>
  <c r="BR18" i="17"/>
  <c r="BQ18" i="17"/>
  <c r="BP18" i="17"/>
  <c r="BO18" i="17"/>
  <c r="BR18" i="8"/>
  <c r="BQ18" i="8"/>
  <c r="BP18" i="8"/>
  <c r="BO18" i="8"/>
  <c r="BR18" i="44"/>
  <c r="BQ18" i="44"/>
  <c r="BP18" i="44"/>
  <c r="BO18" i="44"/>
  <c r="BR18" i="11"/>
  <c r="BQ18" i="11"/>
  <c r="BP18" i="11"/>
  <c r="BO18" i="11"/>
  <c r="BR18" i="10"/>
  <c r="BP18" i="10"/>
  <c r="BR18" i="12"/>
  <c r="BQ18" i="12"/>
  <c r="BP18" i="12"/>
  <c r="BR18" i="13"/>
  <c r="BQ18" i="13"/>
  <c r="BP18" i="13"/>
  <c r="BO18" i="13"/>
  <c r="BR18" i="14"/>
  <c r="BQ18" i="14"/>
  <c r="BP18" i="14"/>
  <c r="BO18" i="14"/>
  <c r="BR18" i="15"/>
  <c r="BQ18" i="15"/>
  <c r="BP18" i="15"/>
  <c r="BO18" i="15"/>
  <c r="BR18" i="1"/>
  <c r="BP18" i="1"/>
  <c r="BO18" i="1"/>
  <c r="W9" i="48"/>
  <c r="E74" i="48" l="1"/>
  <c r="F70" i="48" s="1"/>
  <c r="V43" i="48" s="1"/>
  <c r="V10" i="48" l="1"/>
  <c r="V12" i="48"/>
  <c r="V14" i="48"/>
  <c r="V16" i="48"/>
  <c r="V18" i="48"/>
  <c r="V20" i="48"/>
  <c r="V22" i="48"/>
  <c r="V24" i="48"/>
  <c r="V26" i="48"/>
  <c r="V28" i="48"/>
  <c r="V30" i="48"/>
  <c r="V32" i="48"/>
  <c r="V34" i="48"/>
  <c r="V36" i="48"/>
  <c r="V38" i="48"/>
  <c r="V40" i="48"/>
  <c r="V42" i="48"/>
  <c r="V44" i="48"/>
  <c r="V9" i="48"/>
  <c r="V11" i="48"/>
  <c r="V13" i="48"/>
  <c r="V15" i="48"/>
  <c r="V17" i="48"/>
  <c r="V19" i="48"/>
  <c r="V21" i="48"/>
  <c r="V23" i="48"/>
  <c r="V25" i="48"/>
  <c r="V27" i="48"/>
  <c r="V29" i="48"/>
  <c r="V31" i="48"/>
  <c r="V33" i="48"/>
  <c r="V35" i="48"/>
  <c r="V37" i="48"/>
  <c r="V39" i="48"/>
  <c r="V41" i="48"/>
  <c r="F73" i="48"/>
  <c r="F72" i="48"/>
  <c r="F69" i="48"/>
  <c r="U9" i="48" s="1"/>
  <c r="F71" i="48"/>
  <c r="F74" i="48"/>
  <c r="U44" i="48" l="1"/>
  <c r="U42" i="48"/>
  <c r="U40" i="48"/>
  <c r="U38" i="48"/>
  <c r="U36" i="48"/>
  <c r="U34" i="48"/>
  <c r="U32" i="48"/>
  <c r="U30" i="48"/>
  <c r="U28" i="48"/>
  <c r="U26" i="48"/>
  <c r="U24" i="48"/>
  <c r="U22" i="48"/>
  <c r="U20" i="48"/>
  <c r="U18" i="48"/>
  <c r="U16" i="48"/>
  <c r="U14" i="48"/>
  <c r="U12" i="48"/>
  <c r="U10" i="48"/>
  <c r="U43" i="48"/>
  <c r="U41" i="48"/>
  <c r="U39" i="48"/>
  <c r="U37" i="48"/>
  <c r="U35" i="48"/>
  <c r="U33" i="48"/>
  <c r="U31" i="48"/>
  <c r="U29" i="48"/>
  <c r="U27" i="48"/>
  <c r="U25" i="48"/>
  <c r="U23" i="48"/>
  <c r="U21" i="48"/>
  <c r="U19" i="48"/>
  <c r="U17" i="48"/>
  <c r="U15" i="48"/>
  <c r="U13" i="48"/>
  <c r="U11" i="48"/>
  <c r="D67" i="41" l="1"/>
  <c r="J50" i="41"/>
  <c r="H50" i="41" l="1"/>
  <c r="BQ3" i="37" s="1"/>
  <c r="G50" i="41"/>
  <c r="BP3" i="37" s="1"/>
  <c r="E50" i="41"/>
  <c r="BN3" i="37" s="1"/>
  <c r="I50" i="41"/>
  <c r="BR3" i="37" s="1"/>
  <c r="BN6" i="1"/>
  <c r="BO6" i="1"/>
  <c r="BR6" i="1"/>
  <c r="BQ6" i="1"/>
  <c r="BP6" i="1"/>
  <c r="J49" i="41"/>
  <c r="E49" i="41" s="1"/>
  <c r="BN3" i="1" s="1"/>
  <c r="F50" i="41"/>
  <c r="BO3" i="37" s="1"/>
  <c r="F49" i="41" l="1"/>
  <c r="G49" i="41" s="1"/>
  <c r="G68" i="37"/>
  <c r="E68" i="37"/>
  <c r="H49" i="41" l="1"/>
  <c r="BP3" i="1"/>
  <c r="BO3" i="1"/>
  <c r="BN6" i="37"/>
  <c r="I49" i="41" l="1"/>
  <c r="BR3" i="1" s="1"/>
  <c r="BQ3" i="1"/>
  <c r="BO18" i="23"/>
  <c r="BO6" i="37" l="1"/>
  <c r="BN9" i="1"/>
  <c r="BO9" i="1" s="1"/>
  <c r="BP9" i="1" l="1"/>
  <c r="BO15" i="1"/>
  <c r="BO21" i="1" s="1"/>
  <c r="I11" i="43"/>
  <c r="BQ9" i="1" l="1"/>
  <c r="BP15" i="1"/>
  <c r="S8" i="45" s="1"/>
  <c r="AG8" i="45" s="1"/>
  <c r="H9" i="48"/>
  <c r="J9" i="48"/>
  <c r="I9" i="48"/>
  <c r="K9" i="48" s="1"/>
  <c r="C18" i="2"/>
  <c r="I10" i="43"/>
  <c r="I9" i="43"/>
  <c r="I8" i="43"/>
  <c r="I7" i="43"/>
  <c r="I6" i="43"/>
  <c r="C3" i="2"/>
  <c r="BR9" i="1" l="1"/>
  <c r="BR15" i="1" s="1"/>
  <c r="BQ15" i="1"/>
  <c r="T8" i="45" s="1"/>
  <c r="AH8" i="45" s="1"/>
  <c r="BQ18" i="1" s="1"/>
  <c r="M3" i="2"/>
  <c r="C6" i="2" s="1"/>
  <c r="D3" i="2" s="1"/>
  <c r="U8" i="45" l="1"/>
  <c r="AI8" i="45" s="1"/>
  <c r="BR21" i="1"/>
  <c r="B38" i="2"/>
  <c r="W10" i="48" l="1"/>
  <c r="W11" i="48"/>
  <c r="W12" i="48"/>
  <c r="W13" i="48"/>
  <c r="W14" i="48"/>
  <c r="W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O10" i="48"/>
  <c r="P10" i="48"/>
  <c r="Q10" i="48"/>
  <c r="O11" i="48"/>
  <c r="P11" i="48"/>
  <c r="Q11" i="48"/>
  <c r="O12" i="48"/>
  <c r="P12" i="48"/>
  <c r="Q12" i="48"/>
  <c r="O13" i="48"/>
  <c r="P13" i="48"/>
  <c r="Q13" i="48"/>
  <c r="O14" i="48"/>
  <c r="P14" i="48"/>
  <c r="Q14" i="48"/>
  <c r="O15" i="48"/>
  <c r="P15" i="48"/>
  <c r="Q15" i="48"/>
  <c r="O16" i="48"/>
  <c r="P16" i="48"/>
  <c r="Q16" i="48"/>
  <c r="O17" i="48"/>
  <c r="P17" i="48"/>
  <c r="Q17" i="48"/>
  <c r="O18" i="48"/>
  <c r="P18" i="48"/>
  <c r="Q18" i="48"/>
  <c r="O19" i="48"/>
  <c r="P19" i="48"/>
  <c r="Q19" i="48"/>
  <c r="O20" i="48"/>
  <c r="P20" i="48"/>
  <c r="Q20" i="48"/>
  <c r="O21" i="48"/>
  <c r="P21" i="48"/>
  <c r="Q21" i="48"/>
  <c r="O22" i="48"/>
  <c r="P22" i="48"/>
  <c r="Q22" i="48"/>
  <c r="O23" i="48"/>
  <c r="P23" i="48"/>
  <c r="Q23" i="48"/>
  <c r="O24" i="48"/>
  <c r="P24" i="48"/>
  <c r="Q24" i="48"/>
  <c r="O25" i="48"/>
  <c r="P25" i="48"/>
  <c r="Q25" i="48"/>
  <c r="O26" i="48"/>
  <c r="P26" i="48"/>
  <c r="Q26" i="48"/>
  <c r="O27" i="48"/>
  <c r="P27" i="48"/>
  <c r="Q27" i="48"/>
  <c r="O28" i="48"/>
  <c r="P28" i="48"/>
  <c r="Q28" i="48"/>
  <c r="O29" i="48"/>
  <c r="P29" i="48"/>
  <c r="Q29" i="48"/>
  <c r="O30" i="48"/>
  <c r="P30" i="48"/>
  <c r="Q30" i="48"/>
  <c r="O31" i="48"/>
  <c r="P31" i="48"/>
  <c r="Q31" i="48"/>
  <c r="O32" i="48"/>
  <c r="P32" i="48"/>
  <c r="Q32" i="48"/>
  <c r="O33" i="48"/>
  <c r="P33" i="48"/>
  <c r="Q33" i="48"/>
  <c r="O34" i="48"/>
  <c r="P34" i="48"/>
  <c r="Q34" i="48"/>
  <c r="O35" i="48"/>
  <c r="P35" i="48"/>
  <c r="Q35" i="48"/>
  <c r="O36" i="48"/>
  <c r="P36" i="48"/>
  <c r="Q36" i="48"/>
  <c r="O37" i="48"/>
  <c r="P37" i="48"/>
  <c r="Q37" i="48"/>
  <c r="O38" i="48"/>
  <c r="P38" i="48"/>
  <c r="Q38" i="48"/>
  <c r="O39" i="48"/>
  <c r="P39" i="48"/>
  <c r="Q39" i="48"/>
  <c r="O41" i="48"/>
  <c r="P41" i="48"/>
  <c r="Q41" i="48"/>
  <c r="O42" i="48"/>
  <c r="P42" i="48"/>
  <c r="Q42" i="48"/>
  <c r="O43" i="48"/>
  <c r="P43" i="48"/>
  <c r="Q43" i="48"/>
  <c r="O44" i="48"/>
  <c r="P44" i="48"/>
  <c r="Q44" i="48"/>
  <c r="Q9" i="48"/>
  <c r="P9" i="48"/>
  <c r="O9" i="48"/>
  <c r="H10" i="48"/>
  <c r="I10" i="48"/>
  <c r="J10" i="48"/>
  <c r="H11" i="48"/>
  <c r="I11" i="48"/>
  <c r="J11" i="48"/>
  <c r="H12" i="48"/>
  <c r="I12" i="48"/>
  <c r="J12" i="48"/>
  <c r="H13" i="48"/>
  <c r="I13" i="48"/>
  <c r="J13" i="48"/>
  <c r="H14" i="48"/>
  <c r="I14" i="48"/>
  <c r="J14" i="48"/>
  <c r="H15" i="48"/>
  <c r="I15" i="48"/>
  <c r="J15" i="48"/>
  <c r="H16" i="48"/>
  <c r="I16" i="48"/>
  <c r="J16" i="48"/>
  <c r="H17" i="48"/>
  <c r="I17" i="48"/>
  <c r="J17" i="48"/>
  <c r="H18" i="48"/>
  <c r="I18" i="48"/>
  <c r="J18" i="48"/>
  <c r="H19" i="48"/>
  <c r="I19" i="48"/>
  <c r="J19" i="48"/>
  <c r="H20" i="48"/>
  <c r="I20" i="48"/>
  <c r="J20" i="48"/>
  <c r="H21" i="48"/>
  <c r="I21" i="48"/>
  <c r="J21" i="48"/>
  <c r="H22" i="48"/>
  <c r="I22" i="48"/>
  <c r="J22" i="48"/>
  <c r="H23" i="48"/>
  <c r="I23" i="48"/>
  <c r="J23" i="48"/>
  <c r="H24" i="48"/>
  <c r="I24" i="48"/>
  <c r="J24" i="48"/>
  <c r="H25" i="48"/>
  <c r="I25" i="48"/>
  <c r="J25" i="48"/>
  <c r="H26" i="48"/>
  <c r="I26" i="48"/>
  <c r="J26" i="48"/>
  <c r="H27" i="48"/>
  <c r="I27" i="48"/>
  <c r="J27" i="48"/>
  <c r="H28" i="48"/>
  <c r="I28" i="48"/>
  <c r="J28" i="48"/>
  <c r="H29" i="48"/>
  <c r="I29" i="48"/>
  <c r="J29" i="48"/>
  <c r="H30" i="48"/>
  <c r="I30" i="48"/>
  <c r="J30" i="48"/>
  <c r="H31" i="48"/>
  <c r="I31" i="48"/>
  <c r="J31" i="48"/>
  <c r="H32" i="48"/>
  <c r="I32" i="48"/>
  <c r="J32" i="48"/>
  <c r="H33" i="48"/>
  <c r="I33" i="48"/>
  <c r="J33" i="48"/>
  <c r="H34" i="48"/>
  <c r="I34" i="48"/>
  <c r="J34" i="48"/>
  <c r="H35" i="48"/>
  <c r="I35" i="48"/>
  <c r="J35" i="48"/>
  <c r="H36" i="48"/>
  <c r="I36" i="48"/>
  <c r="J36" i="48"/>
  <c r="H37" i="48"/>
  <c r="I37" i="48"/>
  <c r="J37" i="48"/>
  <c r="H38" i="48"/>
  <c r="I38" i="48"/>
  <c r="J38" i="48"/>
  <c r="H39" i="48"/>
  <c r="I39" i="48"/>
  <c r="J39" i="48"/>
  <c r="H41" i="48"/>
  <c r="I41" i="48"/>
  <c r="J41" i="48"/>
  <c r="H42" i="48"/>
  <c r="I42" i="48"/>
  <c r="J42" i="48"/>
  <c r="H43" i="48"/>
  <c r="I43" i="48"/>
  <c r="J43" i="48"/>
  <c r="H44" i="48"/>
  <c r="I44" i="48"/>
  <c r="J44" i="48"/>
  <c r="BE9" i="36"/>
  <c r="E41" i="43"/>
  <c r="E39" i="43"/>
  <c r="E36" i="43"/>
  <c r="E33" i="43"/>
  <c r="E26" i="43"/>
  <c r="E25" i="43"/>
  <c r="E23" i="43"/>
  <c r="E21" i="43"/>
  <c r="E20" i="43"/>
  <c r="E17" i="43"/>
  <c r="E10" i="43"/>
  <c r="E7" i="43"/>
  <c r="BE9" i="1" s="1"/>
  <c r="BN9" i="37" l="1"/>
  <c r="BO9" i="37" l="1"/>
  <c r="Y40" i="48"/>
  <c r="X40" i="48"/>
  <c r="BO15" i="37" l="1"/>
  <c r="R38" i="45" s="1"/>
  <c r="AF38" i="45" s="1"/>
  <c r="BP9" i="37"/>
  <c r="Z40" i="48"/>
  <c r="B44" i="37" s="1"/>
  <c r="D5" i="49"/>
  <c r="D6" i="49"/>
  <c r="D7" i="49"/>
  <c r="D8" i="49"/>
  <c r="D9" i="49"/>
  <c r="H38" i="45" l="1"/>
  <c r="BO18" i="37" s="1"/>
  <c r="BO21" i="37" s="1"/>
  <c r="BO24" i="37" s="1"/>
  <c r="BQ9" i="37"/>
  <c r="BP15" i="37"/>
  <c r="BE9" i="44"/>
  <c r="BD9" i="44" s="1"/>
  <c r="BC9" i="44" s="1"/>
  <c r="BB9" i="44" s="1"/>
  <c r="BA9" i="44" s="1"/>
  <c r="S38" i="45" l="1"/>
  <c r="AG38" i="45" s="1"/>
  <c r="BP21" i="37"/>
  <c r="BP24" i="37" s="1"/>
  <c r="BR9" i="37"/>
  <c r="BR15" i="37" s="1"/>
  <c r="BQ15" i="37"/>
  <c r="BF9" i="44"/>
  <c r="BG9" i="44" s="1"/>
  <c r="BH9" i="44" s="1"/>
  <c r="BI9" i="44" s="1"/>
  <c r="BJ9" i="44" s="1"/>
  <c r="BK9" i="44" s="1"/>
  <c r="T38" i="45" l="1"/>
  <c r="AH38" i="45" s="1"/>
  <c r="U38" i="45"/>
  <c r="AI38" i="45" s="1"/>
  <c r="K38" i="45" s="1"/>
  <c r="BR18" i="37" s="1"/>
  <c r="BR21" i="37" s="1"/>
  <c r="BR24" i="37" s="1"/>
  <c r="BK18" i="16"/>
  <c r="BL18" i="16"/>
  <c r="J38" i="45" l="1"/>
  <c r="BQ18" i="37" s="1"/>
  <c r="BQ21" i="37" s="1"/>
  <c r="BQ24" i="37" s="1"/>
  <c r="D18" i="40"/>
  <c r="E18" i="40"/>
  <c r="F18" i="40"/>
  <c r="G18" i="40"/>
  <c r="H18" i="40"/>
  <c r="I18" i="40"/>
  <c r="J18" i="40"/>
  <c r="K18" i="40"/>
  <c r="L18" i="40"/>
  <c r="M18" i="40"/>
  <c r="N18" i="40"/>
  <c r="O18" i="40"/>
  <c r="P18" i="40"/>
  <c r="Q18" i="40"/>
  <c r="R18" i="40"/>
  <c r="S18" i="40"/>
  <c r="T18" i="40"/>
  <c r="U18" i="40"/>
  <c r="V18" i="40"/>
  <c r="W18" i="40"/>
  <c r="X18" i="40"/>
  <c r="Y18" i="40"/>
  <c r="Z18" i="40"/>
  <c r="AA18" i="40"/>
  <c r="AB18" i="40"/>
  <c r="AC18" i="40"/>
  <c r="AD18" i="40"/>
  <c r="AE18" i="40"/>
  <c r="AF18" i="40"/>
  <c r="AG18" i="40"/>
  <c r="AH18" i="40"/>
  <c r="AI18" i="40"/>
  <c r="AJ18" i="40"/>
  <c r="AK18" i="40"/>
  <c r="AL18" i="40"/>
  <c r="AM18" i="40"/>
  <c r="AN18" i="40"/>
  <c r="AO18" i="40"/>
  <c r="AP18" i="40"/>
  <c r="AQ18" i="40"/>
  <c r="AR18" i="40"/>
  <c r="AS18" i="40"/>
  <c r="AT18" i="40"/>
  <c r="AU18" i="40"/>
  <c r="AV18" i="40"/>
  <c r="AW18" i="40"/>
  <c r="AX18" i="40"/>
  <c r="AY18" i="40"/>
  <c r="AZ18" i="40"/>
  <c r="BA18" i="40"/>
  <c r="BB18" i="40"/>
  <c r="BC18" i="40"/>
  <c r="BD18" i="40"/>
  <c r="BE18" i="40"/>
  <c r="BF18" i="40"/>
  <c r="BG18" i="40"/>
  <c r="BH18" i="40"/>
  <c r="BI18" i="40"/>
  <c r="BJ18" i="40"/>
  <c r="C18" i="40"/>
  <c r="BB18" i="39"/>
  <c r="BC18" i="39"/>
  <c r="BD18" i="39"/>
  <c r="BE18" i="39"/>
  <c r="BF18" i="39"/>
  <c r="BG18" i="39"/>
  <c r="BH18" i="39"/>
  <c r="BI18" i="39"/>
  <c r="BJ18" i="39"/>
  <c r="BA18" i="39"/>
  <c r="D18" i="38"/>
  <c r="E18" i="38"/>
  <c r="F18" i="38"/>
  <c r="G18" i="38"/>
  <c r="H18" i="38"/>
  <c r="I18" i="38"/>
  <c r="J18" i="38"/>
  <c r="K18" i="38"/>
  <c r="L18" i="38"/>
  <c r="M18" i="38"/>
  <c r="N18" i="38"/>
  <c r="O18" i="38"/>
  <c r="P18" i="38"/>
  <c r="Q18" i="38"/>
  <c r="R18" i="38"/>
  <c r="S18" i="38"/>
  <c r="T18" i="38"/>
  <c r="U18" i="38"/>
  <c r="V18" i="38"/>
  <c r="W18" i="38"/>
  <c r="X18" i="38"/>
  <c r="Y18" i="38"/>
  <c r="Z18" i="38"/>
  <c r="AA18" i="38"/>
  <c r="AB18" i="38"/>
  <c r="AC18" i="38"/>
  <c r="AD18" i="38"/>
  <c r="AE18" i="38"/>
  <c r="AF18" i="38"/>
  <c r="AG18" i="38"/>
  <c r="AH18" i="38"/>
  <c r="AI18" i="38"/>
  <c r="AJ18" i="38"/>
  <c r="AK18" i="38"/>
  <c r="AL18" i="38"/>
  <c r="AM18" i="38"/>
  <c r="AN18" i="38"/>
  <c r="AO18" i="38"/>
  <c r="AP18" i="38"/>
  <c r="AQ18" i="38"/>
  <c r="AR18" i="38"/>
  <c r="AS18" i="38"/>
  <c r="AT18" i="38"/>
  <c r="AU18" i="38"/>
  <c r="AV18" i="38"/>
  <c r="AW18" i="38"/>
  <c r="AX18" i="38"/>
  <c r="AY18" i="38"/>
  <c r="AZ18" i="38"/>
  <c r="BA18" i="38"/>
  <c r="BB18" i="38"/>
  <c r="BC18" i="38"/>
  <c r="BD18" i="38"/>
  <c r="BE18" i="38"/>
  <c r="BF18" i="38"/>
  <c r="BG18" i="38"/>
  <c r="BH18" i="38"/>
  <c r="BI18" i="38"/>
  <c r="BJ18" i="38"/>
  <c r="C18" i="38"/>
  <c r="D18" i="36"/>
  <c r="E18"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BF18" i="36"/>
  <c r="BG18" i="36"/>
  <c r="BH18" i="36"/>
  <c r="BI18" i="36"/>
  <c r="BJ18" i="36"/>
  <c r="C18" i="36"/>
  <c r="D18" i="35"/>
  <c r="E18"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BF18" i="35"/>
  <c r="BG18" i="35"/>
  <c r="BH18" i="35"/>
  <c r="BI18" i="35"/>
  <c r="BJ18" i="35"/>
  <c r="C18" i="35"/>
  <c r="D18" i="34"/>
  <c r="E18" i="34"/>
  <c r="F18" i="34"/>
  <c r="G18" i="34"/>
  <c r="H18" i="34"/>
  <c r="I18" i="34"/>
  <c r="J18" i="34"/>
  <c r="K18" i="34"/>
  <c r="L18" i="34"/>
  <c r="M18" i="34"/>
  <c r="N18" i="34"/>
  <c r="O18" i="34"/>
  <c r="P18" i="34"/>
  <c r="Q18" i="34"/>
  <c r="R18" i="34"/>
  <c r="S18" i="34"/>
  <c r="T18" i="34"/>
  <c r="U18" i="34"/>
  <c r="V18" i="34"/>
  <c r="W18" i="34"/>
  <c r="X18" i="34"/>
  <c r="Y18" i="34"/>
  <c r="Z18" i="34"/>
  <c r="AA18" i="34"/>
  <c r="AB18" i="34"/>
  <c r="AC18" i="34"/>
  <c r="AD18" i="34"/>
  <c r="AE18" i="34"/>
  <c r="AF18" i="34"/>
  <c r="AG18" i="34"/>
  <c r="AH18" i="34"/>
  <c r="AI18" i="34"/>
  <c r="AJ18" i="34"/>
  <c r="AK18" i="34"/>
  <c r="AL18" i="34"/>
  <c r="AM18" i="34"/>
  <c r="AN18" i="34"/>
  <c r="AO18" i="34"/>
  <c r="AP18" i="34"/>
  <c r="AQ18" i="34"/>
  <c r="AR18" i="34"/>
  <c r="AS18" i="34"/>
  <c r="AT18" i="34"/>
  <c r="AU18" i="34"/>
  <c r="AV18" i="34"/>
  <c r="AW18" i="34"/>
  <c r="AX18" i="34"/>
  <c r="AY18" i="34"/>
  <c r="AZ18" i="34"/>
  <c r="BA18" i="34"/>
  <c r="BB18" i="34"/>
  <c r="BC18" i="34"/>
  <c r="BD18" i="34"/>
  <c r="BE18" i="34"/>
  <c r="BF18" i="34"/>
  <c r="BG18" i="34"/>
  <c r="BH18" i="34"/>
  <c r="BI18" i="34"/>
  <c r="BJ18" i="34"/>
  <c r="C18" i="34"/>
  <c r="D18" i="33"/>
  <c r="E18" i="33"/>
  <c r="F18" i="33"/>
  <c r="G18" i="33"/>
  <c r="H18" i="33"/>
  <c r="I18" i="33"/>
  <c r="J18" i="33"/>
  <c r="K18" i="33"/>
  <c r="L18" i="33"/>
  <c r="M18" i="33"/>
  <c r="N18" i="33"/>
  <c r="O18" i="33"/>
  <c r="P18" i="33"/>
  <c r="Q18" i="33"/>
  <c r="R18" i="33"/>
  <c r="S18" i="33"/>
  <c r="T18" i="33"/>
  <c r="U18" i="33"/>
  <c r="V18" i="33"/>
  <c r="W18" i="33"/>
  <c r="X18" i="33"/>
  <c r="Y18" i="33"/>
  <c r="Z18" i="33"/>
  <c r="AA18" i="33"/>
  <c r="AB18" i="33"/>
  <c r="AC18" i="33"/>
  <c r="AD18" i="33"/>
  <c r="AE18" i="33"/>
  <c r="AF18" i="33"/>
  <c r="AG18" i="33"/>
  <c r="AH18" i="33"/>
  <c r="AI18" i="33"/>
  <c r="AJ18" i="33"/>
  <c r="AK18" i="33"/>
  <c r="AL18" i="33"/>
  <c r="AM18" i="33"/>
  <c r="AN18" i="33"/>
  <c r="AO18" i="33"/>
  <c r="AP18" i="33"/>
  <c r="AQ18" i="33"/>
  <c r="AR18" i="33"/>
  <c r="AS18" i="33"/>
  <c r="AT18" i="33"/>
  <c r="AU18" i="33"/>
  <c r="AV18" i="33"/>
  <c r="AW18" i="33"/>
  <c r="AX18" i="33"/>
  <c r="AY18" i="33"/>
  <c r="AZ18" i="33"/>
  <c r="BA18" i="33"/>
  <c r="BB18" i="33"/>
  <c r="BC18" i="33"/>
  <c r="BD18" i="33"/>
  <c r="BE18" i="33"/>
  <c r="BF18" i="33"/>
  <c r="BG18" i="33"/>
  <c r="BH18" i="33"/>
  <c r="BI18" i="33"/>
  <c r="BJ18" i="33"/>
  <c r="C18" i="33"/>
  <c r="D18" i="32"/>
  <c r="E18" i="32"/>
  <c r="F18" i="32"/>
  <c r="G18" i="32"/>
  <c r="H18" i="32"/>
  <c r="I18" i="32"/>
  <c r="J18" i="32"/>
  <c r="K18" i="32"/>
  <c r="L18" i="32"/>
  <c r="M18" i="32"/>
  <c r="N18" i="32"/>
  <c r="O18" i="32"/>
  <c r="P18" i="32"/>
  <c r="Q18" i="32"/>
  <c r="R18" i="32"/>
  <c r="S18" i="32"/>
  <c r="T18" i="32"/>
  <c r="U18" i="32"/>
  <c r="V18" i="32"/>
  <c r="W18" i="32"/>
  <c r="X18" i="32"/>
  <c r="Y18" i="32"/>
  <c r="Z18" i="32"/>
  <c r="AA18" i="32"/>
  <c r="AB18" i="32"/>
  <c r="AC18" i="32"/>
  <c r="AD18" i="32"/>
  <c r="AE18" i="32"/>
  <c r="AF18" i="32"/>
  <c r="AG18" i="32"/>
  <c r="AH18" i="32"/>
  <c r="AI18" i="32"/>
  <c r="AJ18" i="32"/>
  <c r="AK18" i="32"/>
  <c r="AL18" i="32"/>
  <c r="AM18" i="32"/>
  <c r="AN18" i="32"/>
  <c r="AO18" i="32"/>
  <c r="AP18" i="32"/>
  <c r="AQ18" i="32"/>
  <c r="AR18" i="32"/>
  <c r="AS18" i="32"/>
  <c r="AT18" i="32"/>
  <c r="AU18" i="32"/>
  <c r="AV18" i="32"/>
  <c r="AW18" i="32"/>
  <c r="AX18" i="32"/>
  <c r="AY18" i="32"/>
  <c r="AZ18" i="32"/>
  <c r="BA18" i="32"/>
  <c r="BB18" i="32"/>
  <c r="BC18" i="32"/>
  <c r="BD18" i="32"/>
  <c r="BE18" i="32"/>
  <c r="BF18" i="32"/>
  <c r="BG18" i="32"/>
  <c r="BH18" i="32"/>
  <c r="BI18" i="32"/>
  <c r="BJ18" i="32"/>
  <c r="C18" i="32"/>
  <c r="X18" i="31"/>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BA18" i="31"/>
  <c r="BB18" i="31"/>
  <c r="BC18" i="31"/>
  <c r="BD18" i="31"/>
  <c r="BE18" i="31"/>
  <c r="BF18" i="31"/>
  <c r="BG18" i="31"/>
  <c r="BH18" i="31"/>
  <c r="BI18" i="31"/>
  <c r="BJ18" i="31"/>
  <c r="W18" i="31"/>
  <c r="D18" i="30"/>
  <c r="E18" i="30"/>
  <c r="F18" i="30"/>
  <c r="G18" i="30"/>
  <c r="H18" i="30"/>
  <c r="I18" i="30"/>
  <c r="J18" i="30"/>
  <c r="K18" i="30"/>
  <c r="L18" i="30"/>
  <c r="M18" i="30"/>
  <c r="N18" i="30"/>
  <c r="O18" i="30"/>
  <c r="P18" i="30"/>
  <c r="Q18" i="30"/>
  <c r="R18" i="30"/>
  <c r="S18" i="30"/>
  <c r="T18" i="30"/>
  <c r="U18" i="30"/>
  <c r="V18" i="30"/>
  <c r="W18" i="30"/>
  <c r="X18" i="30"/>
  <c r="Y18" i="30"/>
  <c r="Z18" i="30"/>
  <c r="AA18" i="30"/>
  <c r="AB18" i="30"/>
  <c r="AC18" i="30"/>
  <c r="AD18" i="30"/>
  <c r="AE18" i="30"/>
  <c r="AF18" i="30"/>
  <c r="AG18" i="30"/>
  <c r="AH18" i="30"/>
  <c r="AI18" i="30"/>
  <c r="AJ18" i="30"/>
  <c r="AK18" i="30"/>
  <c r="AL18" i="30"/>
  <c r="AM18" i="30"/>
  <c r="AN18" i="30"/>
  <c r="AO18" i="30"/>
  <c r="AP18" i="30"/>
  <c r="AQ18" i="30"/>
  <c r="AR18" i="30"/>
  <c r="AS18" i="30"/>
  <c r="AT18" i="30"/>
  <c r="AU18" i="30"/>
  <c r="AV18" i="30"/>
  <c r="AW18" i="30"/>
  <c r="AX18" i="30"/>
  <c r="AY18" i="30"/>
  <c r="AZ18" i="30"/>
  <c r="BA18" i="30"/>
  <c r="BB18" i="30"/>
  <c r="BC18" i="30"/>
  <c r="BD18" i="30"/>
  <c r="BE18" i="30"/>
  <c r="BF18" i="30"/>
  <c r="BG18" i="30"/>
  <c r="BH18" i="30"/>
  <c r="BI18" i="30"/>
  <c r="BJ18" i="30"/>
  <c r="C18" i="30"/>
  <c r="D18" i="29"/>
  <c r="E18" i="29"/>
  <c r="F18" i="29"/>
  <c r="G18" i="29"/>
  <c r="H18" i="29"/>
  <c r="I18" i="29"/>
  <c r="J18" i="29"/>
  <c r="K18" i="29"/>
  <c r="L18" i="29"/>
  <c r="M18" i="29"/>
  <c r="N18" i="29"/>
  <c r="O18" i="29"/>
  <c r="P18" i="29"/>
  <c r="Q18" i="29"/>
  <c r="R18" i="29"/>
  <c r="S18" i="29"/>
  <c r="T18" i="29"/>
  <c r="U18" i="29"/>
  <c r="V18" i="29"/>
  <c r="W18" i="29"/>
  <c r="X18" i="29"/>
  <c r="Y18" i="29"/>
  <c r="Z18" i="29"/>
  <c r="AA18" i="29"/>
  <c r="AB18" i="29"/>
  <c r="AC18" i="29"/>
  <c r="AD18" i="29"/>
  <c r="AE18" i="29"/>
  <c r="AF18" i="29"/>
  <c r="AG18" i="29"/>
  <c r="AH18" i="29"/>
  <c r="AI18" i="29"/>
  <c r="AJ18" i="29"/>
  <c r="AK18" i="29"/>
  <c r="AL18" i="29"/>
  <c r="AM18" i="29"/>
  <c r="AN18" i="29"/>
  <c r="AO18" i="29"/>
  <c r="AP18" i="29"/>
  <c r="AQ18" i="29"/>
  <c r="AR18" i="29"/>
  <c r="AS18" i="29"/>
  <c r="AT18" i="29"/>
  <c r="AU18" i="29"/>
  <c r="AV18" i="29"/>
  <c r="AW18" i="29"/>
  <c r="AX18" i="29"/>
  <c r="AY18" i="29"/>
  <c r="AZ18" i="29"/>
  <c r="BA18" i="29"/>
  <c r="BB18" i="29"/>
  <c r="BC18" i="29"/>
  <c r="BD18" i="29"/>
  <c r="BE18" i="29"/>
  <c r="BF18" i="29"/>
  <c r="BG18" i="29"/>
  <c r="BH18" i="29"/>
  <c r="BI18" i="29"/>
  <c r="BJ18" i="29"/>
  <c r="C18" i="29"/>
  <c r="D18" i="28"/>
  <c r="E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BJ18" i="28"/>
  <c r="C18" i="28"/>
  <c r="D18" i="27"/>
  <c r="E18" i="27"/>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C18" i="27"/>
  <c r="D18" i="26"/>
  <c r="E18" i="26"/>
  <c r="F18" i="26"/>
  <c r="G18" i="26"/>
  <c r="H18" i="26"/>
  <c r="I18" i="26"/>
  <c r="J18" i="26"/>
  <c r="K18" i="26"/>
  <c r="L18" i="26"/>
  <c r="M18" i="26"/>
  <c r="N18" i="26"/>
  <c r="O18" i="26"/>
  <c r="P18" i="26"/>
  <c r="Q18" i="26"/>
  <c r="R18" i="26"/>
  <c r="S18" i="26"/>
  <c r="T18" i="26"/>
  <c r="U18" i="26"/>
  <c r="V18" i="26"/>
  <c r="W18" i="26"/>
  <c r="X18" i="26"/>
  <c r="Y18" i="26"/>
  <c r="Z18" i="26"/>
  <c r="AA18" i="26"/>
  <c r="AB18" i="26"/>
  <c r="AC18" i="26"/>
  <c r="AD18" i="26"/>
  <c r="AE18" i="26"/>
  <c r="AF18" i="26"/>
  <c r="AG18" i="26"/>
  <c r="AH18" i="26"/>
  <c r="AI18" i="26"/>
  <c r="AJ18" i="26"/>
  <c r="AK18" i="26"/>
  <c r="AL18" i="26"/>
  <c r="AM18" i="26"/>
  <c r="AN18" i="26"/>
  <c r="AO18" i="26"/>
  <c r="AP18" i="26"/>
  <c r="AQ18" i="26"/>
  <c r="AR18" i="26"/>
  <c r="AS18" i="26"/>
  <c r="AT18" i="26"/>
  <c r="AU18" i="26"/>
  <c r="AV18" i="26"/>
  <c r="AW18" i="26"/>
  <c r="AX18" i="26"/>
  <c r="AY18" i="26"/>
  <c r="AZ18" i="26"/>
  <c r="BA18" i="26"/>
  <c r="BB18" i="26"/>
  <c r="BC18" i="26"/>
  <c r="BD18" i="26"/>
  <c r="BE18" i="26"/>
  <c r="BF18" i="26"/>
  <c r="BG18" i="26"/>
  <c r="BH18" i="26"/>
  <c r="BI18" i="26"/>
  <c r="BJ18" i="26"/>
  <c r="C18" i="26"/>
  <c r="D18" i="25"/>
  <c r="E18" i="25"/>
  <c r="F18" i="25"/>
  <c r="G18" i="25"/>
  <c r="H18" i="25"/>
  <c r="I18" i="25"/>
  <c r="J18" i="25"/>
  <c r="K18" i="25"/>
  <c r="L18" i="25"/>
  <c r="M18" i="25"/>
  <c r="N18" i="25"/>
  <c r="O18" i="25"/>
  <c r="P18" i="25"/>
  <c r="Q18" i="25"/>
  <c r="R18" i="25"/>
  <c r="S18" i="25"/>
  <c r="T18" i="25"/>
  <c r="U18" i="25"/>
  <c r="V18" i="25"/>
  <c r="W18" i="25"/>
  <c r="X18" i="25"/>
  <c r="Y18" i="25"/>
  <c r="Z18" i="25"/>
  <c r="AA18" i="25"/>
  <c r="AB18" i="25"/>
  <c r="AC18" i="25"/>
  <c r="AD18" i="25"/>
  <c r="AE18" i="25"/>
  <c r="AF18" i="25"/>
  <c r="AG18" i="25"/>
  <c r="AH18" i="25"/>
  <c r="AI18" i="25"/>
  <c r="AJ18" i="25"/>
  <c r="AK18" i="25"/>
  <c r="AL18" i="25"/>
  <c r="AM18" i="25"/>
  <c r="AN18" i="25"/>
  <c r="AO18" i="25"/>
  <c r="AP18" i="25"/>
  <c r="AQ18" i="25"/>
  <c r="AR18" i="25"/>
  <c r="AS18" i="25"/>
  <c r="AT18" i="25"/>
  <c r="AU18" i="25"/>
  <c r="AV18" i="25"/>
  <c r="AW18" i="25"/>
  <c r="AX18" i="25"/>
  <c r="AY18" i="25"/>
  <c r="AZ18" i="25"/>
  <c r="BA18" i="25"/>
  <c r="BB18" i="25"/>
  <c r="BC18" i="25"/>
  <c r="BD18" i="25"/>
  <c r="BE18" i="25"/>
  <c r="BF18" i="25"/>
  <c r="BG18" i="25"/>
  <c r="BH18" i="25"/>
  <c r="BI18" i="25"/>
  <c r="BJ18" i="25"/>
  <c r="C18" i="25"/>
  <c r="D18" i="24"/>
  <c r="E18" i="24"/>
  <c r="F18" i="24"/>
  <c r="G18" i="24"/>
  <c r="H18" i="24"/>
  <c r="I18" i="24"/>
  <c r="J18" i="24"/>
  <c r="K18" i="24"/>
  <c r="L18" i="24"/>
  <c r="M18" i="24"/>
  <c r="N18" i="24"/>
  <c r="O18" i="24"/>
  <c r="P18" i="24"/>
  <c r="Q18" i="24"/>
  <c r="R18" i="24"/>
  <c r="S18" i="24"/>
  <c r="T18" i="24"/>
  <c r="U18" i="24"/>
  <c r="V18" i="24"/>
  <c r="W18" i="24"/>
  <c r="X18" i="24"/>
  <c r="Y18" i="24"/>
  <c r="Z18" i="24"/>
  <c r="AA18" i="24"/>
  <c r="AB18" i="24"/>
  <c r="AC18" i="24"/>
  <c r="AD18" i="24"/>
  <c r="AE18" i="24"/>
  <c r="AF18"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BG18" i="24"/>
  <c r="BH18" i="24"/>
  <c r="BI18" i="24"/>
  <c r="BJ18" i="24"/>
  <c r="C18" i="24"/>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AG18" i="23"/>
  <c r="D18" i="22"/>
  <c r="E18" i="22"/>
  <c r="F18" i="22"/>
  <c r="G18" i="22"/>
  <c r="H18" i="22"/>
  <c r="I18" i="22"/>
  <c r="J18" i="22"/>
  <c r="K18" i="22"/>
  <c r="L18" i="22"/>
  <c r="M18" i="22"/>
  <c r="N18" i="22"/>
  <c r="O18" i="22"/>
  <c r="P18" i="22"/>
  <c r="Q18" i="22"/>
  <c r="R18" i="22"/>
  <c r="S18" i="22"/>
  <c r="T18" i="22"/>
  <c r="U18" i="22"/>
  <c r="V18" i="22"/>
  <c r="W18" i="22"/>
  <c r="X18" i="22"/>
  <c r="Y18" i="22"/>
  <c r="Z18" i="22"/>
  <c r="AA18" i="22"/>
  <c r="AB18" i="22"/>
  <c r="AC18" i="22"/>
  <c r="AD18" i="22"/>
  <c r="AE18" i="22"/>
  <c r="AF18" i="22"/>
  <c r="AG18" i="22"/>
  <c r="AH18" i="22"/>
  <c r="AI18" i="22"/>
  <c r="AJ18" i="22"/>
  <c r="AK18" i="22"/>
  <c r="AL18" i="22"/>
  <c r="AM18" i="22"/>
  <c r="AN18" i="22"/>
  <c r="AO18" i="22"/>
  <c r="AP18" i="22"/>
  <c r="AQ18" i="22"/>
  <c r="AR18" i="22"/>
  <c r="AS18" i="22"/>
  <c r="AT18" i="22"/>
  <c r="AU18" i="22"/>
  <c r="AV18" i="22"/>
  <c r="AW18" i="22"/>
  <c r="AX18" i="22"/>
  <c r="AY18" i="22"/>
  <c r="AZ18" i="22"/>
  <c r="BA18" i="22"/>
  <c r="BB18" i="22"/>
  <c r="BC18" i="22"/>
  <c r="BD18" i="22"/>
  <c r="BE18" i="22"/>
  <c r="BF18" i="22"/>
  <c r="BG18" i="22"/>
  <c r="BH18" i="22"/>
  <c r="BI18" i="22"/>
  <c r="BJ18" i="22"/>
  <c r="C18" i="22"/>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BJ18" i="21"/>
  <c r="C18" i="21"/>
  <c r="BB18" i="20"/>
  <c r="BC18" i="20"/>
  <c r="BD18" i="20"/>
  <c r="BE18" i="20"/>
  <c r="BF18" i="20"/>
  <c r="BG18" i="20"/>
  <c r="BH18" i="20"/>
  <c r="BI18" i="20"/>
  <c r="BJ18" i="20"/>
  <c r="BA18" i="20"/>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C18" i="19"/>
  <c r="D18"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C18" i="18"/>
  <c r="D18" i="16"/>
  <c r="E18" i="16"/>
  <c r="F18" i="16"/>
  <c r="G18" i="16"/>
  <c r="H18" i="16"/>
  <c r="I18" i="16"/>
  <c r="J18" i="16"/>
  <c r="K18" i="16"/>
  <c r="L18" i="16"/>
  <c r="M18" i="16"/>
  <c r="N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BE18" i="16"/>
  <c r="BF18" i="16"/>
  <c r="BG18" i="16"/>
  <c r="BH18" i="16"/>
  <c r="BI18" i="16"/>
  <c r="BJ18" i="16"/>
  <c r="C18" i="16"/>
  <c r="D18" i="17"/>
  <c r="E18" i="17"/>
  <c r="F18" i="17"/>
  <c r="G18" i="17"/>
  <c r="H18" i="17"/>
  <c r="I18" i="17"/>
  <c r="J18" i="17"/>
  <c r="K18" i="17"/>
  <c r="L18" i="17"/>
  <c r="M18" i="17"/>
  <c r="N18" i="17"/>
  <c r="O18" i="17"/>
  <c r="P18" i="17"/>
  <c r="Q18" i="17"/>
  <c r="R18" i="17"/>
  <c r="S18" i="17"/>
  <c r="T18" i="17"/>
  <c r="U18" i="17"/>
  <c r="V18" i="17"/>
  <c r="W18" i="17"/>
  <c r="X18" i="17"/>
  <c r="Y18" i="17"/>
  <c r="Z18" i="17"/>
  <c r="AA18" i="17"/>
  <c r="AB18" i="17"/>
  <c r="AC18" i="17"/>
  <c r="AD18" i="17"/>
  <c r="AE18" i="17"/>
  <c r="AF18" i="17"/>
  <c r="AG18" i="17"/>
  <c r="AH18" i="17"/>
  <c r="AI18" i="17"/>
  <c r="AJ18" i="17"/>
  <c r="AK18" i="17"/>
  <c r="AL18" i="17"/>
  <c r="AM18" i="17"/>
  <c r="AN18" i="17"/>
  <c r="AO18" i="17"/>
  <c r="AP18" i="17"/>
  <c r="AQ18" i="17"/>
  <c r="AR18" i="17"/>
  <c r="AS18" i="17"/>
  <c r="AT18" i="17"/>
  <c r="AU18" i="17"/>
  <c r="AV18" i="17"/>
  <c r="AW18" i="17"/>
  <c r="AX18" i="17"/>
  <c r="AY18" i="17"/>
  <c r="AZ18" i="17"/>
  <c r="BA18" i="17"/>
  <c r="BB18" i="17"/>
  <c r="BC18" i="17"/>
  <c r="BD18" i="17"/>
  <c r="BE18" i="17"/>
  <c r="BF18" i="17"/>
  <c r="BG18" i="17"/>
  <c r="BH18" i="17"/>
  <c r="BI18" i="17"/>
  <c r="BJ18" i="17"/>
  <c r="C18" i="17"/>
  <c r="N18" i="8"/>
  <c r="O18" i="8"/>
  <c r="P18" i="8"/>
  <c r="Q18" i="8"/>
  <c r="R18" i="8"/>
  <c r="S18" i="8"/>
  <c r="T18" i="8"/>
  <c r="U18" i="8"/>
  <c r="V18" i="8"/>
  <c r="W18" i="8"/>
  <c r="X18" i="8"/>
  <c r="Y18" i="8"/>
  <c r="Z18" i="8"/>
  <c r="AA18" i="8"/>
  <c r="AB18" i="8"/>
  <c r="AC18" i="8"/>
  <c r="AD18" i="8"/>
  <c r="AE18" i="8"/>
  <c r="AF18" i="8"/>
  <c r="AG18" i="8"/>
  <c r="AH18" i="8"/>
  <c r="AI18" i="8"/>
  <c r="AJ18" i="8"/>
  <c r="AK18" i="8"/>
  <c r="AL18" i="8"/>
  <c r="AM18" i="8"/>
  <c r="AN18" i="8"/>
  <c r="AO18" i="8"/>
  <c r="AP18" i="8"/>
  <c r="AQ18" i="8"/>
  <c r="AR18" i="8"/>
  <c r="AS18" i="8"/>
  <c r="AT18" i="8"/>
  <c r="AU18" i="8"/>
  <c r="AV18" i="8"/>
  <c r="AW18" i="8"/>
  <c r="AX18" i="8"/>
  <c r="AY18" i="8"/>
  <c r="AZ18" i="8"/>
  <c r="BA18" i="8"/>
  <c r="BB18" i="8"/>
  <c r="BC18" i="8"/>
  <c r="BD18" i="8"/>
  <c r="BE18" i="8"/>
  <c r="BF18" i="8"/>
  <c r="BG18" i="8"/>
  <c r="BH18" i="8"/>
  <c r="BI18" i="8"/>
  <c r="BJ18" i="8"/>
  <c r="M18" i="8"/>
  <c r="D18" i="9"/>
  <c r="E18" i="9"/>
  <c r="F18" i="9"/>
  <c r="G18" i="9"/>
  <c r="H18" i="9"/>
  <c r="I18" i="9"/>
  <c r="J18" i="9"/>
  <c r="K18" i="9"/>
  <c r="L18" i="9"/>
  <c r="M18" i="9"/>
  <c r="N18" i="9"/>
  <c r="O18" i="9"/>
  <c r="P18" i="9"/>
  <c r="Q18" i="9"/>
  <c r="R18" i="9"/>
  <c r="S18" i="9"/>
  <c r="T18" i="9"/>
  <c r="U18" i="9"/>
  <c r="V18" i="9"/>
  <c r="W18" i="9"/>
  <c r="X18" i="9"/>
  <c r="Y18" i="9"/>
  <c r="Z18" i="9"/>
  <c r="AA18" i="9"/>
  <c r="AB18" i="9"/>
  <c r="AC18" i="9"/>
  <c r="AD18" i="9"/>
  <c r="AE18" i="9"/>
  <c r="AF18" i="9"/>
  <c r="AG18" i="9"/>
  <c r="AH18" i="9"/>
  <c r="AI18" i="9"/>
  <c r="AJ18" i="9"/>
  <c r="AK18" i="9"/>
  <c r="AL18" i="9"/>
  <c r="AM18" i="9"/>
  <c r="AN18" i="9"/>
  <c r="AO18" i="9"/>
  <c r="AP18" i="9"/>
  <c r="AQ18" i="9"/>
  <c r="AR18" i="9"/>
  <c r="AS18" i="9"/>
  <c r="AT18" i="9"/>
  <c r="AU18" i="9"/>
  <c r="AV18" i="9"/>
  <c r="AW18" i="9"/>
  <c r="AX18" i="9"/>
  <c r="AY18" i="9"/>
  <c r="AZ18" i="9"/>
  <c r="BA18" i="9"/>
  <c r="BB18" i="9"/>
  <c r="BC18" i="9"/>
  <c r="BD18" i="9"/>
  <c r="BE18" i="9"/>
  <c r="BF18" i="9"/>
  <c r="BG18" i="9"/>
  <c r="BH18" i="9"/>
  <c r="BI18" i="9"/>
  <c r="BJ18" i="9"/>
  <c r="C18" i="9"/>
  <c r="AO18" i="44"/>
  <c r="AP18" i="44"/>
  <c r="AQ18" i="44"/>
  <c r="AR18" i="44"/>
  <c r="AS18" i="44"/>
  <c r="AT18" i="44"/>
  <c r="AU18" i="44"/>
  <c r="AV18" i="44"/>
  <c r="AW18" i="44"/>
  <c r="AX18" i="44"/>
  <c r="AY18" i="44"/>
  <c r="AZ18" i="44"/>
  <c r="BA18" i="44"/>
  <c r="BB18" i="44"/>
  <c r="BC18" i="44"/>
  <c r="BD18" i="44"/>
  <c r="BE18" i="44"/>
  <c r="BF18" i="44"/>
  <c r="BG18" i="44"/>
  <c r="BH18" i="44"/>
  <c r="BI18" i="44"/>
  <c r="BJ18" i="44"/>
  <c r="AN18" i="44"/>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AG18" i="11"/>
  <c r="BA18" i="10"/>
  <c r="BB18" i="10"/>
  <c r="BC18" i="10"/>
  <c r="BD18" i="10"/>
  <c r="BE18" i="10"/>
  <c r="BF18" i="10"/>
  <c r="BG18" i="10"/>
  <c r="BH18" i="10"/>
  <c r="BI18" i="10"/>
  <c r="BJ18" i="10"/>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M18" i="12"/>
  <c r="D18" i="13"/>
  <c r="E18" i="13"/>
  <c r="F18" i="13"/>
  <c r="G18" i="13"/>
  <c r="H18" i="13"/>
  <c r="I18" i="13"/>
  <c r="J18" i="13"/>
  <c r="K18" i="13"/>
  <c r="L18" i="13"/>
  <c r="M18" i="13"/>
  <c r="N18" i="13"/>
  <c r="O18" i="13"/>
  <c r="P18" i="13"/>
  <c r="Q18" i="13"/>
  <c r="R18" i="13"/>
  <c r="S18" i="13"/>
  <c r="T18" i="13"/>
  <c r="U18" i="13"/>
  <c r="V18" i="13"/>
  <c r="W18" i="13"/>
  <c r="X18" i="13"/>
  <c r="Y18" i="13"/>
  <c r="Z18" i="13"/>
  <c r="AA18" i="13"/>
  <c r="AB18" i="13"/>
  <c r="AC18" i="13"/>
  <c r="AD18" i="13"/>
  <c r="AE18" i="13"/>
  <c r="AF18" i="13"/>
  <c r="AG18" i="13"/>
  <c r="AH18" i="13"/>
  <c r="AI18" i="13"/>
  <c r="AJ18" i="13"/>
  <c r="AK18" i="13"/>
  <c r="AL18" i="13"/>
  <c r="AM18" i="13"/>
  <c r="AN18" i="13"/>
  <c r="AO18" i="13"/>
  <c r="AP18" i="13"/>
  <c r="AQ18" i="13"/>
  <c r="AR18" i="13"/>
  <c r="AS18" i="13"/>
  <c r="AT18" i="13"/>
  <c r="AU18" i="13"/>
  <c r="AV18" i="13"/>
  <c r="AW18" i="13"/>
  <c r="AX18" i="13"/>
  <c r="AY18" i="13"/>
  <c r="AZ18" i="13"/>
  <c r="BA18" i="13"/>
  <c r="BB18" i="13"/>
  <c r="BC18" i="13"/>
  <c r="BD18" i="13"/>
  <c r="BE18" i="13"/>
  <c r="BF18" i="13"/>
  <c r="BG18" i="13"/>
  <c r="BH18" i="13"/>
  <c r="BI18" i="13"/>
  <c r="BJ18" i="13"/>
  <c r="C18" i="13"/>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I18" i="14"/>
  <c r="AJ18" i="14"/>
  <c r="AK18" i="14"/>
  <c r="AL18" i="14"/>
  <c r="AM18" i="14"/>
  <c r="AN18" i="14"/>
  <c r="AO18" i="14"/>
  <c r="AP18" i="14"/>
  <c r="AQ18" i="14"/>
  <c r="AR18" i="14"/>
  <c r="AS18" i="14"/>
  <c r="AT18" i="14"/>
  <c r="AU18" i="14"/>
  <c r="AV18" i="14"/>
  <c r="AW18" i="14"/>
  <c r="AX18" i="14"/>
  <c r="AY18" i="14"/>
  <c r="AZ18" i="14"/>
  <c r="BA18" i="14"/>
  <c r="BB18" i="14"/>
  <c r="BC18" i="14"/>
  <c r="BD18" i="14"/>
  <c r="BE18" i="14"/>
  <c r="BF18" i="14"/>
  <c r="BG18" i="14"/>
  <c r="BH18" i="14"/>
  <c r="BI18" i="14"/>
  <c r="BJ18" i="14"/>
  <c r="C18" i="14"/>
  <c r="W18" i="15"/>
  <c r="X18" i="15"/>
  <c r="Y18" i="15"/>
  <c r="Z18" i="15"/>
  <c r="AA18" i="15"/>
  <c r="AB18" i="15"/>
  <c r="AC18" i="15"/>
  <c r="AD18" i="15"/>
  <c r="AE18" i="15"/>
  <c r="AF18" i="15"/>
  <c r="AG18" i="15"/>
  <c r="AH18" i="15"/>
  <c r="AI18" i="15"/>
  <c r="AJ18" i="15"/>
  <c r="AK18" i="15"/>
  <c r="AL18" i="15"/>
  <c r="AM18" i="15"/>
  <c r="AN18" i="15"/>
  <c r="AO18" i="15"/>
  <c r="AP18" i="15"/>
  <c r="AQ18" i="15"/>
  <c r="AR18" i="15"/>
  <c r="AS18" i="15"/>
  <c r="AT18" i="15"/>
  <c r="AU18" i="15"/>
  <c r="AV18" i="15"/>
  <c r="AW18" i="15"/>
  <c r="AX18" i="15"/>
  <c r="AY18" i="15"/>
  <c r="AZ18" i="15"/>
  <c r="BA18" i="15"/>
  <c r="BB18" i="15"/>
  <c r="BC18" i="15"/>
  <c r="BD18" i="15"/>
  <c r="BE18" i="15"/>
  <c r="BF18" i="15"/>
  <c r="BG18" i="15"/>
  <c r="BH18" i="15"/>
  <c r="BI18" i="15"/>
  <c r="BJ18" i="15"/>
  <c r="D18"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AU18" i="1"/>
  <c r="AV18" i="1"/>
  <c r="AW18" i="1"/>
  <c r="AX18" i="1"/>
  <c r="AY18" i="1"/>
  <c r="AZ18" i="1"/>
  <c r="BA18" i="1"/>
  <c r="BB18" i="1"/>
  <c r="BC18" i="1"/>
  <c r="BD18" i="1"/>
  <c r="BE18" i="1"/>
  <c r="BF18" i="1"/>
  <c r="BG18" i="1"/>
  <c r="BH18" i="1"/>
  <c r="BI18" i="1"/>
  <c r="BJ18" i="1"/>
  <c r="C18" i="1"/>
  <c r="D18"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AO18" i="2"/>
  <c r="AP18" i="2"/>
  <c r="AQ18" i="2"/>
  <c r="AR18" i="2"/>
  <c r="AS18" i="2"/>
  <c r="AT18" i="2"/>
  <c r="AU18" i="2"/>
  <c r="AV18" i="2"/>
  <c r="AW18" i="2"/>
  <c r="AX18" i="2"/>
  <c r="AY18" i="2"/>
  <c r="AZ18" i="2"/>
  <c r="BA18" i="2"/>
  <c r="BB18" i="2"/>
  <c r="BC18" i="2"/>
  <c r="BD18" i="2"/>
  <c r="BE18" i="2"/>
  <c r="BF18" i="2"/>
  <c r="BG18" i="2"/>
  <c r="BH18" i="2"/>
  <c r="BI18" i="2"/>
  <c r="BJ18" i="2"/>
  <c r="G15" i="41" l="1"/>
  <c r="F15" i="41"/>
  <c r="E15" i="41"/>
  <c r="R23" i="48" l="1"/>
  <c r="K28" i="48" l="1"/>
  <c r="K24" i="48"/>
  <c r="K20" i="48"/>
  <c r="K16" i="48"/>
  <c r="K44" i="48"/>
  <c r="K36" i="48"/>
  <c r="K32" i="48"/>
  <c r="K12" i="48"/>
  <c r="K41" i="48"/>
  <c r="K37" i="48"/>
  <c r="K33" i="48"/>
  <c r="K29" i="48"/>
  <c r="K25" i="48"/>
  <c r="K21" i="48"/>
  <c r="K17" i="48"/>
  <c r="K13" i="48"/>
  <c r="R41" i="48"/>
  <c r="R37" i="48"/>
  <c r="R33" i="48"/>
  <c r="R29" i="48"/>
  <c r="R25" i="48"/>
  <c r="R20" i="48"/>
  <c r="R16" i="48"/>
  <c r="R12" i="48"/>
  <c r="K42" i="48"/>
  <c r="K38" i="48"/>
  <c r="K34" i="48"/>
  <c r="K30" i="48"/>
  <c r="K26" i="48"/>
  <c r="K22" i="48"/>
  <c r="K18" i="48"/>
  <c r="K14" i="48"/>
  <c r="K10" i="48"/>
  <c r="K43" i="48"/>
  <c r="K39" i="48"/>
  <c r="K35" i="48"/>
  <c r="K31" i="48"/>
  <c r="K27" i="48"/>
  <c r="K23" i="48"/>
  <c r="K19" i="48"/>
  <c r="K15" i="48"/>
  <c r="K11" i="48"/>
  <c r="R38" i="48"/>
  <c r="R34" i="48"/>
  <c r="R21" i="48"/>
  <c r="R43" i="48"/>
  <c r="R39" i="48"/>
  <c r="R35" i="48"/>
  <c r="R31" i="48"/>
  <c r="R27" i="48"/>
  <c r="R22" i="48"/>
  <c r="R18" i="48"/>
  <c r="R14" i="48"/>
  <c r="R10" i="48"/>
  <c r="R42" i="48"/>
  <c r="R30" i="48"/>
  <c r="R26" i="48"/>
  <c r="R17" i="48"/>
  <c r="R13" i="48"/>
  <c r="R9" i="48"/>
  <c r="R44" i="48"/>
  <c r="R36" i="48"/>
  <c r="R32" i="48"/>
  <c r="R28" i="48"/>
  <c r="R24" i="48"/>
  <c r="R19" i="48"/>
  <c r="R15" i="48"/>
  <c r="R11" i="48"/>
  <c r="D23" i="49" l="1"/>
  <c r="E23" i="49"/>
  <c r="F23" i="49"/>
  <c r="G23" i="49"/>
  <c r="H23" i="49"/>
  <c r="I23" i="49"/>
  <c r="J23" i="49"/>
  <c r="K23" i="49"/>
  <c r="L23" i="49"/>
  <c r="M23" i="49"/>
  <c r="N23" i="49"/>
  <c r="O23" i="49"/>
  <c r="P23" i="49"/>
  <c r="Q23" i="49"/>
  <c r="R23" i="49"/>
  <c r="S23" i="49"/>
  <c r="T23" i="49"/>
  <c r="U23" i="49"/>
  <c r="V23" i="49"/>
  <c r="W23" i="49"/>
  <c r="X23" i="49"/>
  <c r="Y23" i="49"/>
  <c r="Z23" i="49"/>
  <c r="AA23" i="49"/>
  <c r="AB23" i="49"/>
  <c r="AC23" i="49"/>
  <c r="AD23" i="49"/>
  <c r="D24" i="49"/>
  <c r="D25" i="49"/>
  <c r="D26" i="49"/>
  <c r="D27" i="49"/>
  <c r="D28" i="49"/>
  <c r="D29" i="49"/>
  <c r="D30" i="49"/>
  <c r="D31" i="49"/>
  <c r="E31" i="49"/>
  <c r="F31" i="49"/>
  <c r="G31" i="49"/>
  <c r="H31" i="49"/>
  <c r="I31" i="49"/>
  <c r="J31" i="49"/>
  <c r="K31" i="49"/>
  <c r="L31" i="49"/>
  <c r="M31" i="49"/>
  <c r="N31" i="49"/>
  <c r="O31" i="49"/>
  <c r="P31" i="49"/>
  <c r="Q31" i="49"/>
  <c r="R31" i="49"/>
  <c r="S31" i="49"/>
  <c r="T31" i="49"/>
  <c r="D32" i="49"/>
  <c r="D33" i="49"/>
  <c r="D34" i="49"/>
  <c r="D35" i="49"/>
  <c r="D36" i="49"/>
  <c r="E36" i="49"/>
  <c r="F36" i="49"/>
  <c r="G36" i="49"/>
  <c r="H36" i="49"/>
  <c r="I36" i="49"/>
  <c r="J36" i="49"/>
  <c r="K36" i="49"/>
  <c r="L36" i="49"/>
  <c r="M36" i="49"/>
  <c r="N36" i="49"/>
  <c r="O36" i="49"/>
  <c r="P36" i="49"/>
  <c r="Q36" i="49"/>
  <c r="R36" i="49"/>
  <c r="S36" i="49"/>
  <c r="T36" i="49"/>
  <c r="U36" i="49"/>
  <c r="V36" i="49"/>
  <c r="W36" i="49"/>
  <c r="X36" i="49"/>
  <c r="Y36" i="49"/>
  <c r="Z36" i="49"/>
  <c r="AA36" i="49"/>
  <c r="AB36" i="49"/>
  <c r="AC36" i="49"/>
  <c r="AD36" i="49"/>
  <c r="AE36" i="49"/>
  <c r="AF36" i="49"/>
  <c r="AG36" i="49"/>
  <c r="AH36" i="49"/>
  <c r="AI36" i="49"/>
  <c r="AJ36" i="49"/>
  <c r="AK36" i="49"/>
  <c r="AL36" i="49"/>
  <c r="AM36" i="49"/>
  <c r="AN36" i="49"/>
  <c r="AO36" i="49"/>
  <c r="AP36" i="49"/>
  <c r="AQ36" i="49"/>
  <c r="AR36" i="49"/>
  <c r="AS36" i="49"/>
  <c r="AT36" i="49"/>
  <c r="AU36" i="49"/>
  <c r="AV36" i="49"/>
  <c r="AW36" i="49"/>
  <c r="AX36" i="49"/>
  <c r="AY36" i="49"/>
  <c r="AZ36" i="49"/>
  <c r="BA36" i="49"/>
  <c r="BB36" i="49"/>
  <c r="BC36" i="49"/>
  <c r="BD36" i="49"/>
  <c r="BE36" i="49"/>
  <c r="BF36" i="49"/>
  <c r="BG36" i="49"/>
  <c r="BH36" i="49"/>
  <c r="BI36" i="49"/>
  <c r="BJ36" i="49"/>
  <c r="BK36" i="49"/>
  <c r="D37" i="49"/>
  <c r="D38" i="49"/>
  <c r="D39" i="49"/>
  <c r="E39" i="49"/>
  <c r="F39" i="49"/>
  <c r="G39" i="49"/>
  <c r="H39" i="49"/>
  <c r="I39" i="49"/>
  <c r="J39" i="49"/>
  <c r="K39" i="49"/>
  <c r="L39" i="49"/>
  <c r="M39" i="49"/>
  <c r="N39" i="49"/>
  <c r="O39" i="49"/>
  <c r="P39" i="49"/>
  <c r="Q39" i="49"/>
  <c r="R39" i="49"/>
  <c r="S39" i="49"/>
  <c r="T39" i="49"/>
  <c r="U39" i="49"/>
  <c r="V39" i="49"/>
  <c r="W39" i="49"/>
  <c r="X39" i="49"/>
  <c r="Y39" i="49"/>
  <c r="Z39" i="49"/>
  <c r="AA39" i="49"/>
  <c r="AB39" i="49"/>
  <c r="AC39" i="49"/>
  <c r="AD39" i="49"/>
  <c r="AE39" i="49"/>
  <c r="AF39" i="49"/>
  <c r="AG39" i="49"/>
  <c r="AH39" i="49"/>
  <c r="AI39" i="49"/>
  <c r="AJ39" i="49"/>
  <c r="AK39" i="49"/>
  <c r="AL39" i="49"/>
  <c r="AM39" i="49"/>
  <c r="AN39" i="49"/>
  <c r="AO39" i="49"/>
  <c r="AP39" i="49"/>
  <c r="AQ39" i="49"/>
  <c r="AR39" i="49"/>
  <c r="AS39" i="49"/>
  <c r="AT39" i="49"/>
  <c r="AU39" i="49"/>
  <c r="AV39" i="49"/>
  <c r="AW39" i="49"/>
  <c r="AX39" i="49"/>
  <c r="D40" i="49"/>
  <c r="D16" i="49"/>
  <c r="D17" i="49"/>
  <c r="D18" i="49"/>
  <c r="D19" i="49"/>
  <c r="D20" i="49"/>
  <c r="E20" i="49"/>
  <c r="F20" i="49"/>
  <c r="G20" i="49"/>
  <c r="H20" i="49"/>
  <c r="I20" i="49"/>
  <c r="J20" i="49"/>
  <c r="K20" i="49"/>
  <c r="L20" i="49"/>
  <c r="M20" i="49"/>
  <c r="N20" i="49"/>
  <c r="O20" i="49"/>
  <c r="P20" i="49"/>
  <c r="Q20" i="49"/>
  <c r="R20" i="49"/>
  <c r="S20" i="49"/>
  <c r="T20" i="49"/>
  <c r="U20" i="49"/>
  <c r="V20" i="49"/>
  <c r="W20" i="49"/>
  <c r="X20" i="49"/>
  <c r="Y20" i="49"/>
  <c r="Z20" i="49"/>
  <c r="AA20" i="49"/>
  <c r="AB20" i="49"/>
  <c r="AC20" i="49"/>
  <c r="AD20" i="49"/>
  <c r="AE20" i="49"/>
  <c r="AF20" i="49"/>
  <c r="AG20" i="49"/>
  <c r="AH20" i="49"/>
  <c r="AI20" i="49"/>
  <c r="AJ20" i="49"/>
  <c r="AK20" i="49"/>
  <c r="AL20" i="49"/>
  <c r="AM20" i="49"/>
  <c r="AN20" i="49"/>
  <c r="AO20" i="49"/>
  <c r="AP20" i="49"/>
  <c r="AQ20" i="49"/>
  <c r="AR20" i="49"/>
  <c r="AS20" i="49"/>
  <c r="AT20" i="49"/>
  <c r="AU20" i="49"/>
  <c r="AV20" i="49"/>
  <c r="AW20" i="49"/>
  <c r="AX20" i="49"/>
  <c r="D21" i="49"/>
  <c r="D22" i="49"/>
  <c r="D12" i="49"/>
  <c r="E12" i="49"/>
  <c r="F12" i="49"/>
  <c r="G12" i="49"/>
  <c r="H12" i="49"/>
  <c r="I12" i="49"/>
  <c r="J12" i="49"/>
  <c r="K12" i="49"/>
  <c r="L12" i="49"/>
  <c r="M12" i="49"/>
  <c r="N12" i="49"/>
  <c r="O12" i="49"/>
  <c r="P12" i="49"/>
  <c r="Q12" i="49"/>
  <c r="R12" i="49"/>
  <c r="S12" i="49"/>
  <c r="T12" i="49"/>
  <c r="U12" i="49"/>
  <c r="V12" i="49"/>
  <c r="W12" i="49"/>
  <c r="X12" i="49"/>
  <c r="Y12" i="49"/>
  <c r="Z12" i="49"/>
  <c r="AA12" i="49"/>
  <c r="AB12" i="49"/>
  <c r="AC12" i="49"/>
  <c r="AD12" i="49"/>
  <c r="D13" i="49"/>
  <c r="D14" i="49"/>
  <c r="D15" i="49"/>
  <c r="D11" i="49"/>
  <c r="E11" i="49"/>
  <c r="F11" i="49"/>
  <c r="G11" i="49"/>
  <c r="H11" i="49"/>
  <c r="I11" i="49"/>
  <c r="J11" i="49"/>
  <c r="K11" i="49"/>
  <c r="L11" i="49"/>
  <c r="M11" i="49"/>
  <c r="N11" i="49"/>
  <c r="O11" i="49"/>
  <c r="P11" i="49"/>
  <c r="Q11" i="49"/>
  <c r="R11" i="49"/>
  <c r="S11" i="49"/>
  <c r="T11" i="49"/>
  <c r="U11" i="49"/>
  <c r="V11" i="49"/>
  <c r="W11" i="49"/>
  <c r="X11" i="49"/>
  <c r="Y11" i="49"/>
  <c r="Z11" i="49"/>
  <c r="AA11" i="49"/>
  <c r="AB11" i="49"/>
  <c r="AC11" i="49"/>
  <c r="AD11" i="49"/>
  <c r="AE11" i="49"/>
  <c r="AF11" i="49"/>
  <c r="AG11" i="49"/>
  <c r="AH11" i="49"/>
  <c r="AI11" i="49"/>
  <c r="AJ11" i="49"/>
  <c r="AK11" i="49"/>
  <c r="AL11" i="49"/>
  <c r="AM11" i="49"/>
  <c r="AN11" i="49"/>
  <c r="AO11" i="49"/>
  <c r="AP11" i="49"/>
  <c r="AQ11" i="49"/>
  <c r="AR11" i="49"/>
  <c r="AS11" i="49"/>
  <c r="AT11" i="49"/>
  <c r="AU11" i="49"/>
  <c r="AV11" i="49"/>
  <c r="AW11" i="49"/>
  <c r="AX11" i="49"/>
  <c r="D10" i="49"/>
  <c r="E10" i="49"/>
  <c r="F10" i="49"/>
  <c r="G10" i="49"/>
  <c r="H10" i="49"/>
  <c r="I10" i="49"/>
  <c r="J10" i="49"/>
  <c r="E7" i="49"/>
  <c r="F7" i="49"/>
  <c r="G7" i="49"/>
  <c r="H7" i="49"/>
  <c r="I7" i="49"/>
  <c r="J7" i="49"/>
  <c r="K7" i="49"/>
  <c r="L7" i="49"/>
  <c r="M7" i="49"/>
  <c r="N7" i="49"/>
  <c r="O7" i="49"/>
  <c r="P7" i="49"/>
  <c r="Q7" i="49"/>
  <c r="R7" i="49"/>
  <c r="S7" i="49"/>
  <c r="T7" i="49"/>
  <c r="Y44" i="48"/>
  <c r="X44" i="48"/>
  <c r="Z44" i="48" s="1"/>
  <c r="Y43" i="48"/>
  <c r="X43" i="48"/>
  <c r="Z43" i="48" s="1"/>
  <c r="Y42" i="48"/>
  <c r="X42" i="48"/>
  <c r="Z42" i="48" s="1"/>
  <c r="Y41" i="48"/>
  <c r="X41" i="48"/>
  <c r="Z41" i="48" s="1"/>
  <c r="Y39" i="48"/>
  <c r="X39" i="48"/>
  <c r="Z39" i="48" s="1"/>
  <c r="Y38" i="48"/>
  <c r="X38" i="48"/>
  <c r="Z38" i="48" s="1"/>
  <c r="Y37" i="48"/>
  <c r="X37" i="48"/>
  <c r="Z37" i="48" s="1"/>
  <c r="Y36" i="48"/>
  <c r="X36" i="48"/>
  <c r="Z36" i="48" s="1"/>
  <c r="Y35" i="48"/>
  <c r="X35" i="48"/>
  <c r="Z35" i="48" s="1"/>
  <c r="Y34" i="48"/>
  <c r="X34" i="48"/>
  <c r="Z34" i="48" s="1"/>
  <c r="Y33" i="48"/>
  <c r="X33" i="48"/>
  <c r="Z33" i="48" s="1"/>
  <c r="Y32" i="48"/>
  <c r="X32" i="48"/>
  <c r="Z32" i="48" s="1"/>
  <c r="Y31" i="48"/>
  <c r="X31" i="48"/>
  <c r="Z31" i="48" s="1"/>
  <c r="Y30" i="48"/>
  <c r="X30" i="48"/>
  <c r="Z30" i="48" s="1"/>
  <c r="Y29" i="48"/>
  <c r="X29" i="48"/>
  <c r="Z29" i="48" s="1"/>
  <c r="Y28" i="48"/>
  <c r="X28" i="48"/>
  <c r="Z28" i="48" s="1"/>
  <c r="Y27" i="48"/>
  <c r="X27" i="48"/>
  <c r="Z27" i="48" s="1"/>
  <c r="Y26" i="48"/>
  <c r="X26" i="48"/>
  <c r="Z26" i="48" s="1"/>
  <c r="Y25" i="48"/>
  <c r="X25" i="48"/>
  <c r="Z25" i="48" s="1"/>
  <c r="Y24" i="48"/>
  <c r="X24" i="48"/>
  <c r="Z24" i="48" s="1"/>
  <c r="Y23" i="48"/>
  <c r="X23" i="48"/>
  <c r="Z23" i="48" s="1"/>
  <c r="Y22" i="48"/>
  <c r="X22" i="48"/>
  <c r="Z22" i="48" s="1"/>
  <c r="Y21" i="48"/>
  <c r="X21" i="48"/>
  <c r="Z21" i="48" s="1"/>
  <c r="Y20" i="48"/>
  <c r="X20" i="48"/>
  <c r="Z20" i="48" s="1"/>
  <c r="Y19" i="48"/>
  <c r="X19" i="48"/>
  <c r="Z19" i="48" s="1"/>
  <c r="Y18" i="48"/>
  <c r="X18" i="48"/>
  <c r="Z18" i="48" s="1"/>
  <c r="Y17" i="48"/>
  <c r="X17" i="48"/>
  <c r="Z17" i="48" s="1"/>
  <c r="Y16" i="48"/>
  <c r="X16" i="48"/>
  <c r="Z16" i="48" s="1"/>
  <c r="Y15" i="48"/>
  <c r="X15" i="48"/>
  <c r="Z15" i="48" s="1"/>
  <c r="Y14" i="48"/>
  <c r="X14" i="48"/>
  <c r="Z14" i="48" s="1"/>
  <c r="Y13" i="48"/>
  <c r="X13" i="48"/>
  <c r="Z13" i="48" s="1"/>
  <c r="Y12" i="48"/>
  <c r="X12" i="48"/>
  <c r="Z12" i="48" s="1"/>
  <c r="Y11" i="48"/>
  <c r="X11" i="48"/>
  <c r="Z11" i="48" s="1"/>
  <c r="Y10" i="48"/>
  <c r="X10" i="48"/>
  <c r="Z10" i="48" s="1"/>
  <c r="Y9" i="48"/>
  <c r="X9" i="48"/>
  <c r="Z9" i="48" l="1"/>
  <c r="B46" i="2" s="1"/>
  <c r="B46" i="14"/>
  <c r="B45" i="39"/>
  <c r="B46" i="8"/>
  <c r="B46" i="12"/>
  <c r="B46" i="11"/>
  <c r="B46" i="44"/>
  <c r="B46" i="40"/>
  <c r="D41" i="49"/>
  <c r="B46" i="9"/>
  <c r="B46" i="33"/>
  <c r="B46" i="34"/>
  <c r="B46" i="35"/>
  <c r="B46" i="38"/>
  <c r="B46" i="1"/>
  <c r="B46" i="13"/>
  <c r="B46" i="17"/>
  <c r="B46" i="16"/>
  <c r="B46" i="18"/>
  <c r="B46" i="19"/>
  <c r="B45" i="20"/>
  <c r="B46" i="21"/>
  <c r="B46" i="22"/>
  <c r="B46" i="23"/>
  <c r="B46" i="24"/>
  <c r="B46" i="25"/>
  <c r="B46" i="26"/>
  <c r="B46" i="27"/>
  <c r="B46" i="28"/>
  <c r="B46" i="29"/>
  <c r="B46" i="30"/>
  <c r="B46" i="31"/>
  <c r="B46" i="32"/>
  <c r="B46" i="36"/>
  <c r="B46" i="15"/>
  <c r="B45" i="10" l="1"/>
  <c r="F30" i="40"/>
  <c r="F33" i="40" s="1"/>
  <c r="F30" i="38"/>
  <c r="F33" i="38" s="1"/>
  <c r="F30" i="36"/>
  <c r="F33" i="36" s="1"/>
  <c r="F30" i="35"/>
  <c r="F33" i="35" s="1"/>
  <c r="F30" i="34"/>
  <c r="F33" i="34" s="1"/>
  <c r="F30" i="33"/>
  <c r="F33" i="33" s="1"/>
  <c r="F30" i="32"/>
  <c r="F33" i="32" s="1"/>
  <c r="F30" i="30"/>
  <c r="F33" i="30" s="1"/>
  <c r="F30" i="29"/>
  <c r="F33" i="29" s="1"/>
  <c r="F30" i="28"/>
  <c r="F33" i="28" s="1"/>
  <c r="F30" i="27"/>
  <c r="F33" i="27" s="1"/>
  <c r="F30" i="26"/>
  <c r="F33" i="26" s="1"/>
  <c r="F30" i="25"/>
  <c r="F33" i="25" s="1"/>
  <c r="F30" i="24"/>
  <c r="F33" i="24" s="1"/>
  <c r="F30" i="22"/>
  <c r="F33" i="22" s="1"/>
  <c r="F30" i="21"/>
  <c r="F33" i="21" s="1"/>
  <c r="F30" i="19"/>
  <c r="F33" i="19" s="1"/>
  <c r="F30" i="18"/>
  <c r="F33" i="18" s="1"/>
  <c r="F30" i="16"/>
  <c r="F33" i="16" s="1"/>
  <c r="F30" i="17"/>
  <c r="F33" i="17" s="1"/>
  <c r="F30" i="9"/>
  <c r="F33" i="9" s="1"/>
  <c r="F30" i="13"/>
  <c r="F33" i="13" s="1"/>
  <c r="F30" i="14"/>
  <c r="F30" i="1"/>
  <c r="F33" i="1" s="1"/>
  <c r="F30" i="2"/>
  <c r="F33" i="2" s="1"/>
  <c r="F33" i="14" l="1"/>
  <c r="M30" i="12" l="1"/>
  <c r="M33" i="12" s="1"/>
  <c r="M49" i="12" l="1"/>
  <c r="M52" i="12" s="1"/>
  <c r="K10" i="49" s="1"/>
  <c r="BL9" i="44"/>
  <c r="BK3" i="11"/>
  <c r="BA3" i="11"/>
  <c r="AQ3" i="11"/>
  <c r="AG3" i="11"/>
  <c r="BK3" i="44"/>
  <c r="AQ3" i="44"/>
  <c r="AG3" i="44"/>
  <c r="BA3" i="44"/>
  <c r="BE9" i="40"/>
  <c r="BE9" i="39"/>
  <c r="BE9" i="38"/>
  <c r="BE9" i="35"/>
  <c r="BE9" i="34"/>
  <c r="BE9" i="33"/>
  <c r="BE9" i="32"/>
  <c r="BE9" i="31"/>
  <c r="BE9" i="30"/>
  <c r="BE9" i="29"/>
  <c r="BE9" i="28"/>
  <c r="BE9" i="27"/>
  <c r="BE9" i="26"/>
  <c r="BE9" i="25"/>
  <c r="BE9" i="24"/>
  <c r="BE9" i="23"/>
  <c r="BE9" i="22"/>
  <c r="BE9" i="21"/>
  <c r="BE9" i="20"/>
  <c r="BE9" i="19"/>
  <c r="BE9" i="18"/>
  <c r="BE9" i="16"/>
  <c r="BE9" i="17"/>
  <c r="BE9" i="8"/>
  <c r="BE9" i="9"/>
  <c r="BE9" i="11"/>
  <c r="BE9" i="10"/>
  <c r="BE9" i="12"/>
  <c r="BE9" i="13"/>
  <c r="BE9" i="14"/>
  <c r="BE9" i="15"/>
  <c r="BP6" i="11" l="1"/>
  <c r="BQ6" i="11"/>
  <c r="BR6" i="11"/>
  <c r="BP6" i="44"/>
  <c r="BQ6" i="44"/>
  <c r="BR6" i="44"/>
  <c r="BO6" i="44"/>
  <c r="BO6" i="11"/>
  <c r="BF9" i="1"/>
  <c r="BG9" i="1" s="1"/>
  <c r="BH9" i="1" s="1"/>
  <c r="BI9" i="1" s="1"/>
  <c r="BJ9" i="1" s="1"/>
  <c r="BK9" i="1" s="1"/>
  <c r="BD9" i="1"/>
  <c r="BC9" i="1" s="1"/>
  <c r="BB9" i="1" s="1"/>
  <c r="BA9" i="1" s="1"/>
  <c r="BF9" i="9"/>
  <c r="BG9" i="9" s="1"/>
  <c r="BH9" i="9" s="1"/>
  <c r="BI9" i="9" s="1"/>
  <c r="BJ9" i="9" s="1"/>
  <c r="BK9" i="9" s="1"/>
  <c r="BD9" i="9"/>
  <c r="BC9" i="9" s="1"/>
  <c r="BB9" i="9" s="1"/>
  <c r="BA9" i="9" s="1"/>
  <c r="AZ9" i="9" s="1"/>
  <c r="AY9" i="9" s="1"/>
  <c r="BF9" i="17"/>
  <c r="BG9" i="17" s="1"/>
  <c r="BH9" i="17" s="1"/>
  <c r="BI9" i="17" s="1"/>
  <c r="BJ9" i="17" s="1"/>
  <c r="BK9" i="17" s="1"/>
  <c r="BL9" i="17" s="1"/>
  <c r="BM9" i="17" s="1"/>
  <c r="BD9" i="17"/>
  <c r="BC9" i="17" s="1"/>
  <c r="BB9" i="17" s="1"/>
  <c r="BA9" i="17" s="1"/>
  <c r="AZ9" i="17" s="1"/>
  <c r="AY9" i="17" s="1"/>
  <c r="BF9" i="26"/>
  <c r="BG9" i="26" s="1"/>
  <c r="BH9" i="26" s="1"/>
  <c r="BI9" i="26" s="1"/>
  <c r="BJ9" i="26" s="1"/>
  <c r="BK9" i="26" s="1"/>
  <c r="BD9" i="26"/>
  <c r="BC9" i="26" s="1"/>
  <c r="BB9" i="26" s="1"/>
  <c r="BA9" i="26" s="1"/>
  <c r="AZ9" i="26" s="1"/>
  <c r="AY9" i="26" s="1"/>
  <c r="BF9" i="28"/>
  <c r="BG9" i="28" s="1"/>
  <c r="BH9" i="28" s="1"/>
  <c r="BI9" i="28" s="1"/>
  <c r="BJ9" i="28" s="1"/>
  <c r="BK9" i="28" s="1"/>
  <c r="BD9" i="28"/>
  <c r="BC9" i="28" s="1"/>
  <c r="BB9" i="28" s="1"/>
  <c r="BA9" i="28" s="1"/>
  <c r="AZ9" i="28" s="1"/>
  <c r="AY9" i="28" s="1"/>
  <c r="BD9" i="31"/>
  <c r="BC9" i="31" s="1"/>
  <c r="BB9" i="31" s="1"/>
  <c r="BA9" i="31" s="1"/>
  <c r="AZ9" i="31" s="1"/>
  <c r="AY9" i="31" s="1"/>
  <c r="AX9" i="31" s="1"/>
  <c r="AW9" i="31" s="1"/>
  <c r="AV9" i="31" s="1"/>
  <c r="AU9" i="31" s="1"/>
  <c r="AT9" i="31" s="1"/>
  <c r="AS9" i="31" s="1"/>
  <c r="AR9" i="31" s="1"/>
  <c r="AQ9" i="31" s="1"/>
  <c r="AP9" i="31" s="1"/>
  <c r="AO9" i="31" s="1"/>
  <c r="AN9" i="31" s="1"/>
  <c r="AM9" i="31" s="1"/>
  <c r="AL9" i="31" s="1"/>
  <c r="AK9" i="31" s="1"/>
  <c r="AJ9" i="31" s="1"/>
  <c r="AI9" i="31" s="1"/>
  <c r="AH9" i="31" s="1"/>
  <c r="AG9" i="31" s="1"/>
  <c r="AF9" i="31" s="1"/>
  <c r="AE9" i="31" s="1"/>
  <c r="AD9" i="31" s="1"/>
  <c r="AC9" i="31" s="1"/>
  <c r="AB9" i="31" s="1"/>
  <c r="AA9" i="31" s="1"/>
  <c r="Z9" i="31" s="1"/>
  <c r="Y9" i="31" s="1"/>
  <c r="X9" i="31" s="1"/>
  <c r="W9" i="31" s="1"/>
  <c r="BF9" i="31"/>
  <c r="BG9" i="31" s="1"/>
  <c r="BH9" i="31" s="1"/>
  <c r="BI9" i="31" s="1"/>
  <c r="BJ9" i="31" s="1"/>
  <c r="BK9" i="31" s="1"/>
  <c r="BD9" i="33"/>
  <c r="BC9" i="33" s="1"/>
  <c r="BB9" i="33" s="1"/>
  <c r="BA9" i="33" s="1"/>
  <c r="AZ9" i="33" s="1"/>
  <c r="AY9" i="33" s="1"/>
  <c r="BF9" i="33"/>
  <c r="BG9" i="33" s="1"/>
  <c r="BH9" i="33" s="1"/>
  <c r="BI9" i="33" s="1"/>
  <c r="BJ9" i="33" s="1"/>
  <c r="BK9" i="33" s="1"/>
  <c r="BD9" i="35"/>
  <c r="BC9" i="35" s="1"/>
  <c r="BB9" i="35" s="1"/>
  <c r="BA9" i="35" s="1"/>
  <c r="AZ9" i="35" s="1"/>
  <c r="AY9" i="35" s="1"/>
  <c r="BF9" i="35"/>
  <c r="BG9" i="35" s="1"/>
  <c r="BH9" i="35" s="1"/>
  <c r="BI9" i="35" s="1"/>
  <c r="BJ9" i="35" s="1"/>
  <c r="BK9" i="35" s="1"/>
  <c r="BL9" i="35" s="1"/>
  <c r="BF9" i="15"/>
  <c r="BG9" i="15" s="1"/>
  <c r="BH9" i="15" s="1"/>
  <c r="BI9" i="15" s="1"/>
  <c r="BJ9" i="15" s="1"/>
  <c r="BK9" i="15" s="1"/>
  <c r="BL9" i="15" s="1"/>
  <c r="BM9" i="15" s="1"/>
  <c r="BN9" i="15" s="1"/>
  <c r="BO9" i="15" s="1"/>
  <c r="BP9" i="15" s="1"/>
  <c r="BD9" i="15"/>
  <c r="BC9" i="15" s="1"/>
  <c r="BB9" i="15" s="1"/>
  <c r="BA9" i="15" s="1"/>
  <c r="AZ9" i="15" s="1"/>
  <c r="AY9" i="15" s="1"/>
  <c r="BF9" i="14"/>
  <c r="BG9" i="14" s="1"/>
  <c r="BH9" i="14" s="1"/>
  <c r="BI9" i="14" s="1"/>
  <c r="BJ9" i="14" s="1"/>
  <c r="BK9" i="14" s="1"/>
  <c r="BD9" i="14"/>
  <c r="BC9" i="14" s="1"/>
  <c r="BB9" i="14" s="1"/>
  <c r="BA9" i="14" s="1"/>
  <c r="AZ9" i="14" s="1"/>
  <c r="AY9" i="14" s="1"/>
  <c r="AX9" i="14" s="1"/>
  <c r="AW9" i="14" s="1"/>
  <c r="AV9" i="14" s="1"/>
  <c r="AU9" i="14" s="1"/>
  <c r="AT9" i="14" s="1"/>
  <c r="AS9" i="14" s="1"/>
  <c r="AR9" i="14" s="1"/>
  <c r="AQ9" i="14" s="1"/>
  <c r="BF9" i="12"/>
  <c r="BG9" i="12" s="1"/>
  <c r="BH9" i="12" s="1"/>
  <c r="BI9" i="12" s="1"/>
  <c r="BJ9" i="12" s="1"/>
  <c r="BK9" i="12" s="1"/>
  <c r="BD9" i="12"/>
  <c r="BC9" i="12" s="1"/>
  <c r="BB9" i="12" s="1"/>
  <c r="BA9" i="12" s="1"/>
  <c r="AZ9" i="12" s="1"/>
  <c r="AY9" i="12" s="1"/>
  <c r="BF9" i="11"/>
  <c r="BG9" i="11" s="1"/>
  <c r="BH9" i="11" s="1"/>
  <c r="BI9" i="11" s="1"/>
  <c r="BJ9" i="11" s="1"/>
  <c r="BK9" i="11" s="1"/>
  <c r="BD9" i="11"/>
  <c r="BC9" i="11" s="1"/>
  <c r="BB9" i="11" s="1"/>
  <c r="BA9" i="11" s="1"/>
  <c r="BF9" i="16"/>
  <c r="BD9" i="16"/>
  <c r="BC9" i="16" s="1"/>
  <c r="BB9" i="16" s="1"/>
  <c r="BA9" i="16" s="1"/>
  <c r="AZ9" i="16" s="1"/>
  <c r="AY9" i="16" s="1"/>
  <c r="BF9" i="18"/>
  <c r="BG9" i="18" s="1"/>
  <c r="BH9" i="18" s="1"/>
  <c r="BI9" i="18" s="1"/>
  <c r="BJ9" i="18" s="1"/>
  <c r="BK9" i="18" s="1"/>
  <c r="BD9" i="18"/>
  <c r="BC9" i="18" s="1"/>
  <c r="BF9" i="19"/>
  <c r="BG9" i="19" s="1"/>
  <c r="BH9" i="19" s="1"/>
  <c r="BI9" i="19" s="1"/>
  <c r="BJ9" i="19" s="1"/>
  <c r="BK9" i="19" s="1"/>
  <c r="BD9" i="19"/>
  <c r="BC9" i="19" s="1"/>
  <c r="BB9" i="19" s="1"/>
  <c r="BA9" i="19" s="1"/>
  <c r="AZ9" i="19" s="1"/>
  <c r="AY9" i="19" s="1"/>
  <c r="BD9" i="20"/>
  <c r="BC9" i="20" s="1"/>
  <c r="BB9" i="20" s="1"/>
  <c r="BA9" i="20" s="1"/>
  <c r="BF9" i="20"/>
  <c r="BG9" i="20" s="1"/>
  <c r="BH9" i="20" s="1"/>
  <c r="BI9" i="20" s="1"/>
  <c r="BJ9" i="20" s="1"/>
  <c r="BK9" i="20" s="1"/>
  <c r="BL9" i="20" s="1"/>
  <c r="BM9" i="20" s="1"/>
  <c r="BF9" i="21"/>
  <c r="BG9" i="21" s="1"/>
  <c r="BH9" i="21" s="1"/>
  <c r="BI9" i="21" s="1"/>
  <c r="BJ9" i="21" s="1"/>
  <c r="BK9" i="21" s="1"/>
  <c r="BD9" i="21"/>
  <c r="BC9" i="21" s="1"/>
  <c r="BB9" i="21" s="1"/>
  <c r="BA9" i="21" s="1"/>
  <c r="BF9" i="22"/>
  <c r="BG9" i="22" s="1"/>
  <c r="BH9" i="22" s="1"/>
  <c r="BI9" i="22" s="1"/>
  <c r="BJ9" i="22" s="1"/>
  <c r="BK9" i="22" s="1"/>
  <c r="BD9" i="22"/>
  <c r="BC9" i="22" s="1"/>
  <c r="BB9" i="22" s="1"/>
  <c r="BA9" i="22" s="1"/>
  <c r="AZ9" i="22" s="1"/>
  <c r="AY9" i="22" s="1"/>
  <c r="BF9" i="23"/>
  <c r="BG9" i="23" s="1"/>
  <c r="BH9" i="23" s="1"/>
  <c r="BI9" i="23" s="1"/>
  <c r="BJ9" i="23" s="1"/>
  <c r="BK9" i="23" s="1"/>
  <c r="BD9" i="23"/>
  <c r="BC9" i="23" s="1"/>
  <c r="BB9" i="23" s="1"/>
  <c r="BA9" i="23" s="1"/>
  <c r="AZ9" i="23" s="1"/>
  <c r="AY9" i="23" s="1"/>
  <c r="BD9" i="24"/>
  <c r="BC9" i="24" s="1"/>
  <c r="BB9" i="24" s="1"/>
  <c r="BA9" i="24" s="1"/>
  <c r="AZ9" i="24" s="1"/>
  <c r="AY9" i="24" s="1"/>
  <c r="BF9" i="24"/>
  <c r="BG9" i="24" s="1"/>
  <c r="BH9" i="24" s="1"/>
  <c r="BI9" i="24" s="1"/>
  <c r="BJ9" i="24" s="1"/>
  <c r="BK9" i="24" s="1"/>
  <c r="BL9" i="24" s="1"/>
  <c r="BF9" i="25"/>
  <c r="BG9" i="25" s="1"/>
  <c r="BH9" i="25" s="1"/>
  <c r="BI9" i="25" s="1"/>
  <c r="BJ9" i="25" s="1"/>
  <c r="BK9" i="25" s="1"/>
  <c r="BD9" i="25"/>
  <c r="BC9" i="25" s="1"/>
  <c r="BB9" i="25" s="1"/>
  <c r="BA9" i="25" s="1"/>
  <c r="AZ9" i="25" s="1"/>
  <c r="AY9" i="25" s="1"/>
  <c r="BD9" i="38"/>
  <c r="BC9" i="38" s="1"/>
  <c r="BB9" i="38" s="1"/>
  <c r="BA9" i="38" s="1"/>
  <c r="AZ9" i="38" s="1"/>
  <c r="AY9" i="38" s="1"/>
  <c r="AX9" i="38" s="1"/>
  <c r="AW9" i="38" s="1"/>
  <c r="AV9" i="38" s="1"/>
  <c r="AU9" i="38" s="1"/>
  <c r="AT9" i="38" s="1"/>
  <c r="AS9" i="38" s="1"/>
  <c r="AR9" i="38" s="1"/>
  <c r="AQ9" i="38" s="1"/>
  <c r="AP9" i="38" s="1"/>
  <c r="AO9" i="38" s="1"/>
  <c r="AN9" i="38" s="1"/>
  <c r="AM9" i="38" s="1"/>
  <c r="AL9" i="38" s="1"/>
  <c r="AK9" i="38" s="1"/>
  <c r="AJ9" i="38" s="1"/>
  <c r="AI9" i="38" s="1"/>
  <c r="AH9" i="38" s="1"/>
  <c r="AG9" i="38" s="1"/>
  <c r="AF9" i="38" s="1"/>
  <c r="AE9" i="38" s="1"/>
  <c r="AD9" i="38" s="1"/>
  <c r="AC9" i="38" s="1"/>
  <c r="AB9" i="38" s="1"/>
  <c r="AA9" i="38" s="1"/>
  <c r="Z9" i="38" s="1"/>
  <c r="Y9" i="38" s="1"/>
  <c r="X9" i="38" s="1"/>
  <c r="W9" i="38" s="1"/>
  <c r="V9" i="38" s="1"/>
  <c r="U9" i="38" s="1"/>
  <c r="T9" i="38" s="1"/>
  <c r="S9" i="38" s="1"/>
  <c r="R9" i="38" s="1"/>
  <c r="Q9" i="38" s="1"/>
  <c r="P9" i="38" s="1"/>
  <c r="O9" i="38" s="1"/>
  <c r="N9" i="38" s="1"/>
  <c r="M9" i="38" s="1"/>
  <c r="L9" i="38" s="1"/>
  <c r="K9" i="38" s="1"/>
  <c r="J9" i="38" s="1"/>
  <c r="I9" i="38" s="1"/>
  <c r="H9" i="38" s="1"/>
  <c r="G9" i="38" s="1"/>
  <c r="F9" i="38" s="1"/>
  <c r="E9" i="38" s="1"/>
  <c r="D9" i="38" s="1"/>
  <c r="C9" i="38" s="1"/>
  <c r="BF9" i="38"/>
  <c r="BG9" i="38" s="1"/>
  <c r="BH9" i="38" s="1"/>
  <c r="BI9" i="38" s="1"/>
  <c r="BJ9" i="38" s="1"/>
  <c r="BK9" i="38" s="1"/>
  <c r="BF9" i="39"/>
  <c r="BG9" i="39" s="1"/>
  <c r="BH9" i="39" s="1"/>
  <c r="BI9" i="39" s="1"/>
  <c r="BJ9" i="39" s="1"/>
  <c r="BK9" i="39" s="1"/>
  <c r="BD9" i="39"/>
  <c r="BC9" i="39" s="1"/>
  <c r="BB9" i="39" s="1"/>
  <c r="BA9" i="39" s="1"/>
  <c r="BF9" i="40"/>
  <c r="BG9" i="40" s="1"/>
  <c r="BH9" i="40" s="1"/>
  <c r="BI9" i="40" s="1"/>
  <c r="BJ9" i="40" s="1"/>
  <c r="BK9" i="40" s="1"/>
  <c r="BD9" i="40"/>
  <c r="BC9" i="40" s="1"/>
  <c r="BB9" i="40" s="1"/>
  <c r="BA9" i="40" s="1"/>
  <c r="AZ9" i="40" s="1"/>
  <c r="AY9" i="40" s="1"/>
  <c r="AX9" i="40" s="1"/>
  <c r="AW9" i="40" s="1"/>
  <c r="AV9" i="40" s="1"/>
  <c r="AU9" i="40" s="1"/>
  <c r="AT9" i="40" s="1"/>
  <c r="AS9" i="40" s="1"/>
  <c r="AR9" i="40" s="1"/>
  <c r="AQ9" i="40" s="1"/>
  <c r="AP9" i="40" s="1"/>
  <c r="AO9" i="40" s="1"/>
  <c r="AN9" i="40" s="1"/>
  <c r="AM9" i="40" s="1"/>
  <c r="AL9" i="40" s="1"/>
  <c r="AK9" i="40" s="1"/>
  <c r="AJ9" i="40" s="1"/>
  <c r="AI9" i="40" s="1"/>
  <c r="AH9" i="40" s="1"/>
  <c r="AG9" i="40" s="1"/>
  <c r="AF9" i="40" s="1"/>
  <c r="AE9" i="40" s="1"/>
  <c r="AD9" i="40" s="1"/>
  <c r="AC9" i="40" s="1"/>
  <c r="AB9" i="40" s="1"/>
  <c r="AA9" i="40" s="1"/>
  <c r="Z9" i="40" s="1"/>
  <c r="Y9" i="40" s="1"/>
  <c r="X9" i="40" s="1"/>
  <c r="W9" i="40" s="1"/>
  <c r="V9" i="40" s="1"/>
  <c r="U9" i="40" s="1"/>
  <c r="T9" i="40" s="1"/>
  <c r="S9" i="40" s="1"/>
  <c r="R9" i="40" s="1"/>
  <c r="Q9" i="40" s="1"/>
  <c r="P9" i="40" s="1"/>
  <c r="O9" i="40" s="1"/>
  <c r="N9" i="40" s="1"/>
  <c r="M9" i="40" s="1"/>
  <c r="L9" i="40" s="1"/>
  <c r="K9" i="40" s="1"/>
  <c r="J9" i="40" s="1"/>
  <c r="I9" i="40" s="1"/>
  <c r="H9" i="40" s="1"/>
  <c r="G9" i="40" s="1"/>
  <c r="F9" i="40" s="1"/>
  <c r="E9" i="40" s="1"/>
  <c r="D9" i="40" s="1"/>
  <c r="C9" i="40" s="1"/>
  <c r="BE9" i="2"/>
  <c r="BF9" i="8"/>
  <c r="BG9" i="8" s="1"/>
  <c r="BH9" i="8" s="1"/>
  <c r="BI9" i="8" s="1"/>
  <c r="BJ9" i="8" s="1"/>
  <c r="BK9" i="8" s="1"/>
  <c r="BD9" i="8"/>
  <c r="BC9" i="8" s="1"/>
  <c r="BB9" i="8" s="1"/>
  <c r="BA9" i="8" s="1"/>
  <c r="BF9" i="27"/>
  <c r="BG9" i="27" s="1"/>
  <c r="BH9" i="27" s="1"/>
  <c r="BI9" i="27" s="1"/>
  <c r="BJ9" i="27" s="1"/>
  <c r="BK9" i="27" s="1"/>
  <c r="BD9" i="27"/>
  <c r="BC9" i="27" s="1"/>
  <c r="BB9" i="27" s="1"/>
  <c r="BA9" i="27" s="1"/>
  <c r="AZ9" i="27" s="1"/>
  <c r="AY9" i="27" s="1"/>
  <c r="BF9" i="29"/>
  <c r="BG9" i="29" s="1"/>
  <c r="BH9" i="29" s="1"/>
  <c r="BI9" i="29" s="1"/>
  <c r="BJ9" i="29" s="1"/>
  <c r="BK9" i="29" s="1"/>
  <c r="BD9" i="29"/>
  <c r="BC9" i="29" s="1"/>
  <c r="BB9" i="29" s="1"/>
  <c r="BA9" i="29" s="1"/>
  <c r="AZ9" i="29" s="1"/>
  <c r="AY9" i="29" s="1"/>
  <c r="BF9" i="30"/>
  <c r="BG9" i="30" s="1"/>
  <c r="BH9" i="30" s="1"/>
  <c r="BI9" i="30" s="1"/>
  <c r="BJ9" i="30" s="1"/>
  <c r="BK9" i="30" s="1"/>
  <c r="BD9" i="30"/>
  <c r="BC9" i="30" s="1"/>
  <c r="BB9" i="30" s="1"/>
  <c r="BA9" i="30" s="1"/>
  <c r="AZ9" i="30" s="1"/>
  <c r="AY9" i="30" s="1"/>
  <c r="BF9" i="32"/>
  <c r="BG9" i="32" s="1"/>
  <c r="BH9" i="32" s="1"/>
  <c r="BI9" i="32" s="1"/>
  <c r="BJ9" i="32" s="1"/>
  <c r="BK9" i="32" s="1"/>
  <c r="BD9" i="32"/>
  <c r="BC9" i="32" s="1"/>
  <c r="BB9" i="32" s="1"/>
  <c r="BA9" i="32" s="1"/>
  <c r="AZ9" i="32" s="1"/>
  <c r="AY9" i="32" s="1"/>
  <c r="AX9" i="32" s="1"/>
  <c r="AW9" i="32" s="1"/>
  <c r="AV9" i="32" s="1"/>
  <c r="AU9" i="32" s="1"/>
  <c r="AT9" i="32" s="1"/>
  <c r="AS9" i="32" s="1"/>
  <c r="AR9" i="32" s="1"/>
  <c r="AQ9" i="32" s="1"/>
  <c r="AP9" i="32" s="1"/>
  <c r="AO9" i="32" s="1"/>
  <c r="AN9" i="32" s="1"/>
  <c r="AM9" i="32" s="1"/>
  <c r="AL9" i="32" s="1"/>
  <c r="AK9" i="32" s="1"/>
  <c r="AJ9" i="32" s="1"/>
  <c r="AI9" i="32" s="1"/>
  <c r="AH9" i="32" s="1"/>
  <c r="AG9" i="32" s="1"/>
  <c r="AF9" i="32" s="1"/>
  <c r="AE9" i="32" s="1"/>
  <c r="AD9" i="32" s="1"/>
  <c r="AC9" i="32" s="1"/>
  <c r="AB9" i="32" s="1"/>
  <c r="AA9" i="32" s="1"/>
  <c r="Z9" i="32" s="1"/>
  <c r="Y9" i="32" s="1"/>
  <c r="X9" i="32" s="1"/>
  <c r="W9" i="32" s="1"/>
  <c r="V9" i="32" s="1"/>
  <c r="U9" i="32" s="1"/>
  <c r="T9" i="32" s="1"/>
  <c r="S9" i="32" s="1"/>
  <c r="R9" i="32" s="1"/>
  <c r="Q9" i="32" s="1"/>
  <c r="P9" i="32" s="1"/>
  <c r="O9" i="32" s="1"/>
  <c r="N9" i="32" s="1"/>
  <c r="M9" i="32" s="1"/>
  <c r="L9" i="32" s="1"/>
  <c r="K9" i="32" s="1"/>
  <c r="J9" i="32" s="1"/>
  <c r="I9" i="32" s="1"/>
  <c r="H9" i="32" s="1"/>
  <c r="G9" i="32" s="1"/>
  <c r="F9" i="32" s="1"/>
  <c r="E9" i="32" s="1"/>
  <c r="D9" i="32" s="1"/>
  <c r="C9" i="32" s="1"/>
  <c r="BF9" i="34"/>
  <c r="BG9" i="34" s="1"/>
  <c r="BH9" i="34" s="1"/>
  <c r="BI9" i="34" s="1"/>
  <c r="BJ9" i="34" s="1"/>
  <c r="BK9" i="34" s="1"/>
  <c r="BD9" i="34"/>
  <c r="BC9" i="34" s="1"/>
  <c r="BB9" i="34" s="1"/>
  <c r="BA9" i="34" s="1"/>
  <c r="AZ9" i="34" s="1"/>
  <c r="AY9" i="34" s="1"/>
  <c r="BD9" i="13"/>
  <c r="BC9" i="13" s="1"/>
  <c r="BB9" i="13" s="1"/>
  <c r="BA9" i="13" s="1"/>
  <c r="AZ9" i="13" s="1"/>
  <c r="AY9" i="13" s="1"/>
  <c r="BF9" i="13"/>
  <c r="BG9" i="13" s="1"/>
  <c r="BH9" i="13" s="1"/>
  <c r="BI9" i="13" s="1"/>
  <c r="BJ9" i="13" s="1"/>
  <c r="BK9" i="13" s="1"/>
  <c r="BL9" i="13" s="1"/>
  <c r="BM9" i="13" s="1"/>
  <c r="BN9" i="13" s="1"/>
  <c r="BO9" i="13" s="1"/>
  <c r="BP9" i="13" s="1"/>
  <c r="BF9" i="10"/>
  <c r="BG9" i="10" s="1"/>
  <c r="BH9" i="10" s="1"/>
  <c r="BI9" i="10" s="1"/>
  <c r="BJ9" i="10" s="1"/>
  <c r="BK9" i="10" s="1"/>
  <c r="BD9" i="10"/>
  <c r="BC9" i="10" s="1"/>
  <c r="BB9" i="10" s="1"/>
  <c r="BA9" i="10" s="1"/>
  <c r="BF9" i="36"/>
  <c r="BG9" i="36" s="1"/>
  <c r="BH9" i="36" s="1"/>
  <c r="BI9" i="36" s="1"/>
  <c r="BJ9" i="36" s="1"/>
  <c r="BK9" i="36" s="1"/>
  <c r="BD9" i="36"/>
  <c r="BC9" i="36" s="1"/>
  <c r="BB9" i="36" s="1"/>
  <c r="BA9" i="36" s="1"/>
  <c r="AZ9" i="36" s="1"/>
  <c r="AY9" i="36" s="1"/>
  <c r="AX6" i="44"/>
  <c r="BN6" i="44"/>
  <c r="AG6" i="44"/>
  <c r="AH3" i="44" s="1"/>
  <c r="AP6" i="11"/>
  <c r="AJ6" i="11"/>
  <c r="AN6" i="11"/>
  <c r="AI6" i="11"/>
  <c r="AG6" i="11"/>
  <c r="AH3" i="11" s="1"/>
  <c r="AK6" i="11"/>
  <c r="AO6" i="11"/>
  <c r="BK15" i="44"/>
  <c r="AM6" i="11"/>
  <c r="AH6" i="11"/>
  <c r="AL6" i="11"/>
  <c r="BM9" i="44"/>
  <c r="AZ9" i="44"/>
  <c r="AY9" i="44" s="1"/>
  <c r="AP6" i="44"/>
  <c r="AI6" i="44"/>
  <c r="AM6" i="44"/>
  <c r="AQ6" i="44"/>
  <c r="AR3" i="44" s="1"/>
  <c r="AU6" i="44"/>
  <c r="AY6" i="44"/>
  <c r="BC6" i="44"/>
  <c r="BG6" i="44"/>
  <c r="BK6" i="44"/>
  <c r="BL3" i="44" s="1"/>
  <c r="AJ6" i="44"/>
  <c r="AN6" i="44"/>
  <c r="AR6" i="44"/>
  <c r="AV6" i="44"/>
  <c r="AZ6" i="44"/>
  <c r="BD6" i="44"/>
  <c r="BH6" i="44"/>
  <c r="BL6" i="44"/>
  <c r="AK6" i="44"/>
  <c r="AO6" i="44"/>
  <c r="AS6" i="44"/>
  <c r="AW6" i="44"/>
  <c r="BA6" i="44"/>
  <c r="BB3" i="44" s="1"/>
  <c r="BE6" i="44"/>
  <c r="BI6" i="44"/>
  <c r="BM6" i="44"/>
  <c r="AH6" i="44"/>
  <c r="AL6" i="44"/>
  <c r="AT6" i="44"/>
  <c r="BB6" i="44"/>
  <c r="BF6" i="44"/>
  <c r="BJ6" i="44"/>
  <c r="BQ9" i="13" l="1"/>
  <c r="BQ9" i="15"/>
  <c r="BG9" i="16"/>
  <c r="BH9" i="16" s="1"/>
  <c r="BI9" i="16" s="1"/>
  <c r="BJ9" i="16" s="1"/>
  <c r="BK9" i="16" s="1"/>
  <c r="BB9" i="18"/>
  <c r="BA9" i="18" s="1"/>
  <c r="AZ9" i="18" s="1"/>
  <c r="AY9" i="18" s="1"/>
  <c r="BL9" i="31"/>
  <c r="BL9" i="28"/>
  <c r="BM9" i="28" s="1"/>
  <c r="BL9" i="14"/>
  <c r="BM9" i="14" s="1"/>
  <c r="BL9" i="22"/>
  <c r="BM9" i="22" s="1"/>
  <c r="BL9" i="16"/>
  <c r="BM9" i="16" s="1"/>
  <c r="BL9" i="23"/>
  <c r="BM9" i="23" s="1"/>
  <c r="AX9" i="24"/>
  <c r="AW9" i="24" s="1"/>
  <c r="AV9" i="24" s="1"/>
  <c r="AU9" i="24" s="1"/>
  <c r="AT9" i="24" s="1"/>
  <c r="AS9" i="24" s="1"/>
  <c r="AR9" i="24" s="1"/>
  <c r="AQ9" i="24" s="1"/>
  <c r="AP9" i="24" s="1"/>
  <c r="AO9" i="24" s="1"/>
  <c r="AN9" i="24" s="1"/>
  <c r="AM9" i="24" s="1"/>
  <c r="AL9" i="24" s="1"/>
  <c r="AK9" i="24" s="1"/>
  <c r="AJ9" i="24" s="1"/>
  <c r="AI9" i="24" s="1"/>
  <c r="AH9" i="24" s="1"/>
  <c r="AG9" i="24" s="1"/>
  <c r="AF9" i="24" s="1"/>
  <c r="AE9" i="24" s="1"/>
  <c r="AD9" i="24" s="1"/>
  <c r="AC9" i="24" s="1"/>
  <c r="AB9" i="24" s="1"/>
  <c r="AA9" i="24" s="1"/>
  <c r="Z9" i="24" s="1"/>
  <c r="Y9" i="24" s="1"/>
  <c r="X9" i="24" s="1"/>
  <c r="W9" i="24" s="1"/>
  <c r="V9" i="24" s="1"/>
  <c r="U9" i="24" s="1"/>
  <c r="T9" i="24" s="1"/>
  <c r="S9" i="24" s="1"/>
  <c r="R9" i="24" s="1"/>
  <c r="Q9" i="24" s="1"/>
  <c r="P9" i="24" s="1"/>
  <c r="O9" i="24" s="1"/>
  <c r="N9" i="24" s="1"/>
  <c r="M9" i="24" s="1"/>
  <c r="L9" i="24" s="1"/>
  <c r="K9" i="24" s="1"/>
  <c r="J9" i="24" s="1"/>
  <c r="I9" i="24" s="1"/>
  <c r="H9" i="24" s="1"/>
  <c r="G9" i="24" s="1"/>
  <c r="F9" i="24" s="1"/>
  <c r="E9" i="24" s="1"/>
  <c r="D9" i="24" s="1"/>
  <c r="C9" i="24" s="1"/>
  <c r="BL9" i="32"/>
  <c r="BM9" i="32" s="1"/>
  <c r="BL9" i="21"/>
  <c r="BM9" i="21" s="1"/>
  <c r="AX9" i="29"/>
  <c r="AW9" i="29" s="1"/>
  <c r="AV9" i="29" s="1"/>
  <c r="AU9" i="29" s="1"/>
  <c r="AT9" i="29" s="1"/>
  <c r="AS9" i="29" s="1"/>
  <c r="AR9" i="29" s="1"/>
  <c r="AQ9" i="29" s="1"/>
  <c r="AX9" i="9"/>
  <c r="AW9" i="9" s="1"/>
  <c r="AV9" i="9" s="1"/>
  <c r="AU9" i="9" s="1"/>
  <c r="AT9" i="9" s="1"/>
  <c r="AS9" i="9" s="1"/>
  <c r="AR9" i="9" s="1"/>
  <c r="AQ9" i="9" s="1"/>
  <c r="AP9" i="9" s="1"/>
  <c r="AO9" i="9" s="1"/>
  <c r="AN9" i="9" s="1"/>
  <c r="AM9" i="9" s="1"/>
  <c r="AL9" i="9" s="1"/>
  <c r="AK9" i="9" s="1"/>
  <c r="AJ9" i="9" s="1"/>
  <c r="AI9" i="9" s="1"/>
  <c r="AH9" i="9" s="1"/>
  <c r="AG9" i="9" s="1"/>
  <c r="AF9" i="9" s="1"/>
  <c r="AE9" i="9" s="1"/>
  <c r="AD9" i="9" s="1"/>
  <c r="AC9" i="9" s="1"/>
  <c r="AB9" i="9" s="1"/>
  <c r="AA9" i="9" s="1"/>
  <c r="Z9" i="9" s="1"/>
  <c r="Y9" i="9" s="1"/>
  <c r="X9" i="9" s="1"/>
  <c r="W9" i="9" s="1"/>
  <c r="V9" i="9" s="1"/>
  <c r="U9" i="9" s="1"/>
  <c r="T9" i="9" s="1"/>
  <c r="S9" i="9" s="1"/>
  <c r="R9" i="9" s="1"/>
  <c r="Q9" i="9" s="1"/>
  <c r="P9" i="9" s="1"/>
  <c r="O9" i="9" s="1"/>
  <c r="N9" i="9" s="1"/>
  <c r="M9" i="9" s="1"/>
  <c r="L9" i="9" s="1"/>
  <c r="K9" i="9" s="1"/>
  <c r="J9" i="9" s="1"/>
  <c r="I9" i="9" s="1"/>
  <c r="H9" i="9" s="1"/>
  <c r="G9" i="9" s="1"/>
  <c r="F9" i="9" s="1"/>
  <c r="E9" i="9" s="1"/>
  <c r="D9" i="9" s="1"/>
  <c r="C9" i="9" s="1"/>
  <c r="BL9" i="19"/>
  <c r="BM9" i="19" s="1"/>
  <c r="BL9" i="25"/>
  <c r="BM9" i="25" s="1"/>
  <c r="BL9" i="30"/>
  <c r="BM9" i="30" s="1"/>
  <c r="BK15" i="11"/>
  <c r="AX9" i="23"/>
  <c r="AW9" i="23" s="1"/>
  <c r="AV9" i="23" s="1"/>
  <c r="AU9" i="23" s="1"/>
  <c r="AT9" i="23" s="1"/>
  <c r="AS9" i="23" s="1"/>
  <c r="AR9" i="23" s="1"/>
  <c r="AQ9" i="23" s="1"/>
  <c r="AX9" i="28"/>
  <c r="AW9" i="28" s="1"/>
  <c r="AV9" i="28" s="1"/>
  <c r="AU9" i="28" s="1"/>
  <c r="AT9" i="28" s="1"/>
  <c r="AS9" i="28" s="1"/>
  <c r="AR9" i="28" s="1"/>
  <c r="AQ9" i="28" s="1"/>
  <c r="AP9" i="28" s="1"/>
  <c r="AO9" i="28" s="1"/>
  <c r="AN9" i="28" s="1"/>
  <c r="AM9" i="28" s="1"/>
  <c r="AL9" i="28" s="1"/>
  <c r="AK9" i="28" s="1"/>
  <c r="AJ9" i="28" s="1"/>
  <c r="AI9" i="28" s="1"/>
  <c r="AH9" i="28" s="1"/>
  <c r="AG9" i="28" s="1"/>
  <c r="AF9" i="28" s="1"/>
  <c r="AE9" i="28" s="1"/>
  <c r="AD9" i="28" s="1"/>
  <c r="AC9" i="28" s="1"/>
  <c r="AB9" i="28" s="1"/>
  <c r="AA9" i="28" s="1"/>
  <c r="Z9" i="28" s="1"/>
  <c r="Y9" i="28" s="1"/>
  <c r="X9" i="28" s="1"/>
  <c r="W9" i="28" s="1"/>
  <c r="V9" i="28" s="1"/>
  <c r="U9" i="28" s="1"/>
  <c r="T9" i="28" s="1"/>
  <c r="S9" i="28" s="1"/>
  <c r="R9" i="28" s="1"/>
  <c r="Q9" i="28" s="1"/>
  <c r="P9" i="28" s="1"/>
  <c r="O9" i="28" s="1"/>
  <c r="N9" i="28" s="1"/>
  <c r="M9" i="28" s="1"/>
  <c r="L9" i="28" s="1"/>
  <c r="K9" i="28" s="1"/>
  <c r="J9" i="28" s="1"/>
  <c r="I9" i="28" s="1"/>
  <c r="H9" i="28" s="1"/>
  <c r="G9" i="28" s="1"/>
  <c r="F9" i="28" s="1"/>
  <c r="E9" i="28" s="1"/>
  <c r="D9" i="28" s="1"/>
  <c r="C9" i="28" s="1"/>
  <c r="AX9" i="33"/>
  <c r="AW9" i="33" s="1"/>
  <c r="AV9" i="33" s="1"/>
  <c r="AU9" i="33" s="1"/>
  <c r="AT9" i="33" s="1"/>
  <c r="AS9" i="33" s="1"/>
  <c r="AR9" i="33" s="1"/>
  <c r="AQ9" i="33" s="1"/>
  <c r="AP9" i="33" s="1"/>
  <c r="AO9" i="33" s="1"/>
  <c r="AN9" i="33" s="1"/>
  <c r="AM9" i="33" s="1"/>
  <c r="AL9" i="33" s="1"/>
  <c r="AK9" i="33" s="1"/>
  <c r="AJ9" i="33" s="1"/>
  <c r="AI9" i="33" s="1"/>
  <c r="AH9" i="33" s="1"/>
  <c r="AG9" i="33" s="1"/>
  <c r="AF9" i="33" s="1"/>
  <c r="AE9" i="33" s="1"/>
  <c r="AD9" i="33" s="1"/>
  <c r="AC9" i="33" s="1"/>
  <c r="AB9" i="33" s="1"/>
  <c r="AA9" i="33" s="1"/>
  <c r="Z9" i="33" s="1"/>
  <c r="Y9" i="33" s="1"/>
  <c r="X9" i="33" s="1"/>
  <c r="W9" i="33" s="1"/>
  <c r="V9" i="33" s="1"/>
  <c r="U9" i="33" s="1"/>
  <c r="T9" i="33" s="1"/>
  <c r="S9" i="33" s="1"/>
  <c r="R9" i="33" s="1"/>
  <c r="Q9" i="33" s="1"/>
  <c r="P9" i="33" s="1"/>
  <c r="O9" i="33" s="1"/>
  <c r="N9" i="33" s="1"/>
  <c r="M9" i="33" s="1"/>
  <c r="L9" i="33" s="1"/>
  <c r="K9" i="33" s="1"/>
  <c r="J9" i="33" s="1"/>
  <c r="I9" i="33" s="1"/>
  <c r="H9" i="33" s="1"/>
  <c r="G9" i="33" s="1"/>
  <c r="F9" i="33" s="1"/>
  <c r="E9" i="33" s="1"/>
  <c r="D9" i="33" s="1"/>
  <c r="C9" i="33" s="1"/>
  <c r="AX9" i="30"/>
  <c r="AW9" i="30" s="1"/>
  <c r="AV9" i="30" s="1"/>
  <c r="AU9" i="30" s="1"/>
  <c r="AT9" i="30" s="1"/>
  <c r="AS9" i="30" s="1"/>
  <c r="AR9" i="30" s="1"/>
  <c r="AQ9" i="30" s="1"/>
  <c r="AP9" i="30" s="1"/>
  <c r="AO9" i="30" s="1"/>
  <c r="AN9" i="30" s="1"/>
  <c r="AM9" i="30" s="1"/>
  <c r="AL9" i="30" s="1"/>
  <c r="AK9" i="30" s="1"/>
  <c r="AJ9" i="30" s="1"/>
  <c r="AI9" i="30" s="1"/>
  <c r="AH9" i="30" s="1"/>
  <c r="AG9" i="30" s="1"/>
  <c r="AF9" i="30" s="1"/>
  <c r="AE9" i="30" s="1"/>
  <c r="AD9" i="30" s="1"/>
  <c r="AC9" i="30" s="1"/>
  <c r="AB9" i="30" s="1"/>
  <c r="AA9" i="30" s="1"/>
  <c r="Z9" i="30" s="1"/>
  <c r="Y9" i="30" s="1"/>
  <c r="X9" i="30" s="1"/>
  <c r="W9" i="30" s="1"/>
  <c r="V9" i="30" s="1"/>
  <c r="U9" i="30" s="1"/>
  <c r="T9" i="30" s="1"/>
  <c r="S9" i="30" s="1"/>
  <c r="R9" i="30" s="1"/>
  <c r="Q9" i="30" s="1"/>
  <c r="P9" i="30" s="1"/>
  <c r="O9" i="30" s="1"/>
  <c r="N9" i="30" s="1"/>
  <c r="M9" i="30" s="1"/>
  <c r="L9" i="30" s="1"/>
  <c r="K9" i="30" s="1"/>
  <c r="J9" i="30" s="1"/>
  <c r="I9" i="30" s="1"/>
  <c r="H9" i="30" s="1"/>
  <c r="G9" i="30" s="1"/>
  <c r="F9" i="30" s="1"/>
  <c r="E9" i="30" s="1"/>
  <c r="D9" i="30" s="1"/>
  <c r="C9" i="30" s="1"/>
  <c r="AX9" i="19"/>
  <c r="AW9" i="19" s="1"/>
  <c r="AV9" i="19" s="1"/>
  <c r="AU9" i="19" s="1"/>
  <c r="AT9" i="19" s="1"/>
  <c r="AS9" i="19" s="1"/>
  <c r="AR9" i="19" s="1"/>
  <c r="AQ9" i="19" s="1"/>
  <c r="AP9" i="19" s="1"/>
  <c r="AO9" i="19" s="1"/>
  <c r="AN9" i="19" s="1"/>
  <c r="AM9" i="19" s="1"/>
  <c r="AL9" i="19" s="1"/>
  <c r="AK9" i="19" s="1"/>
  <c r="AJ9" i="19" s="1"/>
  <c r="AI9" i="19" s="1"/>
  <c r="AH9" i="19" s="1"/>
  <c r="AG9" i="19" s="1"/>
  <c r="AF9" i="19" s="1"/>
  <c r="AE9" i="19" s="1"/>
  <c r="AD9" i="19" s="1"/>
  <c r="AC9" i="19" s="1"/>
  <c r="AB9" i="19" s="1"/>
  <c r="AA9" i="19" s="1"/>
  <c r="Z9" i="19" s="1"/>
  <c r="Y9" i="19" s="1"/>
  <c r="X9" i="19" s="1"/>
  <c r="W9" i="19" s="1"/>
  <c r="V9" i="19" s="1"/>
  <c r="U9" i="19" s="1"/>
  <c r="T9" i="19" s="1"/>
  <c r="S9" i="19" s="1"/>
  <c r="R9" i="19" s="1"/>
  <c r="Q9" i="19" s="1"/>
  <c r="P9" i="19" s="1"/>
  <c r="O9" i="19" s="1"/>
  <c r="N9" i="19" s="1"/>
  <c r="M9" i="19" s="1"/>
  <c r="L9" i="19" s="1"/>
  <c r="K9" i="19" s="1"/>
  <c r="J9" i="19" s="1"/>
  <c r="I9" i="19" s="1"/>
  <c r="H9" i="19" s="1"/>
  <c r="G9" i="19" s="1"/>
  <c r="F9" i="19" s="1"/>
  <c r="E9" i="19" s="1"/>
  <c r="D9" i="19" s="1"/>
  <c r="C9" i="19" s="1"/>
  <c r="AX9" i="35"/>
  <c r="AW9" i="35" s="1"/>
  <c r="AV9" i="35" s="1"/>
  <c r="AU9" i="35" s="1"/>
  <c r="AT9" i="35" s="1"/>
  <c r="AS9" i="35" s="1"/>
  <c r="AR9" i="35" s="1"/>
  <c r="AQ9" i="35" s="1"/>
  <c r="AP9" i="35" s="1"/>
  <c r="AO9" i="35" s="1"/>
  <c r="AN9" i="35" s="1"/>
  <c r="AM9" i="35" s="1"/>
  <c r="AL9" i="35" s="1"/>
  <c r="AK9" i="35" s="1"/>
  <c r="AJ9" i="35" s="1"/>
  <c r="AI9" i="35" s="1"/>
  <c r="AH9" i="35" s="1"/>
  <c r="AG9" i="35" s="1"/>
  <c r="AF9" i="35" s="1"/>
  <c r="AE9" i="35" s="1"/>
  <c r="AD9" i="35" s="1"/>
  <c r="AC9" i="35" s="1"/>
  <c r="AB9" i="35" s="1"/>
  <c r="AA9" i="35" s="1"/>
  <c r="Z9" i="35" s="1"/>
  <c r="Y9" i="35" s="1"/>
  <c r="X9" i="35" s="1"/>
  <c r="W9" i="35" s="1"/>
  <c r="V9" i="35" s="1"/>
  <c r="U9" i="35" s="1"/>
  <c r="T9" i="35" s="1"/>
  <c r="S9" i="35" s="1"/>
  <c r="R9" i="35" s="1"/>
  <c r="Q9" i="35" s="1"/>
  <c r="P9" i="35" s="1"/>
  <c r="O9" i="35" s="1"/>
  <c r="N9" i="35" s="1"/>
  <c r="M9" i="35" s="1"/>
  <c r="L9" i="35" s="1"/>
  <c r="K9" i="35" s="1"/>
  <c r="J9" i="35" s="1"/>
  <c r="I9" i="35" s="1"/>
  <c r="H9" i="35" s="1"/>
  <c r="G9" i="35" s="1"/>
  <c r="F9" i="35" s="1"/>
  <c r="E9" i="35" s="1"/>
  <c r="D9" i="35" s="1"/>
  <c r="C9" i="35" s="1"/>
  <c r="AX9" i="26"/>
  <c r="AW9" i="26" s="1"/>
  <c r="AV9" i="26" s="1"/>
  <c r="AU9" i="26" s="1"/>
  <c r="AT9" i="26" s="1"/>
  <c r="AS9" i="26" s="1"/>
  <c r="AR9" i="26" s="1"/>
  <c r="AQ9" i="26" s="1"/>
  <c r="AP9" i="26" s="1"/>
  <c r="AO9" i="26" s="1"/>
  <c r="AN9" i="26" s="1"/>
  <c r="AM9" i="26" s="1"/>
  <c r="AL9" i="26" s="1"/>
  <c r="AK9" i="26" s="1"/>
  <c r="AJ9" i="26" s="1"/>
  <c r="AI9" i="26" s="1"/>
  <c r="AH9" i="26" s="1"/>
  <c r="AG9" i="26" s="1"/>
  <c r="AF9" i="26" s="1"/>
  <c r="AE9" i="26" s="1"/>
  <c r="AD9" i="26" s="1"/>
  <c r="AC9" i="26" s="1"/>
  <c r="AB9" i="26" s="1"/>
  <c r="AA9" i="26" s="1"/>
  <c r="Z9" i="26" s="1"/>
  <c r="Y9" i="26" s="1"/>
  <c r="X9" i="26" s="1"/>
  <c r="W9" i="26" s="1"/>
  <c r="V9" i="26" s="1"/>
  <c r="U9" i="26" s="1"/>
  <c r="T9" i="26" s="1"/>
  <c r="S9" i="26" s="1"/>
  <c r="R9" i="26" s="1"/>
  <c r="Q9" i="26" s="1"/>
  <c r="P9" i="26" s="1"/>
  <c r="O9" i="26" s="1"/>
  <c r="N9" i="26" s="1"/>
  <c r="M9" i="26" s="1"/>
  <c r="L9" i="26" s="1"/>
  <c r="K9" i="26" s="1"/>
  <c r="J9" i="26" s="1"/>
  <c r="I9" i="26" s="1"/>
  <c r="H9" i="26" s="1"/>
  <c r="G9" i="26" s="1"/>
  <c r="F9" i="26" s="1"/>
  <c r="E9" i="26" s="1"/>
  <c r="D9" i="26" s="1"/>
  <c r="C9" i="26" s="1"/>
  <c r="BN9" i="20"/>
  <c r="BO9" i="20" s="1"/>
  <c r="BP9" i="20" s="1"/>
  <c r="BL9" i="9"/>
  <c r="BM9" i="9" s="1"/>
  <c r="BL9" i="38"/>
  <c r="BM9" i="38" s="1"/>
  <c r="BL9" i="36"/>
  <c r="BM9" i="36" s="1"/>
  <c r="BL9" i="27"/>
  <c r="BM9" i="27" s="1"/>
  <c r="AX9" i="13"/>
  <c r="AW9" i="13" s="1"/>
  <c r="AV9" i="13" s="1"/>
  <c r="AU9" i="13" s="1"/>
  <c r="AT9" i="13" s="1"/>
  <c r="AS9" i="13" s="1"/>
  <c r="AR9" i="13" s="1"/>
  <c r="AQ9" i="13" s="1"/>
  <c r="BF9" i="2"/>
  <c r="BG9" i="2" s="1"/>
  <c r="BH9" i="2" s="1"/>
  <c r="BI9" i="2" s="1"/>
  <c r="BD9" i="2"/>
  <c r="BC9" i="2" s="1"/>
  <c r="BB9" i="2" s="1"/>
  <c r="BA9" i="2" s="1"/>
  <c r="AX9" i="16"/>
  <c r="AW9" i="16" s="1"/>
  <c r="AV9" i="16" s="1"/>
  <c r="AU9" i="16" s="1"/>
  <c r="AT9" i="16" s="1"/>
  <c r="AS9" i="16" s="1"/>
  <c r="AR9" i="16" s="1"/>
  <c r="AQ9" i="16" s="1"/>
  <c r="AP9" i="16" s="1"/>
  <c r="AO9" i="16" s="1"/>
  <c r="AN9" i="16" s="1"/>
  <c r="AM9" i="16" s="1"/>
  <c r="AL9" i="16" s="1"/>
  <c r="AK9" i="16" s="1"/>
  <c r="AJ9" i="16" s="1"/>
  <c r="AI9" i="16" s="1"/>
  <c r="AH9" i="16" s="1"/>
  <c r="AG9" i="16" s="1"/>
  <c r="AF9" i="16" s="1"/>
  <c r="AE9" i="16" s="1"/>
  <c r="AD9" i="16" s="1"/>
  <c r="AC9" i="16" s="1"/>
  <c r="AB9" i="16" s="1"/>
  <c r="AA9" i="16" s="1"/>
  <c r="Z9" i="16" s="1"/>
  <c r="Y9" i="16" s="1"/>
  <c r="X9" i="16" s="1"/>
  <c r="W9" i="16" s="1"/>
  <c r="V9" i="16" s="1"/>
  <c r="U9" i="16" s="1"/>
  <c r="T9" i="16" s="1"/>
  <c r="S9" i="16" s="1"/>
  <c r="R9" i="16" s="1"/>
  <c r="Q9" i="16" s="1"/>
  <c r="P9" i="16" s="1"/>
  <c r="O9" i="16" s="1"/>
  <c r="N9" i="16" s="1"/>
  <c r="M9" i="16" s="1"/>
  <c r="L9" i="16" s="1"/>
  <c r="K9" i="16" s="1"/>
  <c r="J9" i="16" s="1"/>
  <c r="I9" i="16" s="1"/>
  <c r="H9" i="16" s="1"/>
  <c r="G9" i="16" s="1"/>
  <c r="F9" i="16" s="1"/>
  <c r="E9" i="16" s="1"/>
  <c r="D9" i="16" s="1"/>
  <c r="C9" i="16" s="1"/>
  <c r="AX9" i="12"/>
  <c r="AW9" i="12" s="1"/>
  <c r="AV9" i="12" s="1"/>
  <c r="AU9" i="12" s="1"/>
  <c r="AT9" i="12" s="1"/>
  <c r="AS9" i="12" s="1"/>
  <c r="AR9" i="12" s="1"/>
  <c r="AQ9" i="12" s="1"/>
  <c r="AP9" i="12" s="1"/>
  <c r="AX9" i="17"/>
  <c r="AW9" i="17" s="1"/>
  <c r="AV9" i="17" s="1"/>
  <c r="AU9" i="17" s="1"/>
  <c r="AT9" i="17" s="1"/>
  <c r="AS9" i="17" s="1"/>
  <c r="AR9" i="17" s="1"/>
  <c r="AQ9" i="17" s="1"/>
  <c r="AP9" i="17" s="1"/>
  <c r="AO9" i="17" s="1"/>
  <c r="AN9" i="17" s="1"/>
  <c r="AM9" i="17" s="1"/>
  <c r="AL9" i="17" s="1"/>
  <c r="AK9" i="17" s="1"/>
  <c r="AJ9" i="17" s="1"/>
  <c r="AI9" i="17" s="1"/>
  <c r="AH9" i="17" s="1"/>
  <c r="AG9" i="17" s="1"/>
  <c r="AF9" i="17" s="1"/>
  <c r="AE9" i="17" s="1"/>
  <c r="AD9" i="17" s="1"/>
  <c r="AC9" i="17" s="1"/>
  <c r="AB9" i="17" s="1"/>
  <c r="AA9" i="17" s="1"/>
  <c r="Z9" i="17" s="1"/>
  <c r="Y9" i="17" s="1"/>
  <c r="X9" i="17" s="1"/>
  <c r="W9" i="17" s="1"/>
  <c r="V9" i="17" s="1"/>
  <c r="U9" i="17" s="1"/>
  <c r="T9" i="17" s="1"/>
  <c r="S9" i="17" s="1"/>
  <c r="R9" i="17" s="1"/>
  <c r="Q9" i="17" s="1"/>
  <c r="P9" i="17" s="1"/>
  <c r="O9" i="17" s="1"/>
  <c r="N9" i="17" s="1"/>
  <c r="M9" i="17" s="1"/>
  <c r="L9" i="17" s="1"/>
  <c r="K9" i="17" s="1"/>
  <c r="J9" i="17" s="1"/>
  <c r="I9" i="17" s="1"/>
  <c r="H9" i="17" s="1"/>
  <c r="G9" i="17" s="1"/>
  <c r="F9" i="17" s="1"/>
  <c r="E9" i="17" s="1"/>
  <c r="D9" i="17" s="1"/>
  <c r="C9" i="17" s="1"/>
  <c r="AX9" i="15"/>
  <c r="AW9" i="15" s="1"/>
  <c r="AV9" i="15" s="1"/>
  <c r="AU9" i="15" s="1"/>
  <c r="AT9" i="15" s="1"/>
  <c r="AS9" i="15" s="1"/>
  <c r="AR9" i="15" s="1"/>
  <c r="AQ9" i="15" s="1"/>
  <c r="BL9" i="40"/>
  <c r="BM9" i="40" s="1"/>
  <c r="BL9" i="18"/>
  <c r="BM9" i="18" s="1"/>
  <c r="BL9" i="29"/>
  <c r="BM9" i="29" s="1"/>
  <c r="BN9" i="29" s="1"/>
  <c r="BO9" i="29" s="1"/>
  <c r="BP9" i="29" s="1"/>
  <c r="BL9" i="26"/>
  <c r="BM9" i="26" s="1"/>
  <c r="BL9" i="33"/>
  <c r="BM9" i="33" s="1"/>
  <c r="AX9" i="18"/>
  <c r="AW9" i="18" s="1"/>
  <c r="AV9" i="18" s="1"/>
  <c r="AU9" i="18" s="1"/>
  <c r="AT9" i="18" s="1"/>
  <c r="AS9" i="18" s="1"/>
  <c r="AR9" i="18" s="1"/>
  <c r="AQ9" i="18" s="1"/>
  <c r="AP9" i="18" s="1"/>
  <c r="AO9" i="18" s="1"/>
  <c r="AN9" i="18" s="1"/>
  <c r="AM9" i="18" s="1"/>
  <c r="AL9" i="18" s="1"/>
  <c r="AK9" i="18" s="1"/>
  <c r="AJ9" i="18" s="1"/>
  <c r="AI9" i="18" s="1"/>
  <c r="AH9" i="18" s="1"/>
  <c r="AG9" i="18" s="1"/>
  <c r="AF9" i="18" s="1"/>
  <c r="AE9" i="18" s="1"/>
  <c r="AD9" i="18" s="1"/>
  <c r="AC9" i="18" s="1"/>
  <c r="AB9" i="18" s="1"/>
  <c r="AA9" i="18" s="1"/>
  <c r="Z9" i="18" s="1"/>
  <c r="Y9" i="18" s="1"/>
  <c r="X9" i="18" s="1"/>
  <c r="W9" i="18" s="1"/>
  <c r="V9" i="18" s="1"/>
  <c r="U9" i="18" s="1"/>
  <c r="T9" i="18" s="1"/>
  <c r="S9" i="18" s="1"/>
  <c r="R9" i="18" s="1"/>
  <c r="Q9" i="18" s="1"/>
  <c r="P9" i="18" s="1"/>
  <c r="O9" i="18" s="1"/>
  <c r="N9" i="18" s="1"/>
  <c r="M9" i="18" s="1"/>
  <c r="L9" i="18" s="1"/>
  <c r="K9" i="18" s="1"/>
  <c r="J9" i="18" s="1"/>
  <c r="I9" i="18" s="1"/>
  <c r="H9" i="18" s="1"/>
  <c r="G9" i="18" s="1"/>
  <c r="F9" i="18" s="1"/>
  <c r="E9" i="18" s="1"/>
  <c r="D9" i="18" s="1"/>
  <c r="C9" i="18" s="1"/>
  <c r="BL9" i="12"/>
  <c r="BM9" i="12" s="1"/>
  <c r="BL9" i="1"/>
  <c r="BM9" i="1" s="1"/>
  <c r="BM3" i="44"/>
  <c r="BN3" i="44" s="1"/>
  <c r="BO3" i="44" s="1"/>
  <c r="BP3" i="44" s="1"/>
  <c r="BQ3" i="44" s="1"/>
  <c r="BR3" i="44" s="1"/>
  <c r="AI3" i="11"/>
  <c r="AJ3" i="11" s="1"/>
  <c r="AK3" i="11" s="1"/>
  <c r="AL3" i="11" s="1"/>
  <c r="AM3" i="11" s="1"/>
  <c r="AN3" i="11" s="1"/>
  <c r="AO3" i="11" s="1"/>
  <c r="AP3" i="11" s="1"/>
  <c r="BC3" i="44"/>
  <c r="BD3" i="44" s="1"/>
  <c r="BE3" i="44" s="1"/>
  <c r="AI3" i="44"/>
  <c r="AJ3" i="44" s="1"/>
  <c r="O15" i="45"/>
  <c r="AC15" i="45" s="1"/>
  <c r="AS3" i="44"/>
  <c r="AT3" i="44" s="1"/>
  <c r="AU3" i="44" s="1"/>
  <c r="AV3" i="44" s="1"/>
  <c r="AW3" i="44" s="1"/>
  <c r="AX3" i="44" s="1"/>
  <c r="AY3" i="44" s="1"/>
  <c r="AZ3" i="44" s="1"/>
  <c r="BL15" i="44"/>
  <c r="AX9" i="36"/>
  <c r="AW9" i="36" s="1"/>
  <c r="AV9" i="36" s="1"/>
  <c r="AU9" i="36" s="1"/>
  <c r="AT9" i="36" s="1"/>
  <c r="AS9" i="36" s="1"/>
  <c r="AR9" i="36" s="1"/>
  <c r="AQ9" i="36" s="1"/>
  <c r="AX9" i="34"/>
  <c r="AW9" i="34" s="1"/>
  <c r="AV9" i="34" s="1"/>
  <c r="AU9" i="34" s="1"/>
  <c r="AT9" i="34" s="1"/>
  <c r="AS9" i="34" s="1"/>
  <c r="AR9" i="34" s="1"/>
  <c r="AQ9" i="34" s="1"/>
  <c r="AP9" i="34" s="1"/>
  <c r="AO9" i="34" s="1"/>
  <c r="AN9" i="34" s="1"/>
  <c r="AM9" i="34" s="1"/>
  <c r="AL9" i="34" s="1"/>
  <c r="AK9" i="34" s="1"/>
  <c r="AJ9" i="34" s="1"/>
  <c r="AI9" i="34" s="1"/>
  <c r="AH9" i="34" s="1"/>
  <c r="AG9" i="34" s="1"/>
  <c r="AF9" i="34" s="1"/>
  <c r="AE9" i="34" s="1"/>
  <c r="AD9" i="34" s="1"/>
  <c r="AC9" i="34" s="1"/>
  <c r="AB9" i="34" s="1"/>
  <c r="AA9" i="34" s="1"/>
  <c r="Z9" i="34" s="1"/>
  <c r="Y9" i="34" s="1"/>
  <c r="X9" i="34" s="1"/>
  <c r="W9" i="34" s="1"/>
  <c r="V9" i="34" s="1"/>
  <c r="U9" i="34" s="1"/>
  <c r="T9" i="34" s="1"/>
  <c r="S9" i="34" s="1"/>
  <c r="R9" i="34" s="1"/>
  <c r="Q9" i="34" s="1"/>
  <c r="P9" i="34" s="1"/>
  <c r="O9" i="34" s="1"/>
  <c r="N9" i="34" s="1"/>
  <c r="M9" i="34" s="1"/>
  <c r="L9" i="34" s="1"/>
  <c r="K9" i="34" s="1"/>
  <c r="J9" i="34" s="1"/>
  <c r="I9" i="34" s="1"/>
  <c r="H9" i="34" s="1"/>
  <c r="G9" i="34" s="1"/>
  <c r="F9" i="34" s="1"/>
  <c r="E9" i="34" s="1"/>
  <c r="D9" i="34" s="1"/>
  <c r="C9" i="34" s="1"/>
  <c r="AX9" i="27"/>
  <c r="AW9" i="27" s="1"/>
  <c r="AV9" i="27" s="1"/>
  <c r="AU9" i="27" s="1"/>
  <c r="AT9" i="27" s="1"/>
  <c r="AS9" i="27" s="1"/>
  <c r="AR9" i="27" s="1"/>
  <c r="AQ9" i="27" s="1"/>
  <c r="AP9" i="27" s="1"/>
  <c r="AO9" i="27" s="1"/>
  <c r="AN9" i="27" s="1"/>
  <c r="AM9" i="27" s="1"/>
  <c r="AL9" i="27" s="1"/>
  <c r="AK9" i="27" s="1"/>
  <c r="AJ9" i="27" s="1"/>
  <c r="AI9" i="27" s="1"/>
  <c r="AH9" i="27" s="1"/>
  <c r="AG9" i="27" s="1"/>
  <c r="AF9" i="27" s="1"/>
  <c r="AE9" i="27" s="1"/>
  <c r="AD9" i="27" s="1"/>
  <c r="AC9" i="27" s="1"/>
  <c r="AB9" i="27" s="1"/>
  <c r="AA9" i="27" s="1"/>
  <c r="Z9" i="27" s="1"/>
  <c r="Y9" i="27" s="1"/>
  <c r="X9" i="27" s="1"/>
  <c r="W9" i="27" s="1"/>
  <c r="V9" i="27" s="1"/>
  <c r="U9" i="27" s="1"/>
  <c r="T9" i="27" s="1"/>
  <c r="S9" i="27" s="1"/>
  <c r="R9" i="27" s="1"/>
  <c r="Q9" i="27" s="1"/>
  <c r="P9" i="27" s="1"/>
  <c r="O9" i="27" s="1"/>
  <c r="N9" i="27" s="1"/>
  <c r="M9" i="27" s="1"/>
  <c r="L9" i="27" s="1"/>
  <c r="K9" i="27" s="1"/>
  <c r="J9" i="27" s="1"/>
  <c r="I9" i="27" s="1"/>
  <c r="H9" i="27" s="1"/>
  <c r="G9" i="27" s="1"/>
  <c r="F9" i="27" s="1"/>
  <c r="E9" i="27" s="1"/>
  <c r="D9" i="27" s="1"/>
  <c r="C9" i="27" s="1"/>
  <c r="AX9" i="25"/>
  <c r="AW9" i="25" s="1"/>
  <c r="AV9" i="25" s="1"/>
  <c r="AU9" i="25" s="1"/>
  <c r="AT9" i="25" s="1"/>
  <c r="AS9" i="25" s="1"/>
  <c r="AR9" i="25" s="1"/>
  <c r="AQ9" i="25" s="1"/>
  <c r="AX9" i="22"/>
  <c r="AW9" i="22" s="1"/>
  <c r="AV9" i="22" s="1"/>
  <c r="AU9" i="22" s="1"/>
  <c r="AT9" i="22" s="1"/>
  <c r="AS9" i="22" s="1"/>
  <c r="AR9" i="22" s="1"/>
  <c r="AQ9" i="22" s="1"/>
  <c r="BN9" i="17"/>
  <c r="BO9" i="17" s="1"/>
  <c r="BP9" i="17" s="1"/>
  <c r="AX9" i="44"/>
  <c r="AW9" i="44" s="1"/>
  <c r="AV9" i="44" s="1"/>
  <c r="AU9" i="44" s="1"/>
  <c r="AT9" i="44" s="1"/>
  <c r="AS9" i="44" s="1"/>
  <c r="AR9" i="44" s="1"/>
  <c r="AQ9" i="44" s="1"/>
  <c r="AP9" i="44" s="1"/>
  <c r="AO9" i="44" s="1"/>
  <c r="AN9" i="44" s="1"/>
  <c r="AM9" i="44" s="1"/>
  <c r="AL9" i="44" s="1"/>
  <c r="AK9" i="44" s="1"/>
  <c r="AJ9" i="44" s="1"/>
  <c r="AI9" i="44" s="1"/>
  <c r="AH9" i="44" s="1"/>
  <c r="AG9" i="44" s="1"/>
  <c r="BM9" i="24"/>
  <c r="BM9" i="31"/>
  <c r="BM9" i="35"/>
  <c r="BN9" i="44"/>
  <c r="BO9" i="44" s="1"/>
  <c r="BP9" i="44" s="1"/>
  <c r="AZ9" i="8"/>
  <c r="AY9" i="8" s="1"/>
  <c r="BQ9" i="44" l="1"/>
  <c r="BP15" i="44"/>
  <c r="BQ9" i="17"/>
  <c r="BQ9" i="29"/>
  <c r="BJ9" i="2"/>
  <c r="BR9" i="15"/>
  <c r="BR9" i="13"/>
  <c r="BQ9" i="20"/>
  <c r="BO15" i="44"/>
  <c r="BD15" i="44"/>
  <c r="BD21" i="44" s="1"/>
  <c r="BD24" i="44" s="1"/>
  <c r="BM15" i="44"/>
  <c r="P15" i="45" s="1"/>
  <c r="AD15" i="45" s="1"/>
  <c r="BM18" i="44" s="1"/>
  <c r="BM21" i="44" s="1"/>
  <c r="BM24" i="44" s="1"/>
  <c r="BN9" i="22"/>
  <c r="BO9" i="22" s="1"/>
  <c r="BP9" i="22" s="1"/>
  <c r="BK18" i="44"/>
  <c r="BK21" i="44" s="1"/>
  <c r="BK24" i="44" s="1"/>
  <c r="BL18" i="44"/>
  <c r="BL21" i="44" s="1"/>
  <c r="BL24" i="44" s="1"/>
  <c r="BN9" i="16"/>
  <c r="BO9" i="16" s="1"/>
  <c r="BP9" i="16" s="1"/>
  <c r="O14" i="45"/>
  <c r="AC14" i="45" s="1"/>
  <c r="BN9" i="12"/>
  <c r="BO9" i="12" s="1"/>
  <c r="BP9" i="12" s="1"/>
  <c r="BN9" i="27"/>
  <c r="BO9" i="27" s="1"/>
  <c r="BP9" i="27" s="1"/>
  <c r="BF3" i="44"/>
  <c r="BE15" i="44"/>
  <c r="BE21" i="44" s="1"/>
  <c r="BE24" i="44" s="1"/>
  <c r="AX9" i="8"/>
  <c r="AW9" i="8" s="1"/>
  <c r="AV9" i="8" s="1"/>
  <c r="AU9" i="8" s="1"/>
  <c r="AT9" i="8" s="1"/>
  <c r="AS9" i="8" s="1"/>
  <c r="AR9" i="8" s="1"/>
  <c r="AQ9" i="8" s="1"/>
  <c r="AP9" i="8" s="1"/>
  <c r="AO9" i="8" s="1"/>
  <c r="AN9" i="8" s="1"/>
  <c r="AM9" i="8" s="1"/>
  <c r="AL9" i="8" s="1"/>
  <c r="AK9" i="8" s="1"/>
  <c r="AJ9" i="8" s="1"/>
  <c r="AI9" i="8" s="1"/>
  <c r="AH9" i="8" s="1"/>
  <c r="AG9" i="8" s="1"/>
  <c r="AF9" i="8" s="1"/>
  <c r="AE9" i="8" s="1"/>
  <c r="AD9" i="8" s="1"/>
  <c r="AC9" i="8" s="1"/>
  <c r="AB9" i="8" s="1"/>
  <c r="AA9" i="8" s="1"/>
  <c r="Z9" i="8" s="1"/>
  <c r="Y9" i="8" s="1"/>
  <c r="X9" i="8" s="1"/>
  <c r="W9" i="8" s="1"/>
  <c r="V9" i="8" s="1"/>
  <c r="U9" i="8" s="1"/>
  <c r="T9" i="8" s="1"/>
  <c r="S9" i="8" s="1"/>
  <c r="R9" i="8" s="1"/>
  <c r="Q9" i="8" s="1"/>
  <c r="P9" i="8" s="1"/>
  <c r="O9" i="8" s="1"/>
  <c r="N9" i="8" s="1"/>
  <c r="M9" i="8" s="1"/>
  <c r="BN9" i="21"/>
  <c r="BO9" i="21" s="1"/>
  <c r="BP9" i="21" s="1"/>
  <c r="AZ9" i="11"/>
  <c r="AY9" i="11" s="1"/>
  <c r="BN9" i="26"/>
  <c r="BO9" i="26" s="1"/>
  <c r="BP9" i="26" s="1"/>
  <c r="BN9" i="24"/>
  <c r="BO9" i="24" s="1"/>
  <c r="BP9" i="24" s="1"/>
  <c r="BN9" i="28"/>
  <c r="BO9" i="28" s="1"/>
  <c r="BP9" i="28" s="1"/>
  <c r="BN9" i="9"/>
  <c r="BO9" i="9" s="1"/>
  <c r="BP9" i="9" s="1"/>
  <c r="BN9" i="30"/>
  <c r="BO9" i="30" s="1"/>
  <c r="BP9" i="30" s="1"/>
  <c r="BN9" i="25"/>
  <c r="BO9" i="25" s="1"/>
  <c r="BP9" i="25" s="1"/>
  <c r="BN15" i="44"/>
  <c r="BN9" i="35"/>
  <c r="BO9" i="35" s="1"/>
  <c r="BP9" i="35" s="1"/>
  <c r="BN9" i="31"/>
  <c r="BO9" i="31" s="1"/>
  <c r="BP9" i="31" s="1"/>
  <c r="BN9" i="38"/>
  <c r="BO9" i="38" s="1"/>
  <c r="BP9" i="38" s="1"/>
  <c r="BN9" i="32"/>
  <c r="BO9" i="32" s="1"/>
  <c r="BP9" i="32" s="1"/>
  <c r="BN9" i="40"/>
  <c r="BO9" i="40" s="1"/>
  <c r="BP9" i="40" s="1"/>
  <c r="BN9" i="36"/>
  <c r="BO9" i="36" s="1"/>
  <c r="BP9" i="36" s="1"/>
  <c r="BN9" i="33"/>
  <c r="BO9" i="33" s="1"/>
  <c r="BP9" i="33" s="1"/>
  <c r="BN9" i="23"/>
  <c r="BO9" i="23" s="1"/>
  <c r="BP9" i="23" s="1"/>
  <c r="BN9" i="19"/>
  <c r="BO9" i="19" s="1"/>
  <c r="BP9" i="19" s="1"/>
  <c r="BN9" i="18"/>
  <c r="BO9" i="18" s="1"/>
  <c r="BP9" i="18" s="1"/>
  <c r="BN9" i="14"/>
  <c r="BO9" i="14" s="1"/>
  <c r="BP9" i="14" s="1"/>
  <c r="AK3" i="44"/>
  <c r="BC15" i="44"/>
  <c r="BC21" i="44" s="1"/>
  <c r="BC24" i="44" s="1"/>
  <c r="BQ9" i="40" l="1"/>
  <c r="BQ9" i="28"/>
  <c r="BQ9" i="27"/>
  <c r="BK9" i="2"/>
  <c r="BL9" i="2" s="1"/>
  <c r="BQ9" i="38"/>
  <c r="BQ9" i="18"/>
  <c r="BQ9" i="31"/>
  <c r="BQ9" i="26"/>
  <c r="BR9" i="29"/>
  <c r="BQ9" i="14"/>
  <c r="BQ9" i="12"/>
  <c r="BQ9" i="19"/>
  <c r="BQ9" i="35"/>
  <c r="BQ9" i="16"/>
  <c r="BQ9" i="9"/>
  <c r="BQ9" i="24"/>
  <c r="BQ9" i="23"/>
  <c r="BQ9" i="21"/>
  <c r="BR9" i="17"/>
  <c r="BP21" i="44"/>
  <c r="BP24" i="44" s="1"/>
  <c r="S15" i="45"/>
  <c r="AG15" i="45" s="1"/>
  <c r="BQ9" i="32"/>
  <c r="BQ9" i="33"/>
  <c r="BQ9" i="25"/>
  <c r="BQ9" i="36"/>
  <c r="BQ9" i="30"/>
  <c r="BQ9" i="22"/>
  <c r="BR9" i="44"/>
  <c r="BR15" i="44" s="1"/>
  <c r="BQ15" i="44"/>
  <c r="BR9" i="20"/>
  <c r="BM9" i="2"/>
  <c r="BN9" i="2" s="1"/>
  <c r="BO9" i="2" s="1"/>
  <c r="BP9" i="2" s="1"/>
  <c r="BO21" i="44"/>
  <c r="BO24" i="44" s="1"/>
  <c r="R15" i="45"/>
  <c r="AF15" i="45" s="1"/>
  <c r="BL18" i="11"/>
  <c r="BK18" i="11"/>
  <c r="BK21" i="11" s="1"/>
  <c r="BK24" i="11" s="1"/>
  <c r="BG3" i="44"/>
  <c r="BF15" i="44"/>
  <c r="BF21" i="44" s="1"/>
  <c r="BF24" i="44" s="1"/>
  <c r="Q15" i="45"/>
  <c r="AE15" i="45" s="1"/>
  <c r="BN18" i="44" s="1"/>
  <c r="BN21" i="44" s="1"/>
  <c r="BN24" i="44" s="1"/>
  <c r="AX9" i="11"/>
  <c r="AW9" i="11" s="1"/>
  <c r="AV9" i="11" s="1"/>
  <c r="AU9" i="11" s="1"/>
  <c r="AT9" i="11" s="1"/>
  <c r="AS9" i="11" s="1"/>
  <c r="AR9" i="11" s="1"/>
  <c r="AQ9" i="11" s="1"/>
  <c r="AP9" i="11" s="1"/>
  <c r="AO9" i="11" s="1"/>
  <c r="AN9" i="11" s="1"/>
  <c r="AM9" i="11" s="1"/>
  <c r="AL9" i="11" s="1"/>
  <c r="AK9" i="11" s="1"/>
  <c r="AJ9" i="11" s="1"/>
  <c r="AI9" i="11" s="1"/>
  <c r="AH9" i="11" s="1"/>
  <c r="AG9" i="11" s="1"/>
  <c r="AL3" i="44"/>
  <c r="BB15" i="44"/>
  <c r="BB21" i="44" s="1"/>
  <c r="BB24" i="44" s="1"/>
  <c r="T15" i="45" l="1"/>
  <c r="AH15" i="45" s="1"/>
  <c r="BQ21" i="44"/>
  <c r="BQ24" i="44" s="1"/>
  <c r="BR9" i="36"/>
  <c r="BQ9" i="2"/>
  <c r="BR9" i="2" s="1"/>
  <c r="U15" i="45"/>
  <c r="AI15" i="45" s="1"/>
  <c r="BR21" i="44"/>
  <c r="BR24" i="44" s="1"/>
  <c r="BR9" i="24"/>
  <c r="BR9" i="19"/>
  <c r="BR9" i="26"/>
  <c r="BR9" i="9"/>
  <c r="BR9" i="12"/>
  <c r="BR9" i="31"/>
  <c r="BR9" i="22"/>
  <c r="BR9" i="33"/>
  <c r="BR9" i="16"/>
  <c r="BR9" i="28"/>
  <c r="BR9" i="25"/>
  <c r="BR9" i="27"/>
  <c r="BR9" i="32"/>
  <c r="BR9" i="21"/>
  <c r="BR9" i="14"/>
  <c r="BR9" i="18"/>
  <c r="BR9" i="30"/>
  <c r="BR9" i="23"/>
  <c r="BR9" i="35"/>
  <c r="BR9" i="38"/>
  <c r="BR9" i="40"/>
  <c r="BH3" i="44"/>
  <c r="BG15" i="44"/>
  <c r="BG21" i="44" s="1"/>
  <c r="BG24" i="44" s="1"/>
  <c r="AM3" i="44"/>
  <c r="BA15" i="44"/>
  <c r="BA21" i="44" s="1"/>
  <c r="BA24" i="44" s="1"/>
  <c r="BA15" i="11"/>
  <c r="BA21" i="11" s="1"/>
  <c r="BA24" i="11" s="1"/>
  <c r="C3" i="1"/>
  <c r="BI3" i="44" l="1"/>
  <c r="BH15" i="44"/>
  <c r="BH21" i="44" s="1"/>
  <c r="BH24" i="44" s="1"/>
  <c r="AN3" i="44"/>
  <c r="AZ15" i="44"/>
  <c r="AZ21" i="44" s="1"/>
  <c r="AZ24" i="44" s="1"/>
  <c r="BN15" i="37"/>
  <c r="Q38" i="45" s="1"/>
  <c r="AE38" i="45" s="1"/>
  <c r="G38" i="45" s="1"/>
  <c r="BK3" i="40"/>
  <c r="BA3" i="40"/>
  <c r="BA15" i="40" s="1"/>
  <c r="BA21" i="40" s="1"/>
  <c r="BA24" i="40" s="1"/>
  <c r="AQ3" i="40"/>
  <c r="AG3" i="40"/>
  <c r="W3" i="40"/>
  <c r="M3" i="40"/>
  <c r="C3" i="40"/>
  <c r="BK3" i="39"/>
  <c r="BA3" i="39"/>
  <c r="BA15" i="39" s="1"/>
  <c r="BA21" i="39" s="1"/>
  <c r="BA24" i="39" s="1"/>
  <c r="BK3" i="38"/>
  <c r="BA3" i="38"/>
  <c r="BA15" i="38" s="1"/>
  <c r="BA21" i="38" s="1"/>
  <c r="BA24" i="38" s="1"/>
  <c r="AQ3" i="38"/>
  <c r="AG3" i="38"/>
  <c r="W3" i="38"/>
  <c r="M3" i="38"/>
  <c r="C3" i="38"/>
  <c r="BK3" i="36"/>
  <c r="BA3" i="36"/>
  <c r="BA15" i="36" s="1"/>
  <c r="BA21" i="36" s="1"/>
  <c r="BA24" i="36" s="1"/>
  <c r="AQ3" i="36"/>
  <c r="AG3" i="36"/>
  <c r="W3" i="36"/>
  <c r="M3" i="36"/>
  <c r="C3" i="36"/>
  <c r="BK3" i="35"/>
  <c r="BA3" i="35"/>
  <c r="BA15" i="35" s="1"/>
  <c r="BA21" i="35" s="1"/>
  <c r="BA24" i="35" s="1"/>
  <c r="AQ3" i="35"/>
  <c r="AG3" i="35"/>
  <c r="W3" i="35"/>
  <c r="M3" i="35"/>
  <c r="C3" i="35"/>
  <c r="BK3" i="34"/>
  <c r="BA3" i="34"/>
  <c r="BA15" i="34" s="1"/>
  <c r="BA21" i="34" s="1"/>
  <c r="BA24" i="34" s="1"/>
  <c r="AQ3" i="34"/>
  <c r="AG3" i="34"/>
  <c r="W3" i="34"/>
  <c r="M3" i="34"/>
  <c r="C3" i="34"/>
  <c r="BK3" i="33"/>
  <c r="BA3" i="33"/>
  <c r="BA15" i="33" s="1"/>
  <c r="BA21" i="33" s="1"/>
  <c r="BA24" i="33" s="1"/>
  <c r="AQ3" i="33"/>
  <c r="AG3" i="33"/>
  <c r="W3" i="33"/>
  <c r="M3" i="33"/>
  <c r="C3" i="33"/>
  <c r="BK3" i="32"/>
  <c r="BA3" i="32"/>
  <c r="BA15" i="32" s="1"/>
  <c r="BA21" i="32" s="1"/>
  <c r="BA24" i="32" s="1"/>
  <c r="AQ3" i="32"/>
  <c r="AG3" i="32"/>
  <c r="W3" i="32"/>
  <c r="M3" i="32"/>
  <c r="C3" i="32"/>
  <c r="BK3" i="31"/>
  <c r="BA3" i="31"/>
  <c r="BA15" i="31" s="1"/>
  <c r="BA21" i="31" s="1"/>
  <c r="BA24" i="31" s="1"/>
  <c r="AQ3" i="31"/>
  <c r="AG3" i="31"/>
  <c r="W3" i="31"/>
  <c r="BK3" i="30"/>
  <c r="BA3" i="30"/>
  <c r="BA15" i="30" s="1"/>
  <c r="BA21" i="30" s="1"/>
  <c r="BA24" i="30" s="1"/>
  <c r="AQ3" i="30"/>
  <c r="AG3" i="30"/>
  <c r="W3" i="30"/>
  <c r="M3" i="30"/>
  <c r="C3" i="30"/>
  <c r="BK3" i="29"/>
  <c r="BA3" i="29"/>
  <c r="BA15" i="29" s="1"/>
  <c r="BA21" i="29" s="1"/>
  <c r="BA24" i="29" s="1"/>
  <c r="AQ3" i="29"/>
  <c r="AG3" i="29"/>
  <c r="W3" i="29"/>
  <c r="M3" i="29"/>
  <c r="C3" i="29"/>
  <c r="BK3" i="28"/>
  <c r="BA3" i="28"/>
  <c r="BA15" i="28" s="1"/>
  <c r="BA21" i="28" s="1"/>
  <c r="BA24" i="28" s="1"/>
  <c r="AQ3" i="28"/>
  <c r="AG3" i="28"/>
  <c r="W3" i="28"/>
  <c r="M3" i="28"/>
  <c r="C3" i="28"/>
  <c r="BK3" i="27"/>
  <c r="BA3" i="27"/>
  <c r="BA15" i="27" s="1"/>
  <c r="BA21" i="27" s="1"/>
  <c r="BA24" i="27" s="1"/>
  <c r="AQ3" i="27"/>
  <c r="AG3" i="27"/>
  <c r="W3" i="27"/>
  <c r="M3" i="27"/>
  <c r="C3" i="27"/>
  <c r="BK3" i="26"/>
  <c r="BA3" i="26"/>
  <c r="BA15" i="26" s="1"/>
  <c r="BA21" i="26" s="1"/>
  <c r="BA24" i="26" s="1"/>
  <c r="AQ3" i="26"/>
  <c r="AG3" i="26"/>
  <c r="W3" i="26"/>
  <c r="M3" i="26"/>
  <c r="C3" i="26"/>
  <c r="BK3" i="25"/>
  <c r="BA3" i="25"/>
  <c r="BA15" i="25" s="1"/>
  <c r="BA21" i="25" s="1"/>
  <c r="BA24" i="25" s="1"/>
  <c r="AQ3" i="25"/>
  <c r="AG3" i="25"/>
  <c r="W3" i="25"/>
  <c r="M3" i="25"/>
  <c r="C3" i="25"/>
  <c r="BK3" i="24"/>
  <c r="BA3" i="24"/>
  <c r="BA15" i="24" s="1"/>
  <c r="BA21" i="24" s="1"/>
  <c r="BA24" i="24" s="1"/>
  <c r="AQ3" i="24"/>
  <c r="AG3" i="24"/>
  <c r="W3" i="24"/>
  <c r="M3" i="24"/>
  <c r="C3" i="24"/>
  <c r="BK3" i="23"/>
  <c r="BA3" i="23"/>
  <c r="BA15" i="23" s="1"/>
  <c r="BA21" i="23" s="1"/>
  <c r="BA24" i="23" s="1"/>
  <c r="AQ3" i="23"/>
  <c r="AG3" i="23"/>
  <c r="BK3" i="22"/>
  <c r="BA3" i="22"/>
  <c r="BA15" i="22" s="1"/>
  <c r="BA21" i="22" s="1"/>
  <c r="BA24" i="22" s="1"/>
  <c r="AQ3" i="22"/>
  <c r="AG3" i="22"/>
  <c r="W3" i="22"/>
  <c r="M3" i="22"/>
  <c r="C3" i="22"/>
  <c r="BK3" i="21"/>
  <c r="BA3" i="21"/>
  <c r="AQ3" i="21"/>
  <c r="AG3" i="21"/>
  <c r="W3" i="21"/>
  <c r="M3" i="21"/>
  <c r="C3" i="21"/>
  <c r="BK3" i="20"/>
  <c r="BA3" i="20"/>
  <c r="BK3" i="19"/>
  <c r="BA3" i="19"/>
  <c r="BA15" i="19" s="1"/>
  <c r="BA21" i="19" s="1"/>
  <c r="BA24" i="19" s="1"/>
  <c r="AQ3" i="19"/>
  <c r="AG3" i="19"/>
  <c r="W3" i="19"/>
  <c r="M3" i="19"/>
  <c r="C3" i="19"/>
  <c r="BK3" i="18"/>
  <c r="BA3" i="18"/>
  <c r="BA15" i="18" s="1"/>
  <c r="BA21" i="18" s="1"/>
  <c r="BA24" i="18" s="1"/>
  <c r="AQ3" i="18"/>
  <c r="AG3" i="18"/>
  <c r="W3" i="18"/>
  <c r="M3" i="18"/>
  <c r="C3" i="18"/>
  <c r="BK3" i="16"/>
  <c r="BA3" i="16"/>
  <c r="BA15" i="16" s="1"/>
  <c r="BA21" i="16" s="1"/>
  <c r="BA24" i="16" s="1"/>
  <c r="AQ3" i="16"/>
  <c r="AG3" i="16"/>
  <c r="W3" i="16"/>
  <c r="M3" i="16"/>
  <c r="C3" i="16"/>
  <c r="BK3" i="17"/>
  <c r="BA3" i="17"/>
  <c r="AQ3" i="17"/>
  <c r="AG3" i="17"/>
  <c r="W3" i="17"/>
  <c r="M3" i="17"/>
  <c r="C3" i="17"/>
  <c r="BK3" i="8"/>
  <c r="BA3" i="8"/>
  <c r="BA15" i="8" s="1"/>
  <c r="BA21" i="8" s="1"/>
  <c r="BA24" i="8" s="1"/>
  <c r="AQ3" i="8"/>
  <c r="AG3" i="8"/>
  <c r="W3" i="8"/>
  <c r="M3" i="8"/>
  <c r="BK3" i="9"/>
  <c r="BA3" i="9"/>
  <c r="BA15" i="9" s="1"/>
  <c r="BA21" i="9" s="1"/>
  <c r="BA24" i="9" s="1"/>
  <c r="AQ3" i="9"/>
  <c r="AG3" i="9"/>
  <c r="W3" i="9"/>
  <c r="M3" i="9"/>
  <c r="C3" i="9"/>
  <c r="BK3" i="10"/>
  <c r="BA3" i="10"/>
  <c r="BA15" i="10" s="1"/>
  <c r="BA21" i="10" s="1"/>
  <c r="BA24" i="10" s="1"/>
  <c r="BK3" i="12"/>
  <c r="BA3" i="12"/>
  <c r="BA15" i="12" s="1"/>
  <c r="BA21" i="12" s="1"/>
  <c r="BA24" i="12" s="1"/>
  <c r="AQ3" i="12"/>
  <c r="AG3" i="12"/>
  <c r="W3" i="12"/>
  <c r="M3" i="12"/>
  <c r="BK3" i="13"/>
  <c r="BA3" i="13"/>
  <c r="BA15" i="13" s="1"/>
  <c r="BA21" i="13" s="1"/>
  <c r="BA24" i="13" s="1"/>
  <c r="AQ3" i="13"/>
  <c r="AG3" i="13"/>
  <c r="W3" i="13"/>
  <c r="M3" i="13"/>
  <c r="C3" i="13"/>
  <c r="BK3" i="14"/>
  <c r="BA3" i="14"/>
  <c r="BA15" i="14" s="1"/>
  <c r="BA21" i="14" s="1"/>
  <c r="BA24" i="14" s="1"/>
  <c r="AQ3" i="14"/>
  <c r="AG3" i="14"/>
  <c r="W3" i="14"/>
  <c r="M3" i="14"/>
  <c r="C3" i="14"/>
  <c r="BR6" i="23" l="1"/>
  <c r="BP6" i="23"/>
  <c r="BQ6" i="23"/>
  <c r="BR6" i="16"/>
  <c r="BP6" i="16"/>
  <c r="BQ6" i="16"/>
  <c r="BP6" i="31"/>
  <c r="BR6" i="31"/>
  <c r="BQ6" i="31"/>
  <c r="BP6" i="17"/>
  <c r="BQ6" i="17"/>
  <c r="BR6" i="17"/>
  <c r="BP6" i="24"/>
  <c r="BQ6" i="24"/>
  <c r="BR6" i="24"/>
  <c r="BP6" i="8"/>
  <c r="BQ6" i="8"/>
  <c r="BR6" i="8"/>
  <c r="BP6" i="12"/>
  <c r="BQ6" i="12"/>
  <c r="BR6" i="12"/>
  <c r="BP6" i="30"/>
  <c r="BQ6" i="30"/>
  <c r="BR6" i="30"/>
  <c r="BP6" i="36"/>
  <c r="BQ6" i="36"/>
  <c r="BR6" i="36"/>
  <c r="BP6" i="40"/>
  <c r="BQ6" i="40"/>
  <c r="BR6" i="40"/>
  <c r="BP6" i="38"/>
  <c r="BQ6" i="38"/>
  <c r="BR6" i="38"/>
  <c r="BP6" i="9"/>
  <c r="BQ6" i="9"/>
  <c r="BR6" i="9"/>
  <c r="BR6" i="29"/>
  <c r="BQ6" i="29"/>
  <c r="BP6" i="29"/>
  <c r="BP6" i="35"/>
  <c r="BQ6" i="35"/>
  <c r="BR6" i="35"/>
  <c r="BR6" i="13"/>
  <c r="BP6" i="13"/>
  <c r="BQ6" i="13"/>
  <c r="BP6" i="28"/>
  <c r="BQ6" i="28"/>
  <c r="BR6" i="28"/>
  <c r="BR6" i="34"/>
  <c r="BQ6" i="34"/>
  <c r="BP6" i="34"/>
  <c r="BP6" i="22"/>
  <c r="BR6" i="22"/>
  <c r="BQ6" i="22"/>
  <c r="BP6" i="27"/>
  <c r="BQ6" i="27"/>
  <c r="BR6" i="27"/>
  <c r="BP6" i="33"/>
  <c r="BQ6" i="33"/>
  <c r="BR6" i="33"/>
  <c r="BP6" i="14"/>
  <c r="BQ6" i="14"/>
  <c r="BR6" i="14"/>
  <c r="BP6" i="18"/>
  <c r="BQ6" i="18"/>
  <c r="BR6" i="18"/>
  <c r="BP6" i="21"/>
  <c r="BQ6" i="21"/>
  <c r="BR6" i="21"/>
  <c r="BP6" i="26"/>
  <c r="BQ6" i="26"/>
  <c r="BR6" i="26"/>
  <c r="BP6" i="32"/>
  <c r="BQ6" i="32"/>
  <c r="BR6" i="32"/>
  <c r="BR6" i="39"/>
  <c r="BQ6" i="39"/>
  <c r="BP6" i="39"/>
  <c r="BR6" i="20"/>
  <c r="BP6" i="20"/>
  <c r="BQ6" i="20"/>
  <c r="BP6" i="10"/>
  <c r="BQ6" i="10"/>
  <c r="BR6" i="10"/>
  <c r="BR6" i="25"/>
  <c r="BQ6" i="25"/>
  <c r="BP6" i="25"/>
  <c r="BQ6" i="19"/>
  <c r="BR6" i="19"/>
  <c r="BP6" i="19"/>
  <c r="BO6" i="17"/>
  <c r="BO6" i="13"/>
  <c r="BO6" i="10"/>
  <c r="BK15" i="14"/>
  <c r="O10" i="45" s="1"/>
  <c r="AC10" i="45" s="1"/>
  <c r="BO6" i="14"/>
  <c r="BK15" i="8"/>
  <c r="O17" i="45" s="1"/>
  <c r="AC17" i="45" s="1"/>
  <c r="BO6" i="8"/>
  <c r="BK15" i="19"/>
  <c r="O21" i="45" s="1"/>
  <c r="AC21" i="45" s="1"/>
  <c r="BO6" i="19"/>
  <c r="BK15" i="22"/>
  <c r="O24" i="45" s="1"/>
  <c r="AC24" i="45" s="1"/>
  <c r="BO6" i="22"/>
  <c r="BK15" i="23"/>
  <c r="O25" i="45" s="1"/>
  <c r="AC25" i="45" s="1"/>
  <c r="BO6" i="23"/>
  <c r="BK15" i="27"/>
  <c r="O29" i="45" s="1"/>
  <c r="AC29" i="45" s="1"/>
  <c r="E29" i="45" s="1"/>
  <c r="BO6" i="27"/>
  <c r="BK15" i="33"/>
  <c r="O35" i="45" s="1"/>
  <c r="AC35" i="45" s="1"/>
  <c r="BO6" i="33"/>
  <c r="BK15" i="38"/>
  <c r="O40" i="45" s="1"/>
  <c r="AC40" i="45" s="1"/>
  <c r="BO6" i="38"/>
  <c r="BK15" i="28"/>
  <c r="O30" i="45" s="1"/>
  <c r="AC30" i="45" s="1"/>
  <c r="BO6" i="28"/>
  <c r="BK15" i="34"/>
  <c r="BO6" i="34"/>
  <c r="BK15" i="12"/>
  <c r="O12" i="45" s="1"/>
  <c r="AC12" i="45" s="1"/>
  <c r="E12" i="45" s="1"/>
  <c r="BO6" i="12"/>
  <c r="BK15" i="18"/>
  <c r="O20" i="45" s="1"/>
  <c r="AC20" i="45" s="1"/>
  <c r="E20" i="45" s="1"/>
  <c r="BO6" i="18"/>
  <c r="BK15" i="21"/>
  <c r="BO6" i="21"/>
  <c r="BK15" i="26"/>
  <c r="O28" i="45" s="1"/>
  <c r="AC28" i="45" s="1"/>
  <c r="BO6" i="26"/>
  <c r="BK15" i="30"/>
  <c r="O32" i="45" s="1"/>
  <c r="AC32" i="45" s="1"/>
  <c r="BO6" i="30"/>
  <c r="BK15" i="32"/>
  <c r="O34" i="45" s="1"/>
  <c r="AC34" i="45" s="1"/>
  <c r="BO6" i="32"/>
  <c r="BK15" i="36"/>
  <c r="O39" i="45" s="1"/>
  <c r="AC39" i="45" s="1"/>
  <c r="BO6" i="36"/>
  <c r="BK15" i="40"/>
  <c r="O42" i="45" s="1"/>
  <c r="AC42" i="45" s="1"/>
  <c r="BO6" i="40"/>
  <c r="BK15" i="24"/>
  <c r="O26" i="45" s="1"/>
  <c r="AC26" i="45" s="1"/>
  <c r="BO6" i="24"/>
  <c r="BK15" i="9"/>
  <c r="O16" i="45" s="1"/>
  <c r="AC16" i="45" s="1"/>
  <c r="BO6" i="9"/>
  <c r="BK15" i="16"/>
  <c r="O19" i="45" s="1"/>
  <c r="AC19" i="45" s="1"/>
  <c r="BO6" i="16"/>
  <c r="BO6" i="20"/>
  <c r="BK15" i="25"/>
  <c r="O27" i="45" s="1"/>
  <c r="AC27" i="45" s="1"/>
  <c r="BO6" i="25"/>
  <c r="BK15" i="29"/>
  <c r="O31" i="45" s="1"/>
  <c r="AC31" i="45" s="1"/>
  <c r="BO6" i="29"/>
  <c r="BK15" i="31"/>
  <c r="O33" i="45" s="1"/>
  <c r="AC33" i="45" s="1"/>
  <c r="BO6" i="31"/>
  <c r="BK15" i="35"/>
  <c r="O37" i="45" s="1"/>
  <c r="AC37" i="45" s="1"/>
  <c r="BO6" i="35"/>
  <c r="BK15" i="39"/>
  <c r="O41" i="45" s="1"/>
  <c r="AC41" i="45" s="1"/>
  <c r="BO6" i="39"/>
  <c r="BL18" i="29"/>
  <c r="BK18" i="29"/>
  <c r="O23" i="45"/>
  <c r="AC23" i="45" s="1"/>
  <c r="O36" i="45"/>
  <c r="AC36" i="45" s="1"/>
  <c r="E36" i="45" s="1"/>
  <c r="BJ3" i="44"/>
  <c r="BJ15" i="44" s="1"/>
  <c r="BJ21" i="44" s="1"/>
  <c r="BJ24" i="44" s="1"/>
  <c r="BI15" i="44"/>
  <c r="BI21" i="44" s="1"/>
  <c r="BI24" i="44" s="1"/>
  <c r="BK15" i="20"/>
  <c r="BK15" i="17"/>
  <c r="BA15" i="17"/>
  <c r="BA21" i="17" s="1"/>
  <c r="BA24" i="17" s="1"/>
  <c r="BK15" i="13"/>
  <c r="AO3" i="44"/>
  <c r="BK15" i="10"/>
  <c r="AY15" i="44"/>
  <c r="AY21" i="44" s="1"/>
  <c r="AY24" i="44" s="1"/>
  <c r="AT6" i="24"/>
  <c r="AX6" i="24"/>
  <c r="AU6" i="24"/>
  <c r="AY6" i="24"/>
  <c r="AR6" i="24"/>
  <c r="AV6" i="24"/>
  <c r="AZ6" i="24"/>
  <c r="AS6" i="24"/>
  <c r="AW6" i="24"/>
  <c r="AQ6" i="24"/>
  <c r="AR6" i="38"/>
  <c r="AV6" i="38"/>
  <c r="AZ6" i="38"/>
  <c r="AS6" i="38"/>
  <c r="AW6" i="38"/>
  <c r="AQ6" i="38"/>
  <c r="AT6" i="38"/>
  <c r="AX6" i="38"/>
  <c r="AU6" i="38"/>
  <c r="AY6" i="38"/>
  <c r="AY6" i="13"/>
  <c r="AR6" i="13"/>
  <c r="AV6" i="13"/>
  <c r="AZ6" i="13"/>
  <c r="AS6" i="13"/>
  <c r="AW6" i="13"/>
  <c r="AQ6" i="13"/>
  <c r="AT6" i="13"/>
  <c r="AX6" i="13"/>
  <c r="AU6" i="13"/>
  <c r="BK21" i="16" l="1"/>
  <c r="BK24" i="16" s="1"/>
  <c r="BK21" i="29"/>
  <c r="BK24" i="29" s="1"/>
  <c r="BK18" i="32"/>
  <c r="BK21" i="32" s="1"/>
  <c r="BK24" i="32" s="1"/>
  <c r="BL18" i="32"/>
  <c r="BK18" i="14"/>
  <c r="BK21" i="14" s="1"/>
  <c r="BK24" i="14" s="1"/>
  <c r="BL18" i="14"/>
  <c r="BL18" i="39"/>
  <c r="BK18" i="39"/>
  <c r="BK21" i="39" s="1"/>
  <c r="BK24" i="39" s="1"/>
  <c r="BK18" i="28"/>
  <c r="BK21" i="28" s="1"/>
  <c r="BK24" i="28" s="1"/>
  <c r="BL18" i="28"/>
  <c r="BL18" i="36"/>
  <c r="BK18" i="36"/>
  <c r="BK21" i="36" s="1"/>
  <c r="BK24" i="36" s="1"/>
  <c r="BK18" i="30"/>
  <c r="BK21" i="30" s="1"/>
  <c r="BK24" i="30" s="1"/>
  <c r="BL18" i="30"/>
  <c r="BK18" i="21"/>
  <c r="BK21" i="21" s="1"/>
  <c r="BK24" i="21" s="1"/>
  <c r="BL18" i="21"/>
  <c r="BL18" i="33"/>
  <c r="BK18" i="33"/>
  <c r="BK21" i="33" s="1"/>
  <c r="BK24" i="33" s="1"/>
  <c r="BK18" i="8"/>
  <c r="BK21" i="8" s="1"/>
  <c r="BK24" i="8" s="1"/>
  <c r="BL18" i="8"/>
  <c r="BL18" i="24"/>
  <c r="BK18" i="24"/>
  <c r="BK21" i="24" s="1"/>
  <c r="BK24" i="24" s="1"/>
  <c r="BK18" i="40"/>
  <c r="BK21" i="40" s="1"/>
  <c r="BK24" i="40" s="1"/>
  <c r="BL18" i="40"/>
  <c r="BL18" i="26"/>
  <c r="BK18" i="26"/>
  <c r="BK21" i="26" s="1"/>
  <c r="BK24" i="26" s="1"/>
  <c r="BK18" i="19"/>
  <c r="BK21" i="19" s="1"/>
  <c r="BK24" i="19" s="1"/>
  <c r="BL18" i="19"/>
  <c r="BL18" i="31"/>
  <c r="BK18" i="31"/>
  <c r="BK21" i="31" s="1"/>
  <c r="BK24" i="31" s="1"/>
  <c r="BK18" i="38"/>
  <c r="BK21" i="38" s="1"/>
  <c r="BK24" i="38" s="1"/>
  <c r="BL18" i="38"/>
  <c r="BK18" i="22"/>
  <c r="BK21" i="22" s="1"/>
  <c r="BK24" i="22" s="1"/>
  <c r="BL18" i="22"/>
  <c r="BK18" i="35"/>
  <c r="BK21" i="35" s="1"/>
  <c r="BK24" i="35" s="1"/>
  <c r="BL18" i="35"/>
  <c r="BK18" i="25"/>
  <c r="BK21" i="25" s="1"/>
  <c r="BK24" i="25" s="1"/>
  <c r="BL18" i="25"/>
  <c r="BL18" i="9"/>
  <c r="BK18" i="9"/>
  <c r="BK21" i="9" s="1"/>
  <c r="BK24" i="9" s="1"/>
  <c r="BL18" i="23"/>
  <c r="BK18" i="23"/>
  <c r="BK21" i="23" s="1"/>
  <c r="BK24" i="23" s="1"/>
  <c r="O18" i="45"/>
  <c r="AC18" i="45" s="1"/>
  <c r="O13" i="45"/>
  <c r="AC13" i="45" s="1"/>
  <c r="BK18" i="34"/>
  <c r="BK21" i="34" s="1"/>
  <c r="BK24" i="34" s="1"/>
  <c r="BL18" i="34"/>
  <c r="BL18" i="18"/>
  <c r="BK18" i="18"/>
  <c r="BK21" i="18" s="1"/>
  <c r="BK24" i="18" s="1"/>
  <c r="BL18" i="12"/>
  <c r="BK18" i="12"/>
  <c r="BK21" i="12" s="1"/>
  <c r="BK24" i="12" s="1"/>
  <c r="BL18" i="27"/>
  <c r="BK18" i="27"/>
  <c r="BK21" i="27" s="1"/>
  <c r="BK24" i="27" s="1"/>
  <c r="O11" i="45"/>
  <c r="AC11" i="45" s="1"/>
  <c r="O22" i="45"/>
  <c r="AC22" i="45" s="1"/>
  <c r="AP3" i="44"/>
  <c r="AX15" i="44"/>
  <c r="AX21" i="44" s="1"/>
  <c r="AX24" i="44" s="1"/>
  <c r="AP9" i="25"/>
  <c r="AO9" i="25" s="1"/>
  <c r="AN9" i="25" s="1"/>
  <c r="AM9" i="25" s="1"/>
  <c r="AL9" i="25" s="1"/>
  <c r="AK9" i="25" s="1"/>
  <c r="AJ9" i="25" s="1"/>
  <c r="AI9" i="25" s="1"/>
  <c r="AH9" i="25" s="1"/>
  <c r="AG9" i="25" s="1"/>
  <c r="AF9" i="25" s="1"/>
  <c r="AE9" i="25" s="1"/>
  <c r="AD9" i="25" s="1"/>
  <c r="AC9" i="25" s="1"/>
  <c r="AB9" i="25" s="1"/>
  <c r="AA9" i="25" s="1"/>
  <c r="Z9" i="25" s="1"/>
  <c r="Y9" i="25" s="1"/>
  <c r="X9" i="25" s="1"/>
  <c r="W9" i="25" s="1"/>
  <c r="V9" i="25" s="1"/>
  <c r="U9" i="25" s="1"/>
  <c r="T9" i="25" s="1"/>
  <c r="S9" i="25" s="1"/>
  <c r="R9" i="25" s="1"/>
  <c r="Q9" i="25" s="1"/>
  <c r="P9" i="25" s="1"/>
  <c r="O9" i="25" s="1"/>
  <c r="N9" i="25" s="1"/>
  <c r="M9" i="25" s="1"/>
  <c r="L9" i="25" s="1"/>
  <c r="K9" i="25" s="1"/>
  <c r="J9" i="25" s="1"/>
  <c r="I9" i="25" s="1"/>
  <c r="H9" i="25" s="1"/>
  <c r="G9" i="25" s="1"/>
  <c r="F9" i="25" s="1"/>
  <c r="E9" i="25" s="1"/>
  <c r="D9" i="25" s="1"/>
  <c r="C9" i="25" s="1"/>
  <c r="AO9" i="12"/>
  <c r="AN9" i="12" s="1"/>
  <c r="AM9" i="12" s="1"/>
  <c r="AL9" i="12" s="1"/>
  <c r="AK9" i="12" s="1"/>
  <c r="AJ9" i="12" s="1"/>
  <c r="AI9" i="12" s="1"/>
  <c r="AH9" i="12" s="1"/>
  <c r="AG9" i="12" s="1"/>
  <c r="AF9" i="12" s="1"/>
  <c r="AE9" i="12" s="1"/>
  <c r="AD9" i="12" s="1"/>
  <c r="AC9" i="12" s="1"/>
  <c r="AB9" i="12" s="1"/>
  <c r="AA9" i="12" s="1"/>
  <c r="Z9" i="12" s="1"/>
  <c r="Y9" i="12" s="1"/>
  <c r="X9" i="12" s="1"/>
  <c r="W9" i="12" s="1"/>
  <c r="V9" i="12" s="1"/>
  <c r="U9" i="12" s="1"/>
  <c r="T9" i="12" s="1"/>
  <c r="S9" i="12" s="1"/>
  <c r="R9" i="12" s="1"/>
  <c r="Q9" i="12" s="1"/>
  <c r="P9" i="12" s="1"/>
  <c r="O9" i="12" s="1"/>
  <c r="N9" i="12" s="1"/>
  <c r="M9" i="12" s="1"/>
  <c r="AP9" i="22"/>
  <c r="AO9" i="22" s="1"/>
  <c r="AN9" i="22" s="1"/>
  <c r="AM9" i="22" s="1"/>
  <c r="AL9" i="22" s="1"/>
  <c r="AK9" i="22" s="1"/>
  <c r="AJ9" i="22" s="1"/>
  <c r="AI9" i="22" s="1"/>
  <c r="AH9" i="22" s="1"/>
  <c r="AG9" i="22" s="1"/>
  <c r="AF9" i="22" s="1"/>
  <c r="AE9" i="22" s="1"/>
  <c r="AD9" i="22" s="1"/>
  <c r="AC9" i="22" s="1"/>
  <c r="AB9" i="22" s="1"/>
  <c r="AA9" i="22" s="1"/>
  <c r="Z9" i="22" s="1"/>
  <c r="Y9" i="22" s="1"/>
  <c r="X9" i="22" s="1"/>
  <c r="W9" i="22" s="1"/>
  <c r="V9" i="22" s="1"/>
  <c r="U9" i="22" s="1"/>
  <c r="T9" i="22" s="1"/>
  <c r="S9" i="22" s="1"/>
  <c r="R9" i="22" s="1"/>
  <c r="Q9" i="22" s="1"/>
  <c r="P9" i="22" s="1"/>
  <c r="O9" i="22" s="1"/>
  <c r="N9" i="22" s="1"/>
  <c r="M9" i="22" s="1"/>
  <c r="L9" i="22" s="1"/>
  <c r="K9" i="22" s="1"/>
  <c r="J9" i="22" s="1"/>
  <c r="I9" i="22" s="1"/>
  <c r="H9" i="22" s="1"/>
  <c r="G9" i="22" s="1"/>
  <c r="F9" i="22" s="1"/>
  <c r="E9" i="22" s="1"/>
  <c r="D9" i="22" s="1"/>
  <c r="C9" i="22" s="1"/>
  <c r="AP9" i="36"/>
  <c r="AO9" i="36" s="1"/>
  <c r="AN9" i="36" s="1"/>
  <c r="AM9" i="36" s="1"/>
  <c r="AL9" i="36" s="1"/>
  <c r="AK9" i="36" s="1"/>
  <c r="AJ9" i="36" s="1"/>
  <c r="AI9" i="36" s="1"/>
  <c r="AH9" i="36" s="1"/>
  <c r="AG9" i="36" s="1"/>
  <c r="AF9" i="36" s="1"/>
  <c r="AE9" i="36" s="1"/>
  <c r="AD9" i="36" s="1"/>
  <c r="AC9" i="36" s="1"/>
  <c r="AB9" i="36" s="1"/>
  <c r="AA9" i="36" s="1"/>
  <c r="Z9" i="36" s="1"/>
  <c r="Y9" i="36" s="1"/>
  <c r="X9" i="36" s="1"/>
  <c r="W9" i="36" s="1"/>
  <c r="V9" i="36" s="1"/>
  <c r="U9" i="36" s="1"/>
  <c r="T9" i="36" s="1"/>
  <c r="S9" i="36" s="1"/>
  <c r="R9" i="36" s="1"/>
  <c r="Q9" i="36" s="1"/>
  <c r="P9" i="36" s="1"/>
  <c r="O9" i="36" s="1"/>
  <c r="N9" i="36" s="1"/>
  <c r="M9" i="36" s="1"/>
  <c r="L9" i="36" s="1"/>
  <c r="K9" i="36" s="1"/>
  <c r="J9" i="36" s="1"/>
  <c r="I9" i="36" s="1"/>
  <c r="H9" i="36" s="1"/>
  <c r="G9" i="36" s="1"/>
  <c r="F9" i="36" s="1"/>
  <c r="E9" i="36" s="1"/>
  <c r="D9" i="36" s="1"/>
  <c r="C9" i="36" s="1"/>
  <c r="AP9" i="13"/>
  <c r="AO9" i="13" s="1"/>
  <c r="AN9" i="13" s="1"/>
  <c r="AM9" i="13" s="1"/>
  <c r="AL9" i="13" s="1"/>
  <c r="AK9" i="13" s="1"/>
  <c r="AJ9" i="13" s="1"/>
  <c r="AI9" i="13" s="1"/>
  <c r="AH9" i="13" s="1"/>
  <c r="AG9" i="13" s="1"/>
  <c r="AF9" i="13" s="1"/>
  <c r="AE9" i="13" s="1"/>
  <c r="AD9" i="13" s="1"/>
  <c r="AC9" i="13" s="1"/>
  <c r="AB9" i="13" s="1"/>
  <c r="AA9" i="13" s="1"/>
  <c r="Z9" i="13" s="1"/>
  <c r="Y9" i="13" s="1"/>
  <c r="X9" i="13" s="1"/>
  <c r="W9" i="13" s="1"/>
  <c r="V9" i="13" s="1"/>
  <c r="U9" i="13" s="1"/>
  <c r="T9" i="13" s="1"/>
  <c r="S9" i="13" s="1"/>
  <c r="R9" i="13" s="1"/>
  <c r="Q9" i="13" s="1"/>
  <c r="P9" i="13" s="1"/>
  <c r="O9" i="13" s="1"/>
  <c r="N9" i="13" s="1"/>
  <c r="M9" i="13" s="1"/>
  <c r="L9" i="13" s="1"/>
  <c r="K9" i="13" s="1"/>
  <c r="J9" i="13" s="1"/>
  <c r="I9" i="13" s="1"/>
  <c r="H9" i="13" s="1"/>
  <c r="G9" i="13" s="1"/>
  <c r="F9" i="13" s="1"/>
  <c r="E9" i="13" s="1"/>
  <c r="D9" i="13" s="1"/>
  <c r="C9" i="13" s="1"/>
  <c r="BK3" i="15"/>
  <c r="BA3" i="15"/>
  <c r="AQ3" i="15"/>
  <c r="AG3" i="15"/>
  <c r="W3" i="15"/>
  <c r="BK3" i="1"/>
  <c r="BA3" i="1"/>
  <c r="BA15" i="1" s="1"/>
  <c r="AQ3" i="1"/>
  <c r="AG3" i="1"/>
  <c r="W3" i="1"/>
  <c r="M3" i="1"/>
  <c r="BK3" i="2"/>
  <c r="BP6" i="2" s="1"/>
  <c r="BA3" i="2"/>
  <c r="AQ3" i="2"/>
  <c r="AG3" i="2"/>
  <c r="W3" i="2"/>
  <c r="BP6" i="15" l="1"/>
  <c r="BQ6" i="15"/>
  <c r="BR6" i="15"/>
  <c r="BR6" i="2"/>
  <c r="BQ6" i="2"/>
  <c r="BO6" i="15"/>
  <c r="AP6" i="2"/>
  <c r="BL6" i="1"/>
  <c r="BO6" i="2"/>
  <c r="BL18" i="20"/>
  <c r="BK18" i="20"/>
  <c r="BK21" i="20" s="1"/>
  <c r="BK24" i="20" s="1"/>
  <c r="BL18" i="13"/>
  <c r="BK18" i="13"/>
  <c r="BK21" i="13" s="1"/>
  <c r="BK24" i="13" s="1"/>
  <c r="BL18" i="17"/>
  <c r="BK18" i="17"/>
  <c r="BK21" i="17" s="1"/>
  <c r="BK24" i="17" s="1"/>
  <c r="BK18" i="10"/>
  <c r="BK21" i="10" s="1"/>
  <c r="BK24" i="10" s="1"/>
  <c r="BL18" i="10"/>
  <c r="BK15" i="1"/>
  <c r="BK6" i="1"/>
  <c r="BK15" i="2"/>
  <c r="O7" i="45" s="1"/>
  <c r="AC7" i="45" s="1"/>
  <c r="BA21" i="1"/>
  <c r="BK15" i="15"/>
  <c r="W30" i="31"/>
  <c r="W33" i="31" s="1"/>
  <c r="AW15" i="44"/>
  <c r="AW21" i="44" s="1"/>
  <c r="AW24" i="44" s="1"/>
  <c r="AQ15" i="32"/>
  <c r="AQ21" i="32" s="1"/>
  <c r="AQ24" i="32" s="1"/>
  <c r="AQ15" i="35"/>
  <c r="AQ21" i="35" s="1"/>
  <c r="AQ24" i="35" s="1"/>
  <c r="AQ15" i="22"/>
  <c r="AQ21" i="22" s="1"/>
  <c r="AQ24" i="22" s="1"/>
  <c r="AQ15" i="12"/>
  <c r="AQ21" i="12" s="1"/>
  <c r="AQ24" i="12" s="1"/>
  <c r="AQ15" i="19"/>
  <c r="AQ15" i="30"/>
  <c r="AQ21" i="30" s="1"/>
  <c r="AQ24" i="30" s="1"/>
  <c r="AQ15" i="18"/>
  <c r="AQ21" i="18" s="1"/>
  <c r="AQ24" i="18" s="1"/>
  <c r="AQ15" i="26"/>
  <c r="AQ21" i="26" s="1"/>
  <c r="AQ24" i="26" s="1"/>
  <c r="AQ15" i="24"/>
  <c r="AQ21" i="24" s="1"/>
  <c r="AQ24" i="24" s="1"/>
  <c r="AQ15" i="13"/>
  <c r="AQ21" i="13" s="1"/>
  <c r="AQ24" i="13" s="1"/>
  <c r="AQ15" i="36"/>
  <c r="AQ21" i="36" s="1"/>
  <c r="AQ24" i="36" s="1"/>
  <c r="AQ15" i="16"/>
  <c r="AQ21" i="16" s="1"/>
  <c r="AQ24" i="16" s="1"/>
  <c r="AQ15" i="27"/>
  <c r="AQ21" i="27" s="1"/>
  <c r="AQ24" i="27" s="1"/>
  <c r="AQ15" i="25"/>
  <c r="AQ21" i="25" s="1"/>
  <c r="AQ24" i="25" s="1"/>
  <c r="AQ15" i="31"/>
  <c r="AQ21" i="31" s="1"/>
  <c r="AQ24" i="31" s="1"/>
  <c r="AQ15" i="40"/>
  <c r="AQ21" i="40" s="1"/>
  <c r="AQ24" i="40" s="1"/>
  <c r="AQ15" i="33"/>
  <c r="AQ21" i="33" s="1"/>
  <c r="AQ24" i="33" s="1"/>
  <c r="AQ15" i="28"/>
  <c r="AQ21" i="28" s="1"/>
  <c r="AQ24" i="28" s="1"/>
  <c r="AQ15" i="38"/>
  <c r="AQ21" i="38" s="1"/>
  <c r="AQ24" i="38" s="1"/>
  <c r="AQ15" i="9"/>
  <c r="AQ21" i="9" s="1"/>
  <c r="AQ24" i="9" s="1"/>
  <c r="BB6" i="40"/>
  <c r="BC6" i="40"/>
  <c r="BD6" i="40"/>
  <c r="BE6" i="40"/>
  <c r="BF6" i="40"/>
  <c r="BG6" i="40"/>
  <c r="BH6" i="40"/>
  <c r="BI6" i="40"/>
  <c r="BJ6" i="40"/>
  <c r="BK6" i="40"/>
  <c r="BL3" i="40" s="1"/>
  <c r="BL15" i="40" s="1"/>
  <c r="BL21" i="40" s="1"/>
  <c r="BL24" i="40" s="1"/>
  <c r="BL6" i="40"/>
  <c r="BM6" i="40"/>
  <c r="BN6" i="40"/>
  <c r="BA6" i="40"/>
  <c r="BB3" i="40" s="1"/>
  <c r="BB15" i="40" s="1"/>
  <c r="BB21" i="40" s="1"/>
  <c r="BB24" i="40" s="1"/>
  <c r="AR6" i="40"/>
  <c r="AS6" i="40"/>
  <c r="AT6" i="40"/>
  <c r="AU6" i="40"/>
  <c r="AV6" i="40"/>
  <c r="AW6" i="40"/>
  <c r="AX6" i="40"/>
  <c r="AY6" i="40"/>
  <c r="AZ6" i="40"/>
  <c r="AQ6" i="40"/>
  <c r="AR3" i="40" s="1"/>
  <c r="AR15" i="40" s="1"/>
  <c r="AR21" i="40" s="1"/>
  <c r="AR24" i="40" s="1"/>
  <c r="AH6" i="40"/>
  <c r="AI6" i="40"/>
  <c r="AJ6" i="40"/>
  <c r="AK6" i="40"/>
  <c r="AL6" i="40"/>
  <c r="AM6" i="40"/>
  <c r="AN6" i="40"/>
  <c r="AO6" i="40"/>
  <c r="AP6" i="40"/>
  <c r="AG6" i="40"/>
  <c r="AH3" i="40" s="1"/>
  <c r="X6" i="40"/>
  <c r="Y6" i="40"/>
  <c r="Z6" i="40"/>
  <c r="AA6" i="40"/>
  <c r="AB6" i="40"/>
  <c r="AC6" i="40"/>
  <c r="AD6" i="40"/>
  <c r="AE6" i="40"/>
  <c r="AF6" i="40"/>
  <c r="W6" i="40"/>
  <c r="X3" i="40" s="1"/>
  <c r="N6" i="40"/>
  <c r="O6" i="40"/>
  <c r="P6" i="40"/>
  <c r="Q6" i="40"/>
  <c r="R6" i="40"/>
  <c r="S6" i="40"/>
  <c r="T6" i="40"/>
  <c r="U6" i="40"/>
  <c r="V6" i="40"/>
  <c r="M6" i="40"/>
  <c r="N3" i="40" s="1"/>
  <c r="D6" i="40"/>
  <c r="E6" i="40"/>
  <c r="F6" i="40"/>
  <c r="G6" i="40"/>
  <c r="H6" i="40"/>
  <c r="I6" i="40"/>
  <c r="J6" i="40"/>
  <c r="K6" i="40"/>
  <c r="L6" i="40"/>
  <c r="C6" i="40"/>
  <c r="D3" i="40" s="1"/>
  <c r="BB6" i="39"/>
  <c r="BC6" i="39"/>
  <c r="BD6" i="39"/>
  <c r="BE6" i="39"/>
  <c r="BF6" i="39"/>
  <c r="BG6" i="39"/>
  <c r="BH6" i="39"/>
  <c r="BI6" i="39"/>
  <c r="BJ6" i="39"/>
  <c r="BK6" i="39"/>
  <c r="BL3" i="39" s="1"/>
  <c r="BL6" i="39"/>
  <c r="BM6" i="39"/>
  <c r="BN6" i="39"/>
  <c r="BA6" i="39"/>
  <c r="BB3" i="39" s="1"/>
  <c r="BB15" i="39" s="1"/>
  <c r="BB21" i="39" s="1"/>
  <c r="BB24" i="39" s="1"/>
  <c r="BB6" i="38"/>
  <c r="BC6" i="38"/>
  <c r="BD6" i="38"/>
  <c r="BE6" i="38"/>
  <c r="BF6" i="38"/>
  <c r="BG6" i="38"/>
  <c r="BH6" i="38"/>
  <c r="BI6" i="38"/>
  <c r="BJ6" i="38"/>
  <c r="BK6" i="38"/>
  <c r="BL3" i="38" s="1"/>
  <c r="BL15" i="38" s="1"/>
  <c r="BL21" i="38" s="1"/>
  <c r="BL24" i="38" s="1"/>
  <c r="BL6" i="38"/>
  <c r="BM6" i="38"/>
  <c r="BN6" i="38"/>
  <c r="BA6" i="38"/>
  <c r="BB3" i="38" s="1"/>
  <c r="BB15" i="38" s="1"/>
  <c r="BB21" i="38" s="1"/>
  <c r="BB24" i="38" s="1"/>
  <c r="AR3" i="38"/>
  <c r="AR15" i="38" s="1"/>
  <c r="AR21" i="38" s="1"/>
  <c r="AR24" i="38" s="1"/>
  <c r="AH6" i="38"/>
  <c r="AI6" i="38"/>
  <c r="AJ6" i="38"/>
  <c r="AK6" i="38"/>
  <c r="AL6" i="38"/>
  <c r="AM6" i="38"/>
  <c r="AN6" i="38"/>
  <c r="AO6" i="38"/>
  <c r="AP6" i="38"/>
  <c r="AG6" i="38"/>
  <c r="AH3" i="38" s="1"/>
  <c r="X6" i="38"/>
  <c r="Y6" i="38"/>
  <c r="Z6" i="38"/>
  <c r="AA6" i="38"/>
  <c r="AB6" i="38"/>
  <c r="AC6" i="38"/>
  <c r="AD6" i="38"/>
  <c r="AE6" i="38"/>
  <c r="AF6" i="38"/>
  <c r="W6" i="38"/>
  <c r="X3" i="38" s="1"/>
  <c r="N6" i="38"/>
  <c r="O6" i="38"/>
  <c r="P6" i="38"/>
  <c r="Q6" i="38"/>
  <c r="R6" i="38"/>
  <c r="S6" i="38"/>
  <c r="T6" i="38"/>
  <c r="U6" i="38"/>
  <c r="V6" i="38"/>
  <c r="M6" i="38"/>
  <c r="N3" i="38" s="1"/>
  <c r="D6" i="38"/>
  <c r="E6" i="38"/>
  <c r="F6" i="38"/>
  <c r="G6" i="38"/>
  <c r="H6" i="38"/>
  <c r="I6" i="38"/>
  <c r="J6" i="38"/>
  <c r="K6" i="38"/>
  <c r="L6" i="38"/>
  <c r="C6" i="38"/>
  <c r="D3" i="38" s="1"/>
  <c r="BB6" i="36"/>
  <c r="BC6" i="36"/>
  <c r="BD6" i="36"/>
  <c r="BE6" i="36"/>
  <c r="BF6" i="36"/>
  <c r="BG6" i="36"/>
  <c r="BH6" i="36"/>
  <c r="BI6" i="36"/>
  <c r="BJ6" i="36"/>
  <c r="BK6" i="36"/>
  <c r="BL3" i="36" s="1"/>
  <c r="BL15" i="36" s="1"/>
  <c r="BL21" i="36" s="1"/>
  <c r="BL24" i="36" s="1"/>
  <c r="BL6" i="36"/>
  <c r="BM6" i="36"/>
  <c r="BN6" i="36"/>
  <c r="BA6" i="36"/>
  <c r="BB3" i="36" s="1"/>
  <c r="BB15" i="36" s="1"/>
  <c r="BB21" i="36" s="1"/>
  <c r="BB24" i="36" s="1"/>
  <c r="AR6" i="36"/>
  <c r="AS6" i="36"/>
  <c r="AT6" i="36"/>
  <c r="AU6" i="36"/>
  <c r="AV6" i="36"/>
  <c r="AW6" i="36"/>
  <c r="AX6" i="36"/>
  <c r="AY6" i="36"/>
  <c r="AZ6" i="36"/>
  <c r="AQ6" i="36"/>
  <c r="AR3" i="36" s="1"/>
  <c r="AH6" i="36"/>
  <c r="AI6" i="36"/>
  <c r="AJ6" i="36"/>
  <c r="AK6" i="36"/>
  <c r="AL6" i="36"/>
  <c r="AM6" i="36"/>
  <c r="AN6" i="36"/>
  <c r="AO6" i="36"/>
  <c r="AP6" i="36"/>
  <c r="AG6" i="36"/>
  <c r="AH3" i="36" s="1"/>
  <c r="X6" i="36"/>
  <c r="Y6" i="36"/>
  <c r="Z6" i="36"/>
  <c r="AA6" i="36"/>
  <c r="AB6" i="36"/>
  <c r="AC6" i="36"/>
  <c r="AD6" i="36"/>
  <c r="AE6" i="36"/>
  <c r="AF6" i="36"/>
  <c r="W6" i="36"/>
  <c r="X3" i="36" s="1"/>
  <c r="N6" i="36"/>
  <c r="O6" i="36"/>
  <c r="P6" i="36"/>
  <c r="Q6" i="36"/>
  <c r="R6" i="36"/>
  <c r="S6" i="36"/>
  <c r="T6" i="36"/>
  <c r="U6" i="36"/>
  <c r="V6" i="36"/>
  <c r="M6" i="36"/>
  <c r="N3" i="36" s="1"/>
  <c r="D6" i="36"/>
  <c r="E6" i="36"/>
  <c r="F6" i="36"/>
  <c r="G6" i="36"/>
  <c r="H6" i="36"/>
  <c r="I6" i="36"/>
  <c r="J6" i="36"/>
  <c r="K6" i="36"/>
  <c r="L6" i="36"/>
  <c r="C6" i="36"/>
  <c r="D3" i="36" s="1"/>
  <c r="BB6" i="35"/>
  <c r="BC6" i="35"/>
  <c r="BD6" i="35"/>
  <c r="BE6" i="35"/>
  <c r="BF6" i="35"/>
  <c r="BG6" i="35"/>
  <c r="BH6" i="35"/>
  <c r="BI6" i="35"/>
  <c r="BJ6" i="35"/>
  <c r="BK6" i="35"/>
  <c r="BL3" i="35" s="1"/>
  <c r="BL15" i="35" s="1"/>
  <c r="BL21" i="35" s="1"/>
  <c r="BL24" i="35" s="1"/>
  <c r="BL6" i="35"/>
  <c r="BM6" i="35"/>
  <c r="BN6" i="35"/>
  <c r="BA6" i="35"/>
  <c r="BB3" i="35" s="1"/>
  <c r="AR6" i="35"/>
  <c r="AS6" i="35"/>
  <c r="AT6" i="35"/>
  <c r="AU6" i="35"/>
  <c r="AV6" i="35"/>
  <c r="AW6" i="35"/>
  <c r="AX6" i="35"/>
  <c r="AY6" i="35"/>
  <c r="AZ6" i="35"/>
  <c r="AQ6" i="35"/>
  <c r="AR3" i="35" s="1"/>
  <c r="AR15" i="35" s="1"/>
  <c r="AR21" i="35" s="1"/>
  <c r="AR24" i="35" s="1"/>
  <c r="AH6" i="35"/>
  <c r="AI6" i="35"/>
  <c r="AJ6" i="35"/>
  <c r="AK6" i="35"/>
  <c r="AL6" i="35"/>
  <c r="AM6" i="35"/>
  <c r="AN6" i="35"/>
  <c r="AO6" i="35"/>
  <c r="AP6" i="35"/>
  <c r="AG6" i="35"/>
  <c r="AH3" i="35" s="1"/>
  <c r="X6" i="35"/>
  <c r="Y6" i="35"/>
  <c r="Z6" i="35"/>
  <c r="AA6" i="35"/>
  <c r="AB6" i="35"/>
  <c r="AC6" i="35"/>
  <c r="AD6" i="35"/>
  <c r="AE6" i="35"/>
  <c r="AF6" i="35"/>
  <c r="W6" i="35"/>
  <c r="X3" i="35" s="1"/>
  <c r="N6" i="35"/>
  <c r="O6" i="35"/>
  <c r="P6" i="35"/>
  <c r="Q6" i="35"/>
  <c r="R6" i="35"/>
  <c r="S6" i="35"/>
  <c r="T6" i="35"/>
  <c r="U6" i="35"/>
  <c r="V6" i="35"/>
  <c r="M6" i="35"/>
  <c r="N3" i="35" s="1"/>
  <c r="D6" i="35"/>
  <c r="E6" i="35"/>
  <c r="F6" i="35"/>
  <c r="G6" i="35"/>
  <c r="H6" i="35"/>
  <c r="I6" i="35"/>
  <c r="J6" i="35"/>
  <c r="K6" i="35"/>
  <c r="L6" i="35"/>
  <c r="C6" i="35"/>
  <c r="D3" i="35" s="1"/>
  <c r="BB6" i="34"/>
  <c r="BC6" i="34"/>
  <c r="BD6" i="34"/>
  <c r="BE6" i="34"/>
  <c r="BF6" i="34"/>
  <c r="BG6" i="34"/>
  <c r="BH6" i="34"/>
  <c r="BI6" i="34"/>
  <c r="BJ6" i="34"/>
  <c r="BK6" i="34"/>
  <c r="BL3" i="34" s="1"/>
  <c r="BL6" i="34"/>
  <c r="BM6" i="34"/>
  <c r="BN6" i="34"/>
  <c r="BA6" i="34"/>
  <c r="BB3" i="34" s="1"/>
  <c r="AR6" i="34"/>
  <c r="AS6" i="34"/>
  <c r="AT6" i="34"/>
  <c r="AU6" i="34"/>
  <c r="AV6" i="34"/>
  <c r="AW6" i="34"/>
  <c r="AX6" i="34"/>
  <c r="AY6" i="34"/>
  <c r="AZ6" i="34"/>
  <c r="AQ6" i="34"/>
  <c r="AR3" i="34" s="1"/>
  <c r="AH6" i="34"/>
  <c r="AI6" i="34"/>
  <c r="AJ6" i="34"/>
  <c r="AK6" i="34"/>
  <c r="AL6" i="34"/>
  <c r="AM6" i="34"/>
  <c r="AN6" i="34"/>
  <c r="AO6" i="34"/>
  <c r="AP6" i="34"/>
  <c r="AG6" i="34"/>
  <c r="AH3" i="34" s="1"/>
  <c r="X6" i="34"/>
  <c r="Y6" i="34"/>
  <c r="Z6" i="34"/>
  <c r="AA6" i="34"/>
  <c r="AB6" i="34"/>
  <c r="AC6" i="34"/>
  <c r="AD6" i="34"/>
  <c r="AE6" i="34"/>
  <c r="AF6" i="34"/>
  <c r="W6" i="34"/>
  <c r="X3" i="34" s="1"/>
  <c r="N6" i="34"/>
  <c r="O6" i="34"/>
  <c r="P6" i="34"/>
  <c r="Q6" i="34"/>
  <c r="R6" i="34"/>
  <c r="S6" i="34"/>
  <c r="T6" i="34"/>
  <c r="U6" i="34"/>
  <c r="V6" i="34"/>
  <c r="M6" i="34"/>
  <c r="N3" i="34" s="1"/>
  <c r="D6" i="34"/>
  <c r="E6" i="34"/>
  <c r="F6" i="34"/>
  <c r="G6" i="34"/>
  <c r="H6" i="34"/>
  <c r="I6" i="34"/>
  <c r="J6" i="34"/>
  <c r="K6" i="34"/>
  <c r="L6" i="34"/>
  <c r="C6" i="34"/>
  <c r="D3" i="34" s="1"/>
  <c r="BB6" i="33"/>
  <c r="BC6" i="33"/>
  <c r="BD6" i="33"/>
  <c r="BE6" i="33"/>
  <c r="BF6" i="33"/>
  <c r="BG6" i="33"/>
  <c r="BH6" i="33"/>
  <c r="BI6" i="33"/>
  <c r="BJ6" i="33"/>
  <c r="BK6" i="33"/>
  <c r="BL3" i="33" s="1"/>
  <c r="BL15" i="33" s="1"/>
  <c r="BL21" i="33" s="1"/>
  <c r="BL24" i="33" s="1"/>
  <c r="BL6" i="33"/>
  <c r="BM6" i="33"/>
  <c r="BN6" i="33"/>
  <c r="BA6" i="33"/>
  <c r="BB3" i="33" s="1"/>
  <c r="BB15" i="33" s="1"/>
  <c r="BB21" i="33" s="1"/>
  <c r="BB24" i="33" s="1"/>
  <c r="AR6" i="33"/>
  <c r="AS6" i="33"/>
  <c r="AT6" i="33"/>
  <c r="AU6" i="33"/>
  <c r="AV6" i="33"/>
  <c r="AW6" i="33"/>
  <c r="AX6" i="33"/>
  <c r="AY6" i="33"/>
  <c r="AZ6" i="33"/>
  <c r="AQ6" i="33"/>
  <c r="AR3" i="33" s="1"/>
  <c r="AR15" i="33" s="1"/>
  <c r="AR21" i="33" s="1"/>
  <c r="AR24" i="33" s="1"/>
  <c r="AH6" i="33"/>
  <c r="AI6" i="33"/>
  <c r="AJ6" i="33"/>
  <c r="AK6" i="33"/>
  <c r="AL6" i="33"/>
  <c r="AM6" i="33"/>
  <c r="AN6" i="33"/>
  <c r="AO6" i="33"/>
  <c r="AP6" i="33"/>
  <c r="AG6" i="33"/>
  <c r="AH3" i="33" s="1"/>
  <c r="X6" i="33"/>
  <c r="Y6" i="33"/>
  <c r="Z6" i="33"/>
  <c r="AA6" i="33"/>
  <c r="AB6" i="33"/>
  <c r="AC6" i="33"/>
  <c r="AD6" i="33"/>
  <c r="AE6" i="33"/>
  <c r="AF6" i="33"/>
  <c r="W6" i="33"/>
  <c r="X3" i="33" s="1"/>
  <c r="N6" i="33"/>
  <c r="O6" i="33"/>
  <c r="P6" i="33"/>
  <c r="Q6" i="33"/>
  <c r="R6" i="33"/>
  <c r="S6" i="33"/>
  <c r="T6" i="33"/>
  <c r="U6" i="33"/>
  <c r="V6" i="33"/>
  <c r="M6" i="33"/>
  <c r="N3" i="33" s="1"/>
  <c r="D6" i="33"/>
  <c r="E6" i="33"/>
  <c r="F6" i="33"/>
  <c r="G6" i="33"/>
  <c r="H6" i="33"/>
  <c r="I6" i="33"/>
  <c r="J6" i="33"/>
  <c r="K6" i="33"/>
  <c r="L6" i="33"/>
  <c r="C6" i="33"/>
  <c r="D3" i="33" s="1"/>
  <c r="BB6" i="32"/>
  <c r="BC6" i="32"/>
  <c r="BD6" i="32"/>
  <c r="BE6" i="32"/>
  <c r="BF6" i="32"/>
  <c r="BG6" i="32"/>
  <c r="BH6" i="32"/>
  <c r="BI6" i="32"/>
  <c r="BJ6" i="32"/>
  <c r="BK6" i="32"/>
  <c r="BL3" i="32" s="1"/>
  <c r="BL15" i="32" s="1"/>
  <c r="BL21" i="32" s="1"/>
  <c r="BL24" i="32" s="1"/>
  <c r="BL6" i="32"/>
  <c r="BM6" i="32"/>
  <c r="BN6" i="32"/>
  <c r="BA6" i="32"/>
  <c r="BB3" i="32" s="1"/>
  <c r="BB15" i="32" s="1"/>
  <c r="BB21" i="32" s="1"/>
  <c r="BB24" i="32" s="1"/>
  <c r="AR6" i="32"/>
  <c r="AS6" i="32"/>
  <c r="AT6" i="32"/>
  <c r="AU6" i="32"/>
  <c r="AV6" i="32"/>
  <c r="AW6" i="32"/>
  <c r="AX6" i="32"/>
  <c r="AY6" i="32"/>
  <c r="AZ6" i="32"/>
  <c r="AQ6" i="32"/>
  <c r="AR3" i="32" s="1"/>
  <c r="AR15" i="32" s="1"/>
  <c r="AR21" i="32" s="1"/>
  <c r="AR24" i="32" s="1"/>
  <c r="AH6" i="32"/>
  <c r="AI6" i="32"/>
  <c r="AJ6" i="32"/>
  <c r="AK6" i="32"/>
  <c r="AL6" i="32"/>
  <c r="AM6" i="32"/>
  <c r="AN6" i="32"/>
  <c r="AO6" i="32"/>
  <c r="AP6" i="32"/>
  <c r="AG6" i="32"/>
  <c r="AH3" i="32" s="1"/>
  <c r="X6" i="32"/>
  <c r="Y6" i="32"/>
  <c r="Z6" i="32"/>
  <c r="AA6" i="32"/>
  <c r="AB6" i="32"/>
  <c r="AC6" i="32"/>
  <c r="AD6" i="32"/>
  <c r="AE6" i="32"/>
  <c r="AF6" i="32"/>
  <c r="W6" i="32"/>
  <c r="X3" i="32" s="1"/>
  <c r="N6" i="32"/>
  <c r="O6" i="32"/>
  <c r="P6" i="32"/>
  <c r="Q6" i="32"/>
  <c r="R6" i="32"/>
  <c r="S6" i="32"/>
  <c r="T6" i="32"/>
  <c r="U6" i="32"/>
  <c r="V6" i="32"/>
  <c r="M6" i="32"/>
  <c r="N3" i="32" s="1"/>
  <c r="F6" i="32"/>
  <c r="G6" i="32"/>
  <c r="H6" i="32"/>
  <c r="I6" i="32"/>
  <c r="J6" i="32"/>
  <c r="K6" i="32"/>
  <c r="L6" i="32"/>
  <c r="D6" i="32"/>
  <c r="E6" i="32"/>
  <c r="C6" i="32"/>
  <c r="D3" i="32" s="1"/>
  <c r="BA24" i="1" l="1"/>
  <c r="W49" i="31"/>
  <c r="W52" i="31" s="1"/>
  <c r="U31" i="49" s="1"/>
  <c r="O9" i="45"/>
  <c r="AC9" i="45" s="1"/>
  <c r="BC3" i="34"/>
  <c r="BB15" i="34"/>
  <c r="BB21" i="34" s="1"/>
  <c r="BB24" i="34" s="1"/>
  <c r="O3" i="35"/>
  <c r="P3" i="35" s="1"/>
  <c r="Q3" i="35" s="1"/>
  <c r="R3" i="35" s="1"/>
  <c r="S3" i="35" s="1"/>
  <c r="T3" i="35" s="1"/>
  <c r="U3" i="35" s="1"/>
  <c r="V3" i="35" s="1"/>
  <c r="AI3" i="35"/>
  <c r="AJ3" i="35" s="1"/>
  <c r="AK3" i="35" s="1"/>
  <c r="AL3" i="35" s="1"/>
  <c r="AM3" i="35" s="1"/>
  <c r="AN3" i="35" s="1"/>
  <c r="AO3" i="35" s="1"/>
  <c r="AP3" i="35" s="1"/>
  <c r="AP15" i="35" s="1"/>
  <c r="AP21" i="35" s="1"/>
  <c r="AP24" i="35" s="1"/>
  <c r="BC3" i="35"/>
  <c r="BB15" i="35"/>
  <c r="BB21" i="35" s="1"/>
  <c r="BB24" i="35" s="1"/>
  <c r="O8" i="45"/>
  <c r="AC8" i="45" s="1"/>
  <c r="AS3" i="36"/>
  <c r="AR15" i="36"/>
  <c r="AR21" i="36" s="1"/>
  <c r="AR24" i="36" s="1"/>
  <c r="AQ21" i="19"/>
  <c r="AV15" i="44"/>
  <c r="AV21" i="44" s="1"/>
  <c r="AV24" i="44" s="1"/>
  <c r="E3" i="40"/>
  <c r="F3" i="40" s="1"/>
  <c r="G3" i="40" s="1"/>
  <c r="H3" i="40" s="1"/>
  <c r="I3" i="40" s="1"/>
  <c r="J3" i="40" s="1"/>
  <c r="K3" i="40" s="1"/>
  <c r="L3" i="40" s="1"/>
  <c r="AS3" i="40"/>
  <c r="O3" i="40"/>
  <c r="P3" i="40" s="1"/>
  <c r="Q3" i="40" s="1"/>
  <c r="R3" i="40" s="1"/>
  <c r="S3" i="40" s="1"/>
  <c r="T3" i="40" s="1"/>
  <c r="U3" i="40" s="1"/>
  <c r="V3" i="40" s="1"/>
  <c r="BC3" i="40"/>
  <c r="BM3" i="40"/>
  <c r="BC3" i="36"/>
  <c r="BM3" i="36"/>
  <c r="BM3" i="35"/>
  <c r="E3" i="35"/>
  <c r="F3" i="35" s="1"/>
  <c r="G3" i="35" s="1"/>
  <c r="H3" i="35" s="1"/>
  <c r="I3" i="35" s="1"/>
  <c r="J3" i="35" s="1"/>
  <c r="K3" i="35" s="1"/>
  <c r="L3" i="35" s="1"/>
  <c r="Y3" i="35"/>
  <c r="Z3" i="35" s="1"/>
  <c r="AA3" i="35" s="1"/>
  <c r="AB3" i="35" s="1"/>
  <c r="AC3" i="35" s="1"/>
  <c r="AD3" i="35" s="1"/>
  <c r="AE3" i="35" s="1"/>
  <c r="AF3" i="35" s="1"/>
  <c r="AS3" i="35"/>
  <c r="BM3" i="34"/>
  <c r="BN3" i="34" s="1"/>
  <c r="BO3" i="34" s="1"/>
  <c r="BP3" i="34" s="1"/>
  <c r="BQ3" i="34" s="1"/>
  <c r="BR3" i="34" s="1"/>
  <c r="O3" i="33"/>
  <c r="P3" i="33" s="1"/>
  <c r="Q3" i="33" s="1"/>
  <c r="R3" i="33" s="1"/>
  <c r="S3" i="33" s="1"/>
  <c r="T3" i="33" s="1"/>
  <c r="U3" i="33" s="1"/>
  <c r="V3" i="33" s="1"/>
  <c r="BC3" i="33"/>
  <c r="BM3" i="33"/>
  <c r="Y3" i="33"/>
  <c r="Z3" i="33" s="1"/>
  <c r="AA3" i="33" s="1"/>
  <c r="AB3" i="33" s="1"/>
  <c r="AC3" i="33" s="1"/>
  <c r="AD3" i="33" s="1"/>
  <c r="AE3" i="33" s="1"/>
  <c r="AF3" i="33" s="1"/>
  <c r="O3" i="32"/>
  <c r="P3" i="32" s="1"/>
  <c r="Q3" i="32" s="1"/>
  <c r="R3" i="32" s="1"/>
  <c r="S3" i="32" s="1"/>
  <c r="T3" i="32" s="1"/>
  <c r="U3" i="32" s="1"/>
  <c r="V3" i="32" s="1"/>
  <c r="AI3" i="32"/>
  <c r="AJ3" i="32" s="1"/>
  <c r="AK3" i="32" s="1"/>
  <c r="AL3" i="32" s="1"/>
  <c r="AM3" i="32" s="1"/>
  <c r="AN3" i="32" s="1"/>
  <c r="AO3" i="32" s="1"/>
  <c r="AP3" i="32" s="1"/>
  <c r="AP15" i="32" s="1"/>
  <c r="AP21" i="32" s="1"/>
  <c r="AP24" i="32" s="1"/>
  <c r="BC3" i="32"/>
  <c r="Y3" i="32"/>
  <c r="Z3" i="32" s="1"/>
  <c r="AA3" i="32" s="1"/>
  <c r="AB3" i="32" s="1"/>
  <c r="AC3" i="32" s="1"/>
  <c r="AD3" i="32" s="1"/>
  <c r="AE3" i="32" s="1"/>
  <c r="AF3" i="32" s="1"/>
  <c r="AS3" i="32"/>
  <c r="O3" i="38"/>
  <c r="P3" i="38" s="1"/>
  <c r="Q3" i="38" s="1"/>
  <c r="R3" i="38" s="1"/>
  <c r="S3" i="38" s="1"/>
  <c r="T3" i="38" s="1"/>
  <c r="U3" i="38" s="1"/>
  <c r="V3" i="38" s="1"/>
  <c r="AS3" i="38"/>
  <c r="BC3" i="38"/>
  <c r="BM3" i="38"/>
  <c r="AI3" i="40"/>
  <c r="AJ3" i="40" s="1"/>
  <c r="AK3" i="40" s="1"/>
  <c r="AL3" i="40" s="1"/>
  <c r="AM3" i="40" s="1"/>
  <c r="AN3" i="40" s="1"/>
  <c r="AO3" i="40" s="1"/>
  <c r="AP3" i="40" s="1"/>
  <c r="AP15" i="40" s="1"/>
  <c r="AP21" i="40" s="1"/>
  <c r="AP24" i="40" s="1"/>
  <c r="Y3" i="40"/>
  <c r="Z3" i="40" s="1"/>
  <c r="AA3" i="40" s="1"/>
  <c r="AB3" i="40" s="1"/>
  <c r="AC3" i="40" s="1"/>
  <c r="AD3" i="40" s="1"/>
  <c r="AE3" i="40" s="1"/>
  <c r="AF3" i="40" s="1"/>
  <c r="BC3" i="39"/>
  <c r="BM3" i="39"/>
  <c r="BN3" i="39" s="1"/>
  <c r="BO3" i="39" s="1"/>
  <c r="BP3" i="39" s="1"/>
  <c r="BQ3" i="39" s="1"/>
  <c r="BR3" i="39" s="1"/>
  <c r="AI3" i="38"/>
  <c r="AJ3" i="38" s="1"/>
  <c r="AK3" i="38" s="1"/>
  <c r="AL3" i="38" s="1"/>
  <c r="AM3" i="38" s="1"/>
  <c r="AN3" i="38" s="1"/>
  <c r="AO3" i="38" s="1"/>
  <c r="AP3" i="38" s="1"/>
  <c r="AP15" i="38" s="1"/>
  <c r="AP21" i="38" s="1"/>
  <c r="AP24" i="38" s="1"/>
  <c r="Y3" i="38"/>
  <c r="Z3" i="38" s="1"/>
  <c r="AA3" i="38" s="1"/>
  <c r="AB3" i="38" s="1"/>
  <c r="AC3" i="38" s="1"/>
  <c r="AD3" i="38" s="1"/>
  <c r="AE3" i="38" s="1"/>
  <c r="AF3" i="38" s="1"/>
  <c r="E3" i="38"/>
  <c r="F3" i="38" s="1"/>
  <c r="G3" i="38" s="1"/>
  <c r="H3" i="38" s="1"/>
  <c r="I3" i="38" s="1"/>
  <c r="J3" i="38" s="1"/>
  <c r="K3" i="38" s="1"/>
  <c r="L3" i="38" s="1"/>
  <c r="AI3" i="36"/>
  <c r="AJ3" i="36" s="1"/>
  <c r="AK3" i="36" s="1"/>
  <c r="AL3" i="36" s="1"/>
  <c r="AM3" i="36" s="1"/>
  <c r="AN3" i="36" s="1"/>
  <c r="AO3" i="36" s="1"/>
  <c r="AP3" i="36" s="1"/>
  <c r="AP15" i="36" s="1"/>
  <c r="AP21" i="36" s="1"/>
  <c r="AP24" i="36" s="1"/>
  <c r="Y3" i="36"/>
  <c r="Z3" i="36" s="1"/>
  <c r="AA3" i="36" s="1"/>
  <c r="AB3" i="36" s="1"/>
  <c r="AC3" i="36" s="1"/>
  <c r="AD3" i="36" s="1"/>
  <c r="AE3" i="36" s="1"/>
  <c r="AF3" i="36" s="1"/>
  <c r="O3" i="36"/>
  <c r="P3" i="36" s="1"/>
  <c r="Q3" i="36" s="1"/>
  <c r="R3" i="36" s="1"/>
  <c r="S3" i="36" s="1"/>
  <c r="T3" i="36" s="1"/>
  <c r="U3" i="36" s="1"/>
  <c r="V3" i="36" s="1"/>
  <c r="E3" i="36"/>
  <c r="F3" i="36" s="1"/>
  <c r="G3" i="36" s="1"/>
  <c r="H3" i="36" s="1"/>
  <c r="I3" i="36" s="1"/>
  <c r="J3" i="36" s="1"/>
  <c r="K3" i="36" s="1"/>
  <c r="L3" i="36" s="1"/>
  <c r="AS3" i="34"/>
  <c r="AT3" i="34" s="1"/>
  <c r="AU3" i="34" s="1"/>
  <c r="AV3" i="34" s="1"/>
  <c r="AW3" i="34" s="1"/>
  <c r="AI3" i="34"/>
  <c r="AJ3" i="34" s="1"/>
  <c r="AK3" i="34" s="1"/>
  <c r="AL3" i="34" s="1"/>
  <c r="AM3" i="34" s="1"/>
  <c r="AN3" i="34" s="1"/>
  <c r="AO3" i="34" s="1"/>
  <c r="AP3" i="34" s="1"/>
  <c r="Y3" i="34"/>
  <c r="Z3" i="34" s="1"/>
  <c r="AA3" i="34" s="1"/>
  <c r="AB3" i="34" s="1"/>
  <c r="AC3" i="34" s="1"/>
  <c r="AD3" i="34" s="1"/>
  <c r="AE3" i="34" s="1"/>
  <c r="AF3" i="34" s="1"/>
  <c r="O3" i="34"/>
  <c r="P3" i="34" s="1"/>
  <c r="Q3" i="34" s="1"/>
  <c r="R3" i="34" s="1"/>
  <c r="S3" i="34" s="1"/>
  <c r="T3" i="34" s="1"/>
  <c r="U3" i="34" s="1"/>
  <c r="V3" i="34" s="1"/>
  <c r="E3" i="34"/>
  <c r="F3" i="34" s="1"/>
  <c r="G3" i="34" s="1"/>
  <c r="H3" i="34" s="1"/>
  <c r="I3" i="34" s="1"/>
  <c r="J3" i="34" s="1"/>
  <c r="K3" i="34" s="1"/>
  <c r="L3" i="34" s="1"/>
  <c r="AS3" i="33"/>
  <c r="AI3" i="33"/>
  <c r="AJ3" i="33" s="1"/>
  <c r="AK3" i="33" s="1"/>
  <c r="AL3" i="33" s="1"/>
  <c r="AM3" i="33" s="1"/>
  <c r="AN3" i="33" s="1"/>
  <c r="AO3" i="33" s="1"/>
  <c r="AP3" i="33" s="1"/>
  <c r="AP15" i="33" s="1"/>
  <c r="AP21" i="33" s="1"/>
  <c r="AP24" i="33" s="1"/>
  <c r="E3" i="33"/>
  <c r="F3" i="33" s="1"/>
  <c r="G3" i="33" s="1"/>
  <c r="H3" i="33" s="1"/>
  <c r="I3" i="33" s="1"/>
  <c r="J3" i="33" s="1"/>
  <c r="K3" i="33" s="1"/>
  <c r="L3" i="33" s="1"/>
  <c r="BM3" i="32"/>
  <c r="E3" i="32"/>
  <c r="F3" i="32" s="1"/>
  <c r="G3" i="32" s="1"/>
  <c r="H3" i="32" s="1"/>
  <c r="I3" i="32" s="1"/>
  <c r="J3" i="32" s="1"/>
  <c r="K3" i="32" s="1"/>
  <c r="L3" i="32" s="1"/>
  <c r="BB6" i="31"/>
  <c r="BC6" i="31"/>
  <c r="BD6" i="31"/>
  <c r="BE6" i="31"/>
  <c r="BF6" i="31"/>
  <c r="BG6" i="31"/>
  <c r="BH6" i="31"/>
  <c r="BI6" i="31"/>
  <c r="BJ6" i="31"/>
  <c r="BK6" i="31"/>
  <c r="BL3" i="31" s="1"/>
  <c r="BL15" i="31" s="1"/>
  <c r="BL21" i="31" s="1"/>
  <c r="BL24" i="31" s="1"/>
  <c r="BL6" i="31"/>
  <c r="BM6" i="31"/>
  <c r="BN6" i="31"/>
  <c r="BA6" i="31"/>
  <c r="BB3" i="31" s="1"/>
  <c r="BB15" i="31" s="1"/>
  <c r="BB21" i="31" s="1"/>
  <c r="BB24" i="31" s="1"/>
  <c r="AR6" i="31"/>
  <c r="AS6" i="31"/>
  <c r="AT6" i="31"/>
  <c r="AU6" i="31"/>
  <c r="AV6" i="31"/>
  <c r="AW6" i="31"/>
  <c r="AX6" i="31"/>
  <c r="AY6" i="31"/>
  <c r="AZ6" i="31"/>
  <c r="AQ6" i="31"/>
  <c r="AR3" i="31" s="1"/>
  <c r="AR15" i="31" s="1"/>
  <c r="AR21" i="31" s="1"/>
  <c r="AR24" i="31" s="1"/>
  <c r="AH6" i="31"/>
  <c r="AI6" i="31"/>
  <c r="AJ6" i="31"/>
  <c r="AK6" i="31"/>
  <c r="AL6" i="31"/>
  <c r="AM6" i="31"/>
  <c r="AN6" i="31"/>
  <c r="AO6" i="31"/>
  <c r="AP6" i="31"/>
  <c r="AG6" i="31"/>
  <c r="AH3" i="31" s="1"/>
  <c r="X6" i="31"/>
  <c r="Y6" i="31"/>
  <c r="Z6" i="31"/>
  <c r="AA6" i="31"/>
  <c r="AB6" i="31"/>
  <c r="AC6" i="31"/>
  <c r="AD6" i="31"/>
  <c r="AE6" i="31"/>
  <c r="AF6" i="31"/>
  <c r="W6" i="31"/>
  <c r="X3" i="31" s="1"/>
  <c r="BB6" i="30"/>
  <c r="BC6" i="30"/>
  <c r="BD6" i="30"/>
  <c r="BE6" i="30"/>
  <c r="BF6" i="30"/>
  <c r="BG6" i="30"/>
  <c r="BH6" i="30"/>
  <c r="BI6" i="30"/>
  <c r="BJ6" i="30"/>
  <c r="BK6" i="30"/>
  <c r="BL3" i="30" s="1"/>
  <c r="BL15" i="30" s="1"/>
  <c r="BL21" i="30" s="1"/>
  <c r="BL24" i="30" s="1"/>
  <c r="BL6" i="30"/>
  <c r="BM6" i="30"/>
  <c r="BN6" i="30"/>
  <c r="BA6" i="30"/>
  <c r="BB3" i="30" s="1"/>
  <c r="BB15" i="30" s="1"/>
  <c r="BB21" i="30" s="1"/>
  <c r="BB24" i="30" s="1"/>
  <c r="AR6" i="30"/>
  <c r="AS6" i="30"/>
  <c r="AT6" i="30"/>
  <c r="AU6" i="30"/>
  <c r="AV6" i="30"/>
  <c r="AW6" i="30"/>
  <c r="AX6" i="30"/>
  <c r="AY6" i="30"/>
  <c r="AZ6" i="30"/>
  <c r="AQ6" i="30"/>
  <c r="AR3" i="30" s="1"/>
  <c r="AR15" i="30" s="1"/>
  <c r="AR21" i="30" s="1"/>
  <c r="AR24" i="30" s="1"/>
  <c r="AH6" i="30"/>
  <c r="AI6" i="30"/>
  <c r="AJ6" i="30"/>
  <c r="AK6" i="30"/>
  <c r="AL6" i="30"/>
  <c r="AM6" i="30"/>
  <c r="AN6" i="30"/>
  <c r="AO6" i="30"/>
  <c r="AP6" i="30"/>
  <c r="AG6" i="30"/>
  <c r="AH3" i="30" s="1"/>
  <c r="X6" i="30"/>
  <c r="Y6" i="30"/>
  <c r="Z6" i="30"/>
  <c r="AA6" i="30"/>
  <c r="AB6" i="30"/>
  <c r="AC6" i="30"/>
  <c r="AD6" i="30"/>
  <c r="AE6" i="30"/>
  <c r="AF6" i="30"/>
  <c r="W6" i="30"/>
  <c r="X3" i="30" s="1"/>
  <c r="N6" i="30"/>
  <c r="O6" i="30"/>
  <c r="P6" i="30"/>
  <c r="Q6" i="30"/>
  <c r="R6" i="30"/>
  <c r="S6" i="30"/>
  <c r="T6" i="30"/>
  <c r="U6" i="30"/>
  <c r="V6" i="30"/>
  <c r="M6" i="30"/>
  <c r="N3" i="30" s="1"/>
  <c r="D6" i="30"/>
  <c r="E6" i="30"/>
  <c r="F6" i="30"/>
  <c r="G6" i="30"/>
  <c r="H6" i="30"/>
  <c r="I6" i="30"/>
  <c r="J6" i="30"/>
  <c r="K6" i="30"/>
  <c r="L6" i="30"/>
  <c r="C6" i="30"/>
  <c r="D3" i="30" s="1"/>
  <c r="BB6" i="29"/>
  <c r="BC6" i="29"/>
  <c r="BD6" i="29"/>
  <c r="BE6" i="29"/>
  <c r="BF6" i="29"/>
  <c r="BG6" i="29"/>
  <c r="BH6" i="29"/>
  <c r="BI6" i="29"/>
  <c r="BJ6" i="29"/>
  <c r="BK6" i="29"/>
  <c r="BL3" i="29" s="1"/>
  <c r="BL15" i="29" s="1"/>
  <c r="BL6" i="29"/>
  <c r="BM6" i="29"/>
  <c r="BN6" i="29"/>
  <c r="BA6" i="29"/>
  <c r="BB3" i="29" s="1"/>
  <c r="BB15" i="29" s="1"/>
  <c r="BB21" i="29" s="1"/>
  <c r="BB24" i="29" s="1"/>
  <c r="AR6" i="29"/>
  <c r="AS6" i="29"/>
  <c r="AT6" i="29"/>
  <c r="AU6" i="29"/>
  <c r="AV6" i="29"/>
  <c r="AW6" i="29"/>
  <c r="AX6" i="29"/>
  <c r="AY6" i="29"/>
  <c r="AZ6" i="29"/>
  <c r="AQ6" i="29"/>
  <c r="AR3" i="29" s="1"/>
  <c r="AH6" i="29"/>
  <c r="AI6" i="29"/>
  <c r="AJ6" i="29"/>
  <c r="AK6" i="29"/>
  <c r="AL6" i="29"/>
  <c r="AM6" i="29"/>
  <c r="AN6" i="29"/>
  <c r="AO6" i="29"/>
  <c r="AP6" i="29"/>
  <c r="AG6" i="29"/>
  <c r="AH3" i="29" s="1"/>
  <c r="X6" i="29"/>
  <c r="Y6" i="29"/>
  <c r="Z6" i="29"/>
  <c r="AA6" i="29"/>
  <c r="AB6" i="29"/>
  <c r="AC6" i="29"/>
  <c r="AD6" i="29"/>
  <c r="AE6" i="29"/>
  <c r="AF6" i="29"/>
  <c r="W6" i="29"/>
  <c r="X3" i="29" s="1"/>
  <c r="N6" i="29"/>
  <c r="O6" i="29"/>
  <c r="P6" i="29"/>
  <c r="Q6" i="29"/>
  <c r="R6" i="29"/>
  <c r="S6" i="29"/>
  <c r="T6" i="29"/>
  <c r="U6" i="29"/>
  <c r="V6" i="29"/>
  <c r="M6" i="29"/>
  <c r="N3" i="29" s="1"/>
  <c r="D6" i="29"/>
  <c r="E6" i="29"/>
  <c r="F6" i="29"/>
  <c r="G6" i="29"/>
  <c r="H6" i="29"/>
  <c r="I6" i="29"/>
  <c r="J6" i="29"/>
  <c r="K6" i="29"/>
  <c r="L6" i="29"/>
  <c r="C6" i="29"/>
  <c r="D3" i="29" s="1"/>
  <c r="BB6" i="28"/>
  <c r="BC6" i="28"/>
  <c r="BD6" i="28"/>
  <c r="BE6" i="28"/>
  <c r="BF6" i="28"/>
  <c r="BG6" i="28"/>
  <c r="BH6" i="28"/>
  <c r="BI6" i="28"/>
  <c r="BJ6" i="28"/>
  <c r="BK6" i="28"/>
  <c r="BL3" i="28" s="1"/>
  <c r="BL15" i="28" s="1"/>
  <c r="BL21" i="28" s="1"/>
  <c r="BL24" i="28" s="1"/>
  <c r="BL6" i="28"/>
  <c r="BM6" i="28"/>
  <c r="BN6" i="28"/>
  <c r="BA6" i="28"/>
  <c r="BB3" i="28" s="1"/>
  <c r="BB15" i="28" s="1"/>
  <c r="BB21" i="28" s="1"/>
  <c r="BB24" i="28" s="1"/>
  <c r="AR6" i="28"/>
  <c r="AS6" i="28"/>
  <c r="AT6" i="28"/>
  <c r="AU6" i="28"/>
  <c r="AV6" i="28"/>
  <c r="AW6" i="28"/>
  <c r="AX6" i="28"/>
  <c r="AY6" i="28"/>
  <c r="AZ6" i="28"/>
  <c r="AQ6" i="28"/>
  <c r="AR3" i="28" s="1"/>
  <c r="AR15" i="28" s="1"/>
  <c r="AR21" i="28" s="1"/>
  <c r="AR24" i="28" s="1"/>
  <c r="AH6" i="28"/>
  <c r="AI6" i="28"/>
  <c r="AJ6" i="28"/>
  <c r="AK6" i="28"/>
  <c r="AL6" i="28"/>
  <c r="AM6" i="28"/>
  <c r="AN6" i="28"/>
  <c r="AO6" i="28"/>
  <c r="AP6" i="28"/>
  <c r="AG6" i="28"/>
  <c r="AH3" i="28" s="1"/>
  <c r="X6" i="28"/>
  <c r="Y6" i="28"/>
  <c r="Z6" i="28"/>
  <c r="AA6" i="28"/>
  <c r="AB6" i="28"/>
  <c r="AC6" i="28"/>
  <c r="AD6" i="28"/>
  <c r="AE6" i="28"/>
  <c r="AF6" i="28"/>
  <c r="W6" i="28"/>
  <c r="X3" i="28" s="1"/>
  <c r="N6" i="28"/>
  <c r="O6" i="28"/>
  <c r="P6" i="28"/>
  <c r="Q6" i="28"/>
  <c r="R6" i="28"/>
  <c r="S6" i="28"/>
  <c r="T6" i="28"/>
  <c r="U6" i="28"/>
  <c r="V6" i="28"/>
  <c r="M6" i="28"/>
  <c r="N3" i="28" s="1"/>
  <c r="D6" i="28"/>
  <c r="E6" i="28"/>
  <c r="F6" i="28"/>
  <c r="G6" i="28"/>
  <c r="H6" i="28"/>
  <c r="I6" i="28"/>
  <c r="J6" i="28"/>
  <c r="K6" i="28"/>
  <c r="L6" i="28"/>
  <c r="C6" i="28"/>
  <c r="D3" i="28" s="1"/>
  <c r="BB6" i="27"/>
  <c r="BC6" i="27"/>
  <c r="BD6" i="27"/>
  <c r="BE6" i="27"/>
  <c r="BF6" i="27"/>
  <c r="BG6" i="27"/>
  <c r="BH6" i="27"/>
  <c r="BI6" i="27"/>
  <c r="BJ6" i="27"/>
  <c r="BK6" i="27"/>
  <c r="BL3" i="27" s="1"/>
  <c r="BL15" i="27" s="1"/>
  <c r="BL21" i="27" s="1"/>
  <c r="BL24" i="27" s="1"/>
  <c r="BL6" i="27"/>
  <c r="BM6" i="27"/>
  <c r="BN6" i="27"/>
  <c r="BA6" i="27"/>
  <c r="BB3" i="27" s="1"/>
  <c r="BB15" i="27" s="1"/>
  <c r="BB21" i="27" s="1"/>
  <c r="BB24" i="27" s="1"/>
  <c r="AR6" i="27"/>
  <c r="AS6" i="27"/>
  <c r="AT6" i="27"/>
  <c r="AU6" i="27"/>
  <c r="AV6" i="27"/>
  <c r="AW6" i="27"/>
  <c r="AX6" i="27"/>
  <c r="AY6" i="27"/>
  <c r="AZ6" i="27"/>
  <c r="AQ6" i="27"/>
  <c r="AR3" i="27" s="1"/>
  <c r="AH6" i="27"/>
  <c r="AI6" i="27"/>
  <c r="AJ6" i="27"/>
  <c r="AK6" i="27"/>
  <c r="AL6" i="27"/>
  <c r="AM6" i="27"/>
  <c r="AN6" i="27"/>
  <c r="AO6" i="27"/>
  <c r="AP6" i="27"/>
  <c r="AG6" i="27"/>
  <c r="AH3" i="27" s="1"/>
  <c r="X6" i="27"/>
  <c r="Y6" i="27"/>
  <c r="Z6" i="27"/>
  <c r="AA6" i="27"/>
  <c r="AB6" i="27"/>
  <c r="AC6" i="27"/>
  <c r="AD6" i="27"/>
  <c r="AE6" i="27"/>
  <c r="AF6" i="27"/>
  <c r="W6" i="27"/>
  <c r="X3" i="27" s="1"/>
  <c r="N6" i="27"/>
  <c r="O6" i="27"/>
  <c r="P6" i="27"/>
  <c r="Q6" i="27"/>
  <c r="R6" i="27"/>
  <c r="S6" i="27"/>
  <c r="T6" i="27"/>
  <c r="U6" i="27"/>
  <c r="V6" i="27"/>
  <c r="M6" i="27"/>
  <c r="N3" i="27" s="1"/>
  <c r="D6" i="27"/>
  <c r="E6" i="27"/>
  <c r="F6" i="27"/>
  <c r="G6" i="27"/>
  <c r="H6" i="27"/>
  <c r="I6" i="27"/>
  <c r="J6" i="27"/>
  <c r="K6" i="27"/>
  <c r="L6" i="27"/>
  <c r="C6" i="27"/>
  <c r="D3" i="27" s="1"/>
  <c r="BB6" i="26"/>
  <c r="BC6" i="26"/>
  <c r="BD6" i="26"/>
  <c r="BE6" i="26"/>
  <c r="BF6" i="26"/>
  <c r="BG6" i="26"/>
  <c r="BH6" i="26"/>
  <c r="BI6" i="26"/>
  <c r="BJ6" i="26"/>
  <c r="BK6" i="26"/>
  <c r="BL3" i="26" s="1"/>
  <c r="BL15" i="26" s="1"/>
  <c r="BL21" i="26" s="1"/>
  <c r="BL24" i="26" s="1"/>
  <c r="BL6" i="26"/>
  <c r="BM6" i="26"/>
  <c r="BN6" i="26"/>
  <c r="BA6" i="26"/>
  <c r="BB3" i="26" s="1"/>
  <c r="BB15" i="26" s="1"/>
  <c r="BB21" i="26" s="1"/>
  <c r="BB24" i="26" s="1"/>
  <c r="AR6" i="26"/>
  <c r="AS6" i="26"/>
  <c r="AT6" i="26"/>
  <c r="AU6" i="26"/>
  <c r="AV6" i="26"/>
  <c r="AW6" i="26"/>
  <c r="AX6" i="26"/>
  <c r="AY6" i="26"/>
  <c r="AZ6" i="26"/>
  <c r="AQ6" i="26"/>
  <c r="AR3" i="26" s="1"/>
  <c r="AR15" i="26" s="1"/>
  <c r="AR21" i="26" s="1"/>
  <c r="AR24" i="26" s="1"/>
  <c r="AH6" i="26"/>
  <c r="AI6" i="26"/>
  <c r="AJ6" i="26"/>
  <c r="AK6" i="26"/>
  <c r="AL6" i="26"/>
  <c r="AM6" i="26"/>
  <c r="AN6" i="26"/>
  <c r="AO6" i="26"/>
  <c r="AP6" i="26"/>
  <c r="AG6" i="26"/>
  <c r="AH3" i="26" s="1"/>
  <c r="X6" i="26"/>
  <c r="Y6" i="26"/>
  <c r="Z6" i="26"/>
  <c r="AA6" i="26"/>
  <c r="AB6" i="26"/>
  <c r="AC6" i="26"/>
  <c r="AD6" i="26"/>
  <c r="AE6" i="26"/>
  <c r="AF6" i="26"/>
  <c r="W6" i="26"/>
  <c r="X3" i="26" s="1"/>
  <c r="N6" i="26"/>
  <c r="O6" i="26"/>
  <c r="P6" i="26"/>
  <c r="Q6" i="26"/>
  <c r="R6" i="26"/>
  <c r="S6" i="26"/>
  <c r="T6" i="26"/>
  <c r="U6" i="26"/>
  <c r="V6" i="26"/>
  <c r="M6" i="26"/>
  <c r="N3" i="26" s="1"/>
  <c r="D6" i="26"/>
  <c r="E6" i="26"/>
  <c r="F6" i="26"/>
  <c r="G6" i="26"/>
  <c r="H6" i="26"/>
  <c r="I6" i="26"/>
  <c r="J6" i="26"/>
  <c r="K6" i="26"/>
  <c r="L6" i="26"/>
  <c r="C6" i="26"/>
  <c r="D3" i="26" s="1"/>
  <c r="BB6" i="24"/>
  <c r="BC6" i="24"/>
  <c r="BD6" i="24"/>
  <c r="BE6" i="24"/>
  <c r="BF6" i="24"/>
  <c r="BG6" i="24"/>
  <c r="BH6" i="24"/>
  <c r="BI6" i="24"/>
  <c r="BJ6" i="24"/>
  <c r="BK6" i="24"/>
  <c r="BL3" i="24" s="1"/>
  <c r="BL15" i="24" s="1"/>
  <c r="BL21" i="24" s="1"/>
  <c r="BL24" i="24" s="1"/>
  <c r="BL6" i="24"/>
  <c r="BM6" i="24"/>
  <c r="BN6" i="24"/>
  <c r="BA6" i="24"/>
  <c r="BB3" i="24" s="1"/>
  <c r="BB15" i="24" s="1"/>
  <c r="BB21" i="24" s="1"/>
  <c r="BB24" i="24" s="1"/>
  <c r="AR3" i="24"/>
  <c r="AH6" i="24"/>
  <c r="AI6" i="24"/>
  <c r="AJ6" i="24"/>
  <c r="AK6" i="24"/>
  <c r="AL6" i="24"/>
  <c r="AM6" i="24"/>
  <c r="AN6" i="24"/>
  <c r="AO6" i="24"/>
  <c r="AP6" i="24"/>
  <c r="AG6" i="24"/>
  <c r="AH3" i="24" s="1"/>
  <c r="X6" i="24"/>
  <c r="Y6" i="24"/>
  <c r="Z6" i="24"/>
  <c r="AA6" i="24"/>
  <c r="AB6" i="24"/>
  <c r="AC6" i="24"/>
  <c r="AD6" i="24"/>
  <c r="AE6" i="24"/>
  <c r="AF6" i="24"/>
  <c r="W6" i="24"/>
  <c r="X3" i="24" s="1"/>
  <c r="N6" i="24"/>
  <c r="O6" i="24"/>
  <c r="P6" i="24"/>
  <c r="Q6" i="24"/>
  <c r="R6" i="24"/>
  <c r="S6" i="24"/>
  <c r="T6" i="24"/>
  <c r="U6" i="24"/>
  <c r="V6" i="24"/>
  <c r="M6" i="24"/>
  <c r="N3" i="24" s="1"/>
  <c r="D6" i="24"/>
  <c r="E6" i="24"/>
  <c r="F6" i="24"/>
  <c r="G6" i="24"/>
  <c r="H6" i="24"/>
  <c r="I6" i="24"/>
  <c r="J6" i="24"/>
  <c r="K6" i="24"/>
  <c r="L6" i="24"/>
  <c r="C6" i="24"/>
  <c r="D3" i="24" s="1"/>
  <c r="BB6" i="23"/>
  <c r="BC6" i="23"/>
  <c r="BD6" i="23"/>
  <c r="BE6" i="23"/>
  <c r="BF6" i="23"/>
  <c r="BG6" i="23"/>
  <c r="BH6" i="23"/>
  <c r="BI6" i="23"/>
  <c r="BJ6" i="23"/>
  <c r="BK6" i="23"/>
  <c r="BL3" i="23" s="1"/>
  <c r="BL15" i="23" s="1"/>
  <c r="BL21" i="23" s="1"/>
  <c r="BL24" i="23" s="1"/>
  <c r="BL6" i="23"/>
  <c r="BM6" i="23"/>
  <c r="BN6" i="23"/>
  <c r="BA6" i="23"/>
  <c r="BB3" i="23" s="1"/>
  <c r="BB15" i="23" s="1"/>
  <c r="BB21" i="23" s="1"/>
  <c r="BB24" i="23" s="1"/>
  <c r="AR6" i="23"/>
  <c r="AS6" i="23"/>
  <c r="AT6" i="23"/>
  <c r="AU6" i="23"/>
  <c r="AV6" i="23"/>
  <c r="AW6" i="23"/>
  <c r="AX6" i="23"/>
  <c r="AY6" i="23"/>
  <c r="AZ6" i="23"/>
  <c r="AQ6" i="23"/>
  <c r="AR3" i="23" s="1"/>
  <c r="AH6" i="23"/>
  <c r="AI6" i="23"/>
  <c r="AJ6" i="23"/>
  <c r="AK6" i="23"/>
  <c r="AL6" i="23"/>
  <c r="AM6" i="23"/>
  <c r="AN6" i="23"/>
  <c r="AO6" i="23"/>
  <c r="AP6" i="23"/>
  <c r="AG6" i="23"/>
  <c r="AH3" i="23" s="1"/>
  <c r="BB6" i="22"/>
  <c r="BC6" i="22"/>
  <c r="BD6" i="22"/>
  <c r="BE6" i="22"/>
  <c r="BF6" i="22"/>
  <c r="BG6" i="22"/>
  <c r="BH6" i="22"/>
  <c r="BI6" i="22"/>
  <c r="BJ6" i="22"/>
  <c r="BK6" i="22"/>
  <c r="BL3" i="22" s="1"/>
  <c r="BL15" i="22" s="1"/>
  <c r="BL21" i="22" s="1"/>
  <c r="BL24" i="22" s="1"/>
  <c r="BL6" i="22"/>
  <c r="BM6" i="22"/>
  <c r="BN6" i="22"/>
  <c r="BA6" i="22"/>
  <c r="BB3" i="22" s="1"/>
  <c r="BB15" i="22" s="1"/>
  <c r="BB21" i="22" s="1"/>
  <c r="BB24" i="22" s="1"/>
  <c r="AR6" i="22"/>
  <c r="AS6" i="22"/>
  <c r="AT6" i="22"/>
  <c r="AU6" i="22"/>
  <c r="AV6" i="22"/>
  <c r="AW6" i="22"/>
  <c r="AX6" i="22"/>
  <c r="AY6" i="22"/>
  <c r="AZ6" i="22"/>
  <c r="AQ6" i="22"/>
  <c r="AR3" i="22" s="1"/>
  <c r="AR15" i="22" s="1"/>
  <c r="AR21" i="22" s="1"/>
  <c r="AR24" i="22" s="1"/>
  <c r="AH6" i="22"/>
  <c r="AI6" i="22"/>
  <c r="AJ6" i="22"/>
  <c r="AK6" i="22"/>
  <c r="AL6" i="22"/>
  <c r="AM6" i="22"/>
  <c r="AN6" i="22"/>
  <c r="AO6" i="22"/>
  <c r="AP6" i="22"/>
  <c r="AG6" i="22"/>
  <c r="AH3" i="22" s="1"/>
  <c r="X6" i="22"/>
  <c r="Y6" i="22"/>
  <c r="Z6" i="22"/>
  <c r="AA6" i="22"/>
  <c r="AB6" i="22"/>
  <c r="AC6" i="22"/>
  <c r="AD6" i="22"/>
  <c r="AE6" i="22"/>
  <c r="AF6" i="22"/>
  <c r="W6" i="22"/>
  <c r="X3" i="22" s="1"/>
  <c r="N6" i="22"/>
  <c r="O6" i="22"/>
  <c r="P6" i="22"/>
  <c r="Q6" i="22"/>
  <c r="R6" i="22"/>
  <c r="S6" i="22"/>
  <c r="T6" i="22"/>
  <c r="U6" i="22"/>
  <c r="V6" i="22"/>
  <c r="M6" i="22"/>
  <c r="N3" i="22" s="1"/>
  <c r="D6" i="22"/>
  <c r="E6" i="22"/>
  <c r="F6" i="22"/>
  <c r="G6" i="22"/>
  <c r="H6" i="22"/>
  <c r="I6" i="22"/>
  <c r="J6" i="22"/>
  <c r="K6" i="22"/>
  <c r="L6" i="22"/>
  <c r="C6" i="22"/>
  <c r="D3" i="22" s="1"/>
  <c r="BB6" i="21"/>
  <c r="BC6" i="21"/>
  <c r="BD6" i="21"/>
  <c r="BE6" i="21"/>
  <c r="BF6" i="21"/>
  <c r="BG6" i="21"/>
  <c r="BH6" i="21"/>
  <c r="BI6" i="21"/>
  <c r="BJ6" i="21"/>
  <c r="BK6" i="21"/>
  <c r="BL3" i="21" s="1"/>
  <c r="BL15" i="21" s="1"/>
  <c r="BL21" i="21" s="1"/>
  <c r="BL24" i="21" s="1"/>
  <c r="BL6" i="21"/>
  <c r="BM6" i="21"/>
  <c r="BN6" i="21"/>
  <c r="BA6" i="21"/>
  <c r="BB3" i="21" s="1"/>
  <c r="AR6" i="21"/>
  <c r="AS6" i="21"/>
  <c r="AT6" i="21"/>
  <c r="AU6" i="21"/>
  <c r="AV6" i="21"/>
  <c r="AW6" i="21"/>
  <c r="AX6" i="21"/>
  <c r="AY6" i="21"/>
  <c r="AZ6" i="21"/>
  <c r="AQ6" i="21"/>
  <c r="AR3" i="21" s="1"/>
  <c r="AH6" i="21"/>
  <c r="AI6" i="21"/>
  <c r="AJ6" i="21"/>
  <c r="AK6" i="21"/>
  <c r="AL6" i="21"/>
  <c r="AM6" i="21"/>
  <c r="AN6" i="21"/>
  <c r="AO6" i="21"/>
  <c r="AP6" i="21"/>
  <c r="AG6" i="21"/>
  <c r="AH3" i="21" s="1"/>
  <c r="X6" i="21"/>
  <c r="Y6" i="21"/>
  <c r="Z6" i="21"/>
  <c r="AA6" i="21"/>
  <c r="AB6" i="21"/>
  <c r="AC6" i="21"/>
  <c r="AD6" i="21"/>
  <c r="AE6" i="21"/>
  <c r="AF6" i="21"/>
  <c r="W6" i="21"/>
  <c r="X3" i="21" s="1"/>
  <c r="N6" i="21"/>
  <c r="O6" i="21"/>
  <c r="P6" i="21"/>
  <c r="Q6" i="21"/>
  <c r="R6" i="21"/>
  <c r="S6" i="21"/>
  <c r="T6" i="21"/>
  <c r="U6" i="21"/>
  <c r="V6" i="21"/>
  <c r="M6" i="21"/>
  <c r="N3" i="21" s="1"/>
  <c r="D6" i="21"/>
  <c r="E6" i="21"/>
  <c r="F6" i="21"/>
  <c r="G6" i="21"/>
  <c r="H6" i="21"/>
  <c r="I6" i="21"/>
  <c r="J6" i="21"/>
  <c r="K6" i="21"/>
  <c r="L6" i="21"/>
  <c r="C6" i="21"/>
  <c r="D3" i="21" s="1"/>
  <c r="BL18" i="2" l="1"/>
  <c r="BK18" i="2"/>
  <c r="BK21" i="2" s="1"/>
  <c r="BK24" i="2" s="1"/>
  <c r="BK18" i="1"/>
  <c r="BK21" i="1" s="1"/>
  <c r="BL18" i="1"/>
  <c r="BL18" i="15"/>
  <c r="BK18" i="15"/>
  <c r="BK21" i="15" s="1"/>
  <c r="BK24" i="15" s="1"/>
  <c r="BD3" i="33"/>
  <c r="BC15" i="33"/>
  <c r="BC21" i="33" s="1"/>
  <c r="BC24" i="33" s="1"/>
  <c r="BD3" i="40"/>
  <c r="BC15" i="40"/>
  <c r="BC21" i="40" s="1"/>
  <c r="BC24" i="40" s="1"/>
  <c r="E3" i="27"/>
  <c r="F3" i="27" s="1"/>
  <c r="G3" i="27" s="1"/>
  <c r="H3" i="27" s="1"/>
  <c r="I3" i="27" s="1"/>
  <c r="J3" i="27" s="1"/>
  <c r="K3" i="27" s="1"/>
  <c r="L3" i="27" s="1"/>
  <c r="Y3" i="27"/>
  <c r="Z3" i="27" s="1"/>
  <c r="AA3" i="27" s="1"/>
  <c r="AB3" i="27" s="1"/>
  <c r="AC3" i="27" s="1"/>
  <c r="AD3" i="27" s="1"/>
  <c r="AE3" i="27" s="1"/>
  <c r="AF3" i="27" s="1"/>
  <c r="AS3" i="27"/>
  <c r="AR15" i="27"/>
  <c r="AR21" i="27" s="1"/>
  <c r="AR24" i="27" s="1"/>
  <c r="AT3" i="33"/>
  <c r="AS15" i="33"/>
  <c r="AS21" i="33" s="1"/>
  <c r="AS24" i="33" s="1"/>
  <c r="BD3" i="39"/>
  <c r="BC15" i="39"/>
  <c r="BC21" i="39" s="1"/>
  <c r="BC24" i="39" s="1"/>
  <c r="BN3" i="38"/>
  <c r="BM15" i="38"/>
  <c r="AT3" i="32"/>
  <c r="AS15" i="32"/>
  <c r="AS21" i="32" s="1"/>
  <c r="AS24" i="32" s="1"/>
  <c r="AV15" i="34"/>
  <c r="AV21" i="34" s="1"/>
  <c r="AV24" i="34" s="1"/>
  <c r="BD3" i="35"/>
  <c r="BC15" i="35"/>
  <c r="BC21" i="35" s="1"/>
  <c r="BC24" i="35" s="1"/>
  <c r="BD3" i="34"/>
  <c r="BC15" i="34"/>
  <c r="BC21" i="34" s="1"/>
  <c r="BC24" i="34" s="1"/>
  <c r="BN3" i="32"/>
  <c r="BM15" i="32"/>
  <c r="AX3" i="34"/>
  <c r="AW15" i="34"/>
  <c r="AW21" i="34" s="1"/>
  <c r="AW24" i="34" s="1"/>
  <c r="BD3" i="38"/>
  <c r="BC15" i="38"/>
  <c r="BC21" i="38" s="1"/>
  <c r="BC24" i="38" s="1"/>
  <c r="BN3" i="35"/>
  <c r="BM15" i="35"/>
  <c r="AT3" i="40"/>
  <c r="AS15" i="40"/>
  <c r="AS21" i="40" s="1"/>
  <c r="AS24" i="40" s="1"/>
  <c r="BD3" i="32"/>
  <c r="BC15" i="32"/>
  <c r="BC21" i="32" s="1"/>
  <c r="BC24" i="32" s="1"/>
  <c r="BN3" i="33"/>
  <c r="BM15" i="33"/>
  <c r="AT3" i="35"/>
  <c r="AS15" i="35"/>
  <c r="AS21" i="35" s="1"/>
  <c r="AS24" i="35" s="1"/>
  <c r="BN3" i="40"/>
  <c r="BM15" i="40"/>
  <c r="BD3" i="36"/>
  <c r="BC15" i="36"/>
  <c r="BC21" i="36" s="1"/>
  <c r="BC24" i="36" s="1"/>
  <c r="BN3" i="36"/>
  <c r="BM15" i="36"/>
  <c r="AT3" i="36"/>
  <c r="AS15" i="36"/>
  <c r="AS21" i="36" s="1"/>
  <c r="AS24" i="36" s="1"/>
  <c r="AQ24" i="19"/>
  <c r="AT3" i="38"/>
  <c r="AS15" i="38"/>
  <c r="AS21" i="38" s="1"/>
  <c r="AS24" i="38" s="1"/>
  <c r="AS3" i="24"/>
  <c r="AR15" i="24"/>
  <c r="AR21" i="24" s="1"/>
  <c r="AR24" i="24" s="1"/>
  <c r="BL21" i="29"/>
  <c r="BL24" i="29" s="1"/>
  <c r="AU15" i="34"/>
  <c r="AU21" i="34" s="1"/>
  <c r="AU24" i="34" s="1"/>
  <c r="AU15" i="44"/>
  <c r="AU21" i="44" s="1"/>
  <c r="AU24" i="44" s="1"/>
  <c r="AO15" i="32"/>
  <c r="AO21" i="32" s="1"/>
  <c r="AO24" i="32" s="1"/>
  <c r="AO15" i="36"/>
  <c r="AO21" i="36" s="1"/>
  <c r="AO24" i="36" s="1"/>
  <c r="AO15" i="33"/>
  <c r="AO21" i="33" s="1"/>
  <c r="AO24" i="33" s="1"/>
  <c r="AO15" i="40"/>
  <c r="AO21" i="40" s="1"/>
  <c r="AO24" i="40" s="1"/>
  <c r="AO15" i="38"/>
  <c r="AO21" i="38" s="1"/>
  <c r="AO24" i="38" s="1"/>
  <c r="AO15" i="35"/>
  <c r="AO21" i="35" s="1"/>
  <c r="AO24" i="35" s="1"/>
  <c r="AS3" i="21"/>
  <c r="AT3" i="21" s="1"/>
  <c r="AU3" i="21" s="1"/>
  <c r="AS3" i="22"/>
  <c r="AI3" i="23"/>
  <c r="AJ3" i="23" s="1"/>
  <c r="AK3" i="23" s="1"/>
  <c r="AL3" i="23" s="1"/>
  <c r="AM3" i="23" s="1"/>
  <c r="AN3" i="23" s="1"/>
  <c r="AO3" i="23" s="1"/>
  <c r="AP3" i="23" s="1"/>
  <c r="O3" i="21"/>
  <c r="P3" i="21" s="1"/>
  <c r="Q3" i="21" s="1"/>
  <c r="R3" i="21" s="1"/>
  <c r="S3" i="21" s="1"/>
  <c r="T3" i="21" s="1"/>
  <c r="U3" i="21" s="1"/>
  <c r="V3" i="21" s="1"/>
  <c r="AI3" i="21"/>
  <c r="AJ3" i="21" s="1"/>
  <c r="AK3" i="21" s="1"/>
  <c r="AL3" i="21" s="1"/>
  <c r="AM3" i="21" s="1"/>
  <c r="AN3" i="21" s="1"/>
  <c r="AO3" i="21" s="1"/>
  <c r="AP3" i="21" s="1"/>
  <c r="BC3" i="21"/>
  <c r="BD3" i="21" s="1"/>
  <c r="BE3" i="21" s="1"/>
  <c r="BF3" i="21" s="1"/>
  <c r="BG3" i="21" s="1"/>
  <c r="BH3" i="21" s="1"/>
  <c r="BI3" i="21" s="1"/>
  <c r="BJ3" i="21" s="1"/>
  <c r="O3" i="22"/>
  <c r="P3" i="22" s="1"/>
  <c r="Q3" i="22" s="1"/>
  <c r="R3" i="22" s="1"/>
  <c r="S3" i="22" s="1"/>
  <c r="T3" i="22" s="1"/>
  <c r="U3" i="22" s="1"/>
  <c r="V3" i="22" s="1"/>
  <c r="AI3" i="22"/>
  <c r="AJ3" i="22" s="1"/>
  <c r="AK3" i="22" s="1"/>
  <c r="AL3" i="22" s="1"/>
  <c r="AM3" i="22" s="1"/>
  <c r="AN3" i="22" s="1"/>
  <c r="AO3" i="22" s="1"/>
  <c r="AP3" i="22" s="1"/>
  <c r="AP15" i="22" s="1"/>
  <c r="AP21" i="22" s="1"/>
  <c r="AP24" i="22" s="1"/>
  <c r="BC3" i="22"/>
  <c r="AS3" i="23"/>
  <c r="AT3" i="23" s="1"/>
  <c r="AU3" i="23" s="1"/>
  <c r="AV3" i="23" s="1"/>
  <c r="E3" i="24"/>
  <c r="F3" i="24" s="1"/>
  <c r="G3" i="24" s="1"/>
  <c r="H3" i="24" s="1"/>
  <c r="I3" i="24" s="1"/>
  <c r="J3" i="24" s="1"/>
  <c r="K3" i="24" s="1"/>
  <c r="L3" i="24" s="1"/>
  <c r="Y3" i="24"/>
  <c r="Z3" i="24" s="1"/>
  <c r="AA3" i="24" s="1"/>
  <c r="AB3" i="24" s="1"/>
  <c r="AC3" i="24" s="1"/>
  <c r="AD3" i="24" s="1"/>
  <c r="AE3" i="24" s="1"/>
  <c r="AF3" i="24" s="1"/>
  <c r="Y3" i="31"/>
  <c r="Z3" i="31" s="1"/>
  <c r="AA3" i="31" s="1"/>
  <c r="AB3" i="31" s="1"/>
  <c r="AC3" i="31" s="1"/>
  <c r="AD3" i="31" s="1"/>
  <c r="AE3" i="31" s="1"/>
  <c r="AF3" i="31" s="1"/>
  <c r="AS3" i="31"/>
  <c r="E3" i="30"/>
  <c r="F3" i="30" s="1"/>
  <c r="G3" i="30" s="1"/>
  <c r="H3" i="30" s="1"/>
  <c r="I3" i="30" s="1"/>
  <c r="J3" i="30" s="1"/>
  <c r="K3" i="30" s="1"/>
  <c r="L3" i="30" s="1"/>
  <c r="Y3" i="30"/>
  <c r="Z3" i="30" s="1"/>
  <c r="AA3" i="30" s="1"/>
  <c r="AB3" i="30" s="1"/>
  <c r="AC3" i="30" s="1"/>
  <c r="AD3" i="30" s="1"/>
  <c r="AE3" i="30" s="1"/>
  <c r="AF3" i="30" s="1"/>
  <c r="AS3" i="30"/>
  <c r="E3" i="29"/>
  <c r="F3" i="29" s="1"/>
  <c r="G3" i="29" s="1"/>
  <c r="H3" i="29" s="1"/>
  <c r="I3" i="29" s="1"/>
  <c r="J3" i="29" s="1"/>
  <c r="K3" i="29" s="1"/>
  <c r="L3" i="29" s="1"/>
  <c r="Y3" i="29"/>
  <c r="Z3" i="29" s="1"/>
  <c r="AA3" i="29" s="1"/>
  <c r="AB3" i="29" s="1"/>
  <c r="AC3" i="29" s="1"/>
  <c r="AD3" i="29" s="1"/>
  <c r="AE3" i="29" s="1"/>
  <c r="AF3" i="29" s="1"/>
  <c r="AS3" i="29"/>
  <c r="AT3" i="29" s="1"/>
  <c r="AU3" i="29" s="1"/>
  <c r="AV3" i="29" s="1"/>
  <c r="BC3" i="29"/>
  <c r="BC15" i="29" s="1"/>
  <c r="BC21" i="29" s="1"/>
  <c r="BC24" i="29" s="1"/>
  <c r="BM3" i="29"/>
  <c r="BM15" i="29" s="1"/>
  <c r="P31" i="45" s="1"/>
  <c r="AD31" i="45" s="1"/>
  <c r="BM18" i="29" s="1"/>
  <c r="E3" i="28"/>
  <c r="F3" i="28" s="1"/>
  <c r="G3" i="28" s="1"/>
  <c r="H3" i="28" s="1"/>
  <c r="I3" i="28" s="1"/>
  <c r="J3" i="28" s="1"/>
  <c r="K3" i="28" s="1"/>
  <c r="L3" i="28" s="1"/>
  <c r="Y3" i="28"/>
  <c r="Z3" i="28" s="1"/>
  <c r="AA3" i="28" s="1"/>
  <c r="AB3" i="28" s="1"/>
  <c r="AC3" i="28" s="1"/>
  <c r="AD3" i="28" s="1"/>
  <c r="AE3" i="28" s="1"/>
  <c r="AF3" i="28" s="1"/>
  <c r="AS3" i="28"/>
  <c r="AI3" i="28"/>
  <c r="AJ3" i="28" s="1"/>
  <c r="AK3" i="28" s="1"/>
  <c r="AL3" i="28" s="1"/>
  <c r="AM3" i="28" s="1"/>
  <c r="AN3" i="28" s="1"/>
  <c r="AO3" i="28" s="1"/>
  <c r="AP3" i="28" s="1"/>
  <c r="AP15" i="28" s="1"/>
  <c r="AP21" i="28" s="1"/>
  <c r="AP24" i="28" s="1"/>
  <c r="E3" i="26"/>
  <c r="F3" i="26" s="1"/>
  <c r="G3" i="26" s="1"/>
  <c r="H3" i="26" s="1"/>
  <c r="I3" i="26" s="1"/>
  <c r="J3" i="26" s="1"/>
  <c r="K3" i="26" s="1"/>
  <c r="L3" i="26" s="1"/>
  <c r="Y3" i="26"/>
  <c r="Z3" i="26" s="1"/>
  <c r="AA3" i="26" s="1"/>
  <c r="AB3" i="26" s="1"/>
  <c r="AC3" i="26" s="1"/>
  <c r="AD3" i="26" s="1"/>
  <c r="AE3" i="26" s="1"/>
  <c r="AF3" i="26" s="1"/>
  <c r="AS3" i="26"/>
  <c r="BC3" i="26"/>
  <c r="BM3" i="26"/>
  <c r="BM3" i="21"/>
  <c r="AV3" i="21"/>
  <c r="AW3" i="21" s="1"/>
  <c r="AX3" i="21" s="1"/>
  <c r="AY3" i="21" s="1"/>
  <c r="AZ3" i="21" s="1"/>
  <c r="BC3" i="31"/>
  <c r="BM3" i="31"/>
  <c r="AI3" i="31"/>
  <c r="AJ3" i="31" s="1"/>
  <c r="AK3" i="31" s="1"/>
  <c r="AL3" i="31" s="1"/>
  <c r="AM3" i="31" s="1"/>
  <c r="AN3" i="31" s="1"/>
  <c r="AO3" i="31" s="1"/>
  <c r="AP3" i="31" s="1"/>
  <c r="AP15" i="31" s="1"/>
  <c r="AP21" i="31" s="1"/>
  <c r="AP24" i="31" s="1"/>
  <c r="BC3" i="30"/>
  <c r="BM3" i="30"/>
  <c r="AI3" i="30"/>
  <c r="AJ3" i="30" s="1"/>
  <c r="AK3" i="30" s="1"/>
  <c r="AL3" i="30" s="1"/>
  <c r="AM3" i="30" s="1"/>
  <c r="AN3" i="30" s="1"/>
  <c r="AO3" i="30" s="1"/>
  <c r="AP3" i="30" s="1"/>
  <c r="AP15" i="30" s="1"/>
  <c r="AP21" i="30" s="1"/>
  <c r="AP24" i="30" s="1"/>
  <c r="O3" i="30"/>
  <c r="P3" i="30" s="1"/>
  <c r="Q3" i="30" s="1"/>
  <c r="R3" i="30" s="1"/>
  <c r="S3" i="30" s="1"/>
  <c r="T3" i="30" s="1"/>
  <c r="U3" i="30" s="1"/>
  <c r="V3" i="30" s="1"/>
  <c r="AI3" i="29"/>
  <c r="AJ3" i="29" s="1"/>
  <c r="AK3" i="29" s="1"/>
  <c r="AL3" i="29" s="1"/>
  <c r="AM3" i="29" s="1"/>
  <c r="AN3" i="29" s="1"/>
  <c r="AO3" i="29" s="1"/>
  <c r="AP3" i="29" s="1"/>
  <c r="O3" i="29"/>
  <c r="P3" i="29" s="1"/>
  <c r="Q3" i="29" s="1"/>
  <c r="R3" i="29" s="1"/>
  <c r="S3" i="29" s="1"/>
  <c r="T3" i="29" s="1"/>
  <c r="U3" i="29" s="1"/>
  <c r="V3" i="29" s="1"/>
  <c r="BC3" i="28"/>
  <c r="BM3" i="28"/>
  <c r="O3" i="28"/>
  <c r="P3" i="28" s="1"/>
  <c r="Q3" i="28" s="1"/>
  <c r="R3" i="28" s="1"/>
  <c r="S3" i="28" s="1"/>
  <c r="T3" i="28" s="1"/>
  <c r="U3" i="28" s="1"/>
  <c r="V3" i="28" s="1"/>
  <c r="BC3" i="27"/>
  <c r="BM3" i="27"/>
  <c r="AI3" i="27"/>
  <c r="AJ3" i="27" s="1"/>
  <c r="AK3" i="27" s="1"/>
  <c r="AL3" i="27" s="1"/>
  <c r="AM3" i="27" s="1"/>
  <c r="AN3" i="27" s="1"/>
  <c r="AO3" i="27" s="1"/>
  <c r="AP3" i="27" s="1"/>
  <c r="AP15" i="27" s="1"/>
  <c r="AP21" i="27" s="1"/>
  <c r="AP24" i="27" s="1"/>
  <c r="O3" i="27"/>
  <c r="P3" i="27" s="1"/>
  <c r="Q3" i="27" s="1"/>
  <c r="R3" i="27" s="1"/>
  <c r="S3" i="27" s="1"/>
  <c r="T3" i="27" s="1"/>
  <c r="U3" i="27" s="1"/>
  <c r="V3" i="27" s="1"/>
  <c r="AI3" i="26"/>
  <c r="AJ3" i="26" s="1"/>
  <c r="AK3" i="26" s="1"/>
  <c r="AL3" i="26" s="1"/>
  <c r="AM3" i="26" s="1"/>
  <c r="AN3" i="26" s="1"/>
  <c r="AO3" i="26" s="1"/>
  <c r="AP3" i="26" s="1"/>
  <c r="AP15" i="26" s="1"/>
  <c r="AP21" i="26" s="1"/>
  <c r="AP24" i="26" s="1"/>
  <c r="O3" i="26"/>
  <c r="P3" i="26" s="1"/>
  <c r="Q3" i="26" s="1"/>
  <c r="R3" i="26" s="1"/>
  <c r="S3" i="26" s="1"/>
  <c r="T3" i="26" s="1"/>
  <c r="U3" i="26" s="1"/>
  <c r="V3" i="26" s="1"/>
  <c r="BC3" i="24"/>
  <c r="BM3" i="24"/>
  <c r="AI3" i="24"/>
  <c r="AJ3" i="24" s="1"/>
  <c r="AK3" i="24" s="1"/>
  <c r="AL3" i="24" s="1"/>
  <c r="AM3" i="24" s="1"/>
  <c r="AN3" i="24" s="1"/>
  <c r="AO3" i="24" s="1"/>
  <c r="AP3" i="24" s="1"/>
  <c r="AP15" i="24" s="1"/>
  <c r="AP21" i="24" s="1"/>
  <c r="AP24" i="24" s="1"/>
  <c r="O3" i="24"/>
  <c r="P3" i="24" s="1"/>
  <c r="Q3" i="24" s="1"/>
  <c r="R3" i="24" s="1"/>
  <c r="S3" i="24" s="1"/>
  <c r="T3" i="24" s="1"/>
  <c r="U3" i="24" s="1"/>
  <c r="V3" i="24" s="1"/>
  <c r="BC3" i="23"/>
  <c r="BM3" i="23"/>
  <c r="BM3" i="22"/>
  <c r="Y3" i="22"/>
  <c r="Z3" i="22" s="1"/>
  <c r="AA3" i="22" s="1"/>
  <c r="AB3" i="22" s="1"/>
  <c r="AC3" i="22" s="1"/>
  <c r="AD3" i="22" s="1"/>
  <c r="AE3" i="22" s="1"/>
  <c r="AF3" i="22" s="1"/>
  <c r="E3" i="22"/>
  <c r="F3" i="22" s="1"/>
  <c r="G3" i="22" s="1"/>
  <c r="H3" i="22" s="1"/>
  <c r="I3" i="22" s="1"/>
  <c r="J3" i="22" s="1"/>
  <c r="K3" i="22" s="1"/>
  <c r="L3" i="22" s="1"/>
  <c r="Y3" i="21"/>
  <c r="Z3" i="21" s="1"/>
  <c r="AA3" i="21" s="1"/>
  <c r="AB3" i="21" s="1"/>
  <c r="AC3" i="21" s="1"/>
  <c r="AD3" i="21" s="1"/>
  <c r="AE3" i="21" s="1"/>
  <c r="AF3" i="21" s="1"/>
  <c r="E3" i="21"/>
  <c r="F3" i="21" s="1"/>
  <c r="G3" i="21" s="1"/>
  <c r="H3" i="21" s="1"/>
  <c r="I3" i="21" s="1"/>
  <c r="J3" i="21" s="1"/>
  <c r="K3" i="21" s="1"/>
  <c r="L3" i="21" s="1"/>
  <c r="BB6" i="20"/>
  <c r="BC6" i="20"/>
  <c r="BD6" i="20"/>
  <c r="BE6" i="20"/>
  <c r="BF6" i="20"/>
  <c r="BG6" i="20"/>
  <c r="BH6" i="20"/>
  <c r="BI6" i="20"/>
  <c r="BJ6" i="20"/>
  <c r="BK6" i="20"/>
  <c r="BL3" i="20" s="1"/>
  <c r="BL6" i="20"/>
  <c r="BM6" i="20"/>
  <c r="BN6" i="20"/>
  <c r="BA6" i="20"/>
  <c r="BB3" i="20" s="1"/>
  <c r="BB6" i="19"/>
  <c r="BC6" i="19"/>
  <c r="BD6" i="19"/>
  <c r="BE6" i="19"/>
  <c r="BF6" i="19"/>
  <c r="BG6" i="19"/>
  <c r="BH6" i="19"/>
  <c r="BI6" i="19"/>
  <c r="BJ6" i="19"/>
  <c r="BK6" i="19"/>
  <c r="BL3" i="19" s="1"/>
  <c r="BL15" i="19" s="1"/>
  <c r="BL21" i="19" s="1"/>
  <c r="BL24" i="19" s="1"/>
  <c r="BL6" i="19"/>
  <c r="BM6" i="19"/>
  <c r="BN6" i="19"/>
  <c r="BA6" i="19"/>
  <c r="BB3" i="19" s="1"/>
  <c r="AR6" i="19"/>
  <c r="AS6" i="19"/>
  <c r="AT6" i="19"/>
  <c r="AU6" i="19"/>
  <c r="AV6" i="19"/>
  <c r="AW6" i="19"/>
  <c r="AX6" i="19"/>
  <c r="AY6" i="19"/>
  <c r="AZ6" i="19"/>
  <c r="AQ6" i="19"/>
  <c r="AR3" i="19" s="1"/>
  <c r="AR15" i="19" s="1"/>
  <c r="AR21" i="19" s="1"/>
  <c r="AR24" i="19" s="1"/>
  <c r="AH6" i="19"/>
  <c r="AI6" i="19"/>
  <c r="AJ6" i="19"/>
  <c r="AK6" i="19"/>
  <c r="AL6" i="19"/>
  <c r="AM6" i="19"/>
  <c r="AN6" i="19"/>
  <c r="AO6" i="19"/>
  <c r="AP6" i="19"/>
  <c r="AG6" i="19"/>
  <c r="AH3" i="19" s="1"/>
  <c r="X6" i="19"/>
  <c r="Y6" i="19"/>
  <c r="Z6" i="19"/>
  <c r="AA6" i="19"/>
  <c r="AB6" i="19"/>
  <c r="AC6" i="19"/>
  <c r="AD6" i="19"/>
  <c r="AE6" i="19"/>
  <c r="AF6" i="19"/>
  <c r="W6" i="19"/>
  <c r="X3" i="19" s="1"/>
  <c r="N6" i="19"/>
  <c r="O6" i="19"/>
  <c r="P6" i="19"/>
  <c r="Q6" i="19"/>
  <c r="R6" i="19"/>
  <c r="S6" i="19"/>
  <c r="T6" i="19"/>
  <c r="U6" i="19"/>
  <c r="V6" i="19"/>
  <c r="M6" i="19"/>
  <c r="N3" i="19" s="1"/>
  <c r="D6" i="19"/>
  <c r="E6" i="19"/>
  <c r="F6" i="19"/>
  <c r="G6" i="19"/>
  <c r="H6" i="19"/>
  <c r="I6" i="19"/>
  <c r="J6" i="19"/>
  <c r="K6" i="19"/>
  <c r="L6" i="19"/>
  <c r="C6" i="19"/>
  <c r="D3" i="19" s="1"/>
  <c r="BB6" i="18"/>
  <c r="BC6" i="18"/>
  <c r="BD6" i="18"/>
  <c r="BE6" i="18"/>
  <c r="BF6" i="18"/>
  <c r="BG6" i="18"/>
  <c r="BH6" i="18"/>
  <c r="BI6" i="18"/>
  <c r="BJ6" i="18"/>
  <c r="BK6" i="18"/>
  <c r="BL3" i="18" s="1"/>
  <c r="BL6" i="18"/>
  <c r="BM6" i="18"/>
  <c r="BN6" i="18"/>
  <c r="BA6" i="18"/>
  <c r="BB3" i="18" s="1"/>
  <c r="AR6" i="18"/>
  <c r="AS6" i="18"/>
  <c r="AT6" i="18"/>
  <c r="AU6" i="18"/>
  <c r="AV6" i="18"/>
  <c r="AW6" i="18"/>
  <c r="AX6" i="18"/>
  <c r="AY6" i="18"/>
  <c r="AZ6" i="18"/>
  <c r="AQ6" i="18"/>
  <c r="AR3" i="18" s="1"/>
  <c r="AR15" i="18" s="1"/>
  <c r="AR21" i="18" s="1"/>
  <c r="AR24" i="18" s="1"/>
  <c r="AH6" i="18"/>
  <c r="AI6" i="18"/>
  <c r="AJ6" i="18"/>
  <c r="AK6" i="18"/>
  <c r="AL6" i="18"/>
  <c r="AM6" i="18"/>
  <c r="AN6" i="18"/>
  <c r="AO6" i="18"/>
  <c r="AP6" i="18"/>
  <c r="AG6" i="18"/>
  <c r="AH3" i="18" s="1"/>
  <c r="X6" i="18"/>
  <c r="Y6" i="18"/>
  <c r="Z6" i="18"/>
  <c r="AA6" i="18"/>
  <c r="AB6" i="18"/>
  <c r="AC6" i="18"/>
  <c r="AD6" i="18"/>
  <c r="AE6" i="18"/>
  <c r="AF6" i="18"/>
  <c r="W6" i="18"/>
  <c r="X3" i="18" s="1"/>
  <c r="N6" i="18"/>
  <c r="O6" i="18"/>
  <c r="P6" i="18"/>
  <c r="Q6" i="18"/>
  <c r="R6" i="18"/>
  <c r="S6" i="18"/>
  <c r="T6" i="18"/>
  <c r="U6" i="18"/>
  <c r="V6" i="18"/>
  <c r="M6" i="18"/>
  <c r="N3" i="18" s="1"/>
  <c r="D6" i="18"/>
  <c r="E6" i="18"/>
  <c r="F6" i="18"/>
  <c r="G6" i="18"/>
  <c r="H6" i="18"/>
  <c r="I6" i="18"/>
  <c r="J6" i="18"/>
  <c r="K6" i="18"/>
  <c r="L6" i="18"/>
  <c r="C6" i="18"/>
  <c r="D3" i="18" s="1"/>
  <c r="BB6" i="16"/>
  <c r="BC6" i="16"/>
  <c r="BD6" i="16"/>
  <c r="BE6" i="16"/>
  <c r="BF6" i="16"/>
  <c r="BG6" i="16"/>
  <c r="BH6" i="16"/>
  <c r="BI6" i="16"/>
  <c r="BJ6" i="16"/>
  <c r="BK6" i="16"/>
  <c r="BL3" i="16" s="1"/>
  <c r="BL15" i="16" s="1"/>
  <c r="BL21" i="16" s="1"/>
  <c r="BL24" i="16" s="1"/>
  <c r="BL6" i="16"/>
  <c r="BM6" i="16"/>
  <c r="BN6" i="16"/>
  <c r="BA6" i="16"/>
  <c r="BB3" i="16" s="1"/>
  <c r="AR6" i="16"/>
  <c r="AS6" i="16"/>
  <c r="AT6" i="16"/>
  <c r="AU6" i="16"/>
  <c r="AV6" i="16"/>
  <c r="AW6" i="16"/>
  <c r="AX6" i="16"/>
  <c r="AY6" i="16"/>
  <c r="AZ6" i="16"/>
  <c r="AQ6" i="16"/>
  <c r="AR3" i="16" s="1"/>
  <c r="AR15" i="16" s="1"/>
  <c r="AR21" i="16" s="1"/>
  <c r="AR24" i="16" s="1"/>
  <c r="AH6" i="16"/>
  <c r="AI6" i="16"/>
  <c r="AJ6" i="16"/>
  <c r="AK6" i="16"/>
  <c r="AL6" i="16"/>
  <c r="AM6" i="16"/>
  <c r="AN6" i="16"/>
  <c r="AO6" i="16"/>
  <c r="AP6" i="16"/>
  <c r="AG6" i="16"/>
  <c r="AH3" i="16" s="1"/>
  <c r="X6" i="16"/>
  <c r="Y6" i="16"/>
  <c r="Z6" i="16"/>
  <c r="AA6" i="16"/>
  <c r="AB6" i="16"/>
  <c r="AC6" i="16"/>
  <c r="AD6" i="16"/>
  <c r="AE6" i="16"/>
  <c r="AF6" i="16"/>
  <c r="W6" i="16"/>
  <c r="X3" i="16" s="1"/>
  <c r="N6" i="16"/>
  <c r="O6" i="16"/>
  <c r="P6" i="16"/>
  <c r="Q6" i="16"/>
  <c r="R6" i="16"/>
  <c r="S6" i="16"/>
  <c r="T6" i="16"/>
  <c r="U6" i="16"/>
  <c r="V6" i="16"/>
  <c r="M6" i="16"/>
  <c r="N3" i="16" s="1"/>
  <c r="D6" i="16"/>
  <c r="E6" i="16"/>
  <c r="F6" i="16"/>
  <c r="G6" i="16"/>
  <c r="H6" i="16"/>
  <c r="I6" i="16"/>
  <c r="J6" i="16"/>
  <c r="K6" i="16"/>
  <c r="L6" i="16"/>
  <c r="C6" i="16"/>
  <c r="D3" i="16" s="1"/>
  <c r="BB6" i="17"/>
  <c r="BC6" i="17"/>
  <c r="BD6" i="17"/>
  <c r="BE6" i="17"/>
  <c r="BF6" i="17"/>
  <c r="BG6" i="17"/>
  <c r="BH6" i="17"/>
  <c r="BI6" i="17"/>
  <c r="BJ6" i="17"/>
  <c r="BK6" i="17"/>
  <c r="BL3" i="17" s="1"/>
  <c r="BL6" i="17"/>
  <c r="BM6" i="17"/>
  <c r="BN6" i="17"/>
  <c r="BA6" i="17"/>
  <c r="BB3" i="17" s="1"/>
  <c r="AR6" i="17"/>
  <c r="AS6" i="17"/>
  <c r="AT6" i="17"/>
  <c r="AU6" i="17"/>
  <c r="AV6" i="17"/>
  <c r="AW6" i="17"/>
  <c r="AX6" i="17"/>
  <c r="AY6" i="17"/>
  <c r="AZ6" i="17"/>
  <c r="AQ6" i="17"/>
  <c r="AR3" i="17" s="1"/>
  <c r="AH6" i="17"/>
  <c r="AI6" i="17"/>
  <c r="AJ6" i="17"/>
  <c r="AK6" i="17"/>
  <c r="AL6" i="17"/>
  <c r="AM6" i="17"/>
  <c r="AN6" i="17"/>
  <c r="AO6" i="17"/>
  <c r="AP6" i="17"/>
  <c r="AG6" i="17"/>
  <c r="AH3" i="17" s="1"/>
  <c r="X6" i="17"/>
  <c r="Y6" i="17"/>
  <c r="Z6" i="17"/>
  <c r="AA6" i="17"/>
  <c r="AB6" i="17"/>
  <c r="AC6" i="17"/>
  <c r="AD6" i="17"/>
  <c r="AE6" i="17"/>
  <c r="AF6" i="17"/>
  <c r="W6" i="17"/>
  <c r="X3" i="17" s="1"/>
  <c r="N6" i="17"/>
  <c r="O6" i="17"/>
  <c r="P6" i="17"/>
  <c r="Q6" i="17"/>
  <c r="R6" i="17"/>
  <c r="S6" i="17"/>
  <c r="T6" i="17"/>
  <c r="U6" i="17"/>
  <c r="V6" i="17"/>
  <c r="M6" i="17"/>
  <c r="N3" i="17" s="1"/>
  <c r="D6" i="17"/>
  <c r="E6" i="17"/>
  <c r="F6" i="17"/>
  <c r="G6" i="17"/>
  <c r="H6" i="17"/>
  <c r="I6" i="17"/>
  <c r="J6" i="17"/>
  <c r="K6" i="17"/>
  <c r="L6" i="17"/>
  <c r="C6" i="17"/>
  <c r="D3" i="17" s="1"/>
  <c r="BB6" i="8"/>
  <c r="BC6" i="8"/>
  <c r="BD6" i="8"/>
  <c r="BE6" i="8"/>
  <c r="BF6" i="8"/>
  <c r="BG6" i="8"/>
  <c r="BH6" i="8"/>
  <c r="BI6" i="8"/>
  <c r="BJ6" i="8"/>
  <c r="BK6" i="8"/>
  <c r="BL3" i="8" s="1"/>
  <c r="BL6" i="8"/>
  <c r="BM6" i="8"/>
  <c r="BN6" i="8"/>
  <c r="BA6" i="8"/>
  <c r="BB3" i="8" s="1"/>
  <c r="AR6" i="8"/>
  <c r="AS6" i="8"/>
  <c r="AT6" i="8"/>
  <c r="AU6" i="8"/>
  <c r="AV6" i="8"/>
  <c r="AW6" i="8"/>
  <c r="AX6" i="8"/>
  <c r="AY6" i="8"/>
  <c r="AZ6" i="8"/>
  <c r="AQ6" i="8"/>
  <c r="AR3" i="8" s="1"/>
  <c r="AH6" i="8"/>
  <c r="AI6" i="8"/>
  <c r="AJ6" i="8"/>
  <c r="AK6" i="8"/>
  <c r="AL6" i="8"/>
  <c r="AM6" i="8"/>
  <c r="AN6" i="8"/>
  <c r="AO6" i="8"/>
  <c r="AP6" i="8"/>
  <c r="AG6" i="8"/>
  <c r="AH3" i="8" s="1"/>
  <c r="X6" i="8"/>
  <c r="Y6" i="8"/>
  <c r="Z6" i="8"/>
  <c r="AA6" i="8"/>
  <c r="AB6" i="8"/>
  <c r="AC6" i="8"/>
  <c r="AD6" i="8"/>
  <c r="AE6" i="8"/>
  <c r="AF6" i="8"/>
  <c r="W6" i="8"/>
  <c r="X3" i="8" s="1"/>
  <c r="N6" i="8"/>
  <c r="O6" i="8"/>
  <c r="P6" i="8"/>
  <c r="Q6" i="8"/>
  <c r="R6" i="8"/>
  <c r="S6" i="8"/>
  <c r="T6" i="8"/>
  <c r="U6" i="8"/>
  <c r="V6" i="8"/>
  <c r="M6" i="8"/>
  <c r="N3" i="8" s="1"/>
  <c r="BB6" i="9"/>
  <c r="BC6" i="9"/>
  <c r="BD6" i="9"/>
  <c r="BE6" i="9"/>
  <c r="BF6" i="9"/>
  <c r="BG6" i="9"/>
  <c r="BH6" i="9"/>
  <c r="BI6" i="9"/>
  <c r="BJ6" i="9"/>
  <c r="BK6" i="9"/>
  <c r="BL3" i="9" s="1"/>
  <c r="BL6" i="9"/>
  <c r="BM6" i="9"/>
  <c r="BN6" i="9"/>
  <c r="BA6" i="9"/>
  <c r="BB3" i="9" s="1"/>
  <c r="AR6" i="9"/>
  <c r="AS6" i="9"/>
  <c r="AT6" i="9"/>
  <c r="AU6" i="9"/>
  <c r="AV6" i="9"/>
  <c r="AW6" i="9"/>
  <c r="AX6" i="9"/>
  <c r="AY6" i="9"/>
  <c r="AZ6" i="9"/>
  <c r="AQ6" i="9"/>
  <c r="AR3" i="9" s="1"/>
  <c r="AR15" i="9" s="1"/>
  <c r="AR21" i="9" s="1"/>
  <c r="AR24" i="9" s="1"/>
  <c r="AH6" i="9"/>
  <c r="AI6" i="9"/>
  <c r="AJ6" i="9"/>
  <c r="AK6" i="9"/>
  <c r="AL6" i="9"/>
  <c r="AM6" i="9"/>
  <c r="AN6" i="9"/>
  <c r="AO6" i="9"/>
  <c r="AP6" i="9"/>
  <c r="AG6" i="9"/>
  <c r="AH3" i="9" s="1"/>
  <c r="X6" i="9"/>
  <c r="Y6" i="9"/>
  <c r="Z6" i="9"/>
  <c r="AA6" i="9"/>
  <c r="AB6" i="9"/>
  <c r="AC6" i="9"/>
  <c r="AD6" i="9"/>
  <c r="AE6" i="9"/>
  <c r="AF6" i="9"/>
  <c r="W6" i="9"/>
  <c r="X3" i="9" s="1"/>
  <c r="N6" i="9"/>
  <c r="O6" i="9"/>
  <c r="P6" i="9"/>
  <c r="Q6" i="9"/>
  <c r="R6" i="9"/>
  <c r="S6" i="9"/>
  <c r="T6" i="9"/>
  <c r="U6" i="9"/>
  <c r="V6" i="9"/>
  <c r="M6" i="9"/>
  <c r="N3" i="9" s="1"/>
  <c r="D6" i="9"/>
  <c r="E6" i="9"/>
  <c r="F6" i="9"/>
  <c r="G6" i="9"/>
  <c r="H6" i="9"/>
  <c r="I6" i="9"/>
  <c r="J6" i="9"/>
  <c r="K6" i="9"/>
  <c r="L6" i="9"/>
  <c r="C6" i="9"/>
  <c r="D3" i="9" s="1"/>
  <c r="BB6" i="11"/>
  <c r="BC6" i="11"/>
  <c r="BD6" i="11"/>
  <c r="BE6" i="11"/>
  <c r="BF6" i="11"/>
  <c r="BG6" i="11"/>
  <c r="BH6" i="11"/>
  <c r="BI6" i="11"/>
  <c r="BJ6" i="11"/>
  <c r="BK6" i="11"/>
  <c r="BL3" i="11" s="1"/>
  <c r="BL6" i="11"/>
  <c r="BM6" i="11"/>
  <c r="BN6" i="11"/>
  <c r="BA6" i="11"/>
  <c r="BB3" i="11" s="1"/>
  <c r="AR6" i="11"/>
  <c r="AS6" i="11"/>
  <c r="AT6" i="11"/>
  <c r="AU6" i="11"/>
  <c r="AV6" i="11"/>
  <c r="AW6" i="11"/>
  <c r="AX6" i="11"/>
  <c r="AY6" i="11"/>
  <c r="AZ6" i="11"/>
  <c r="AQ6" i="11"/>
  <c r="AR3" i="11" s="1"/>
  <c r="BB6" i="10"/>
  <c r="BC6" i="10"/>
  <c r="BD6" i="10"/>
  <c r="BE6" i="10"/>
  <c r="BF6" i="10"/>
  <c r="BG6" i="10"/>
  <c r="BH6" i="10"/>
  <c r="BI6" i="10"/>
  <c r="BJ6" i="10"/>
  <c r="BK6" i="10"/>
  <c r="BL3" i="10" s="1"/>
  <c r="BL6" i="10"/>
  <c r="BM6" i="10"/>
  <c r="BN6" i="10"/>
  <c r="BA6" i="10"/>
  <c r="BB3" i="10" s="1"/>
  <c r="BB6" i="12"/>
  <c r="BC6" i="12"/>
  <c r="BD6" i="12"/>
  <c r="BE6" i="12"/>
  <c r="BF6" i="12"/>
  <c r="BG6" i="12"/>
  <c r="BH6" i="12"/>
  <c r="BI6" i="12"/>
  <c r="BJ6" i="12"/>
  <c r="BK6" i="12"/>
  <c r="BL3" i="12" s="1"/>
  <c r="BL15" i="12" s="1"/>
  <c r="BL21" i="12" s="1"/>
  <c r="BL24" i="12" s="1"/>
  <c r="BL6" i="12"/>
  <c r="BM6" i="12"/>
  <c r="BN6" i="12"/>
  <c r="BA6" i="12"/>
  <c r="BB3" i="12" s="1"/>
  <c r="BB15" i="12" s="1"/>
  <c r="BB21" i="12" s="1"/>
  <c r="BB24" i="12" s="1"/>
  <c r="AR6" i="12"/>
  <c r="AS6" i="12"/>
  <c r="AT6" i="12"/>
  <c r="AU6" i="12"/>
  <c r="AV6" i="12"/>
  <c r="AW6" i="12"/>
  <c r="AX6" i="12"/>
  <c r="AY6" i="12"/>
  <c r="AZ6" i="12"/>
  <c r="AQ6" i="12"/>
  <c r="AR3" i="12" s="1"/>
  <c r="AH6" i="12"/>
  <c r="AI6" i="12"/>
  <c r="AJ6" i="12"/>
  <c r="AK6" i="12"/>
  <c r="AL6" i="12"/>
  <c r="AM6" i="12"/>
  <c r="AN6" i="12"/>
  <c r="AO6" i="12"/>
  <c r="AP6" i="12"/>
  <c r="AG6" i="12"/>
  <c r="AH3" i="12" s="1"/>
  <c r="X6" i="12"/>
  <c r="Y6" i="12"/>
  <c r="Z6" i="12"/>
  <c r="AA6" i="12"/>
  <c r="AB6" i="12"/>
  <c r="AC6" i="12"/>
  <c r="AD6" i="12"/>
  <c r="AE6" i="12"/>
  <c r="AF6" i="12"/>
  <c r="W6" i="12"/>
  <c r="X3" i="12" s="1"/>
  <c r="N6" i="12"/>
  <c r="O6" i="12"/>
  <c r="P6" i="12"/>
  <c r="Q6" i="12"/>
  <c r="R6" i="12"/>
  <c r="S6" i="12"/>
  <c r="T6" i="12"/>
  <c r="U6" i="12"/>
  <c r="V6" i="12"/>
  <c r="M6" i="12"/>
  <c r="N3" i="12" s="1"/>
  <c r="BB6" i="13"/>
  <c r="BC6" i="13"/>
  <c r="BD6" i="13"/>
  <c r="BE6" i="13"/>
  <c r="BF6" i="13"/>
  <c r="BG6" i="13"/>
  <c r="BH6" i="13"/>
  <c r="BI6" i="13"/>
  <c r="BJ6" i="13"/>
  <c r="BK6" i="13"/>
  <c r="BL3" i="13" s="1"/>
  <c r="BL6" i="13"/>
  <c r="BM6" i="13"/>
  <c r="BN6" i="13"/>
  <c r="BA6" i="13"/>
  <c r="BB3" i="13" s="1"/>
  <c r="AR3" i="13"/>
  <c r="AR15" i="13" s="1"/>
  <c r="AR21" i="13" s="1"/>
  <c r="AR24" i="13" s="1"/>
  <c r="AH6" i="13"/>
  <c r="AI6" i="13"/>
  <c r="AJ6" i="13"/>
  <c r="AK6" i="13"/>
  <c r="AL6" i="13"/>
  <c r="AM6" i="13"/>
  <c r="AN6" i="13"/>
  <c r="AO6" i="13"/>
  <c r="AP6" i="13"/>
  <c r="AG6" i="13"/>
  <c r="AH3" i="13" s="1"/>
  <c r="X6" i="13"/>
  <c r="Y6" i="13"/>
  <c r="Z6" i="13"/>
  <c r="AA6" i="13"/>
  <c r="AB6" i="13"/>
  <c r="AC6" i="13"/>
  <c r="AD6" i="13"/>
  <c r="AE6" i="13"/>
  <c r="AF6" i="13"/>
  <c r="W6" i="13"/>
  <c r="X3" i="13" s="1"/>
  <c r="N6" i="13"/>
  <c r="O6" i="13"/>
  <c r="P6" i="13"/>
  <c r="Q6" i="13"/>
  <c r="R6" i="13"/>
  <c r="S6" i="13"/>
  <c r="T6" i="13"/>
  <c r="U6" i="13"/>
  <c r="V6" i="13"/>
  <c r="M6" i="13"/>
  <c r="N3" i="13" s="1"/>
  <c r="D6" i="13"/>
  <c r="E6" i="13"/>
  <c r="F6" i="13"/>
  <c r="G6" i="13"/>
  <c r="H6" i="13"/>
  <c r="I6" i="13"/>
  <c r="J6" i="13"/>
  <c r="K6" i="13"/>
  <c r="L6" i="13"/>
  <c r="C6" i="13"/>
  <c r="D3" i="13" s="1"/>
  <c r="BB6" i="14"/>
  <c r="BC6" i="14"/>
  <c r="BD6" i="14"/>
  <c r="BE6" i="14"/>
  <c r="BF6" i="14"/>
  <c r="BG6" i="14"/>
  <c r="BH6" i="14"/>
  <c r="BI6" i="14"/>
  <c r="BJ6" i="14"/>
  <c r="BK6" i="14"/>
  <c r="BL3" i="14" s="1"/>
  <c r="BL15" i="14" s="1"/>
  <c r="BL21" i="14" s="1"/>
  <c r="BL24" i="14" s="1"/>
  <c r="BL6" i="14"/>
  <c r="BM6" i="14"/>
  <c r="BN6" i="14"/>
  <c r="BA6" i="14"/>
  <c r="BB3" i="14" s="1"/>
  <c r="BB15" i="14" s="1"/>
  <c r="BB21" i="14" s="1"/>
  <c r="BB24" i="14" s="1"/>
  <c r="AR6" i="14"/>
  <c r="AS6" i="14"/>
  <c r="AT6" i="14"/>
  <c r="AU6" i="14"/>
  <c r="AV6" i="14"/>
  <c r="AW6" i="14"/>
  <c r="AX6" i="14"/>
  <c r="AY6" i="14"/>
  <c r="AZ6" i="14"/>
  <c r="AQ6" i="14"/>
  <c r="AR3" i="14" s="1"/>
  <c r="AH6" i="14"/>
  <c r="AI6" i="14"/>
  <c r="AJ6" i="14"/>
  <c r="AK6" i="14"/>
  <c r="AL6" i="14"/>
  <c r="AM6" i="14"/>
  <c r="AN6" i="14"/>
  <c r="AO6" i="14"/>
  <c r="AP6" i="14"/>
  <c r="AG6" i="14"/>
  <c r="AH3" i="14" s="1"/>
  <c r="X6" i="14"/>
  <c r="Y6" i="14"/>
  <c r="Z6" i="14"/>
  <c r="AA6" i="14"/>
  <c r="AB6" i="14"/>
  <c r="AC6" i="14"/>
  <c r="AD6" i="14"/>
  <c r="AE6" i="14"/>
  <c r="AF6" i="14"/>
  <c r="W6" i="14"/>
  <c r="X3" i="14" s="1"/>
  <c r="N6" i="14"/>
  <c r="O6" i="14"/>
  <c r="P6" i="14"/>
  <c r="Q6" i="14"/>
  <c r="R6" i="14"/>
  <c r="S6" i="14"/>
  <c r="T6" i="14"/>
  <c r="U6" i="14"/>
  <c r="V6" i="14"/>
  <c r="M6" i="14"/>
  <c r="N3" i="14" s="1"/>
  <c r="D6" i="14"/>
  <c r="E6" i="14"/>
  <c r="F6" i="14"/>
  <c r="G6" i="14"/>
  <c r="H6" i="14"/>
  <c r="I6" i="14"/>
  <c r="J6" i="14"/>
  <c r="K6" i="14"/>
  <c r="L6" i="14"/>
  <c r="C6" i="14"/>
  <c r="D3" i="14" s="1"/>
  <c r="BB6" i="15"/>
  <c r="BC6" i="15"/>
  <c r="BD6" i="15"/>
  <c r="BE6" i="15"/>
  <c r="BF6" i="15"/>
  <c r="BG6" i="15"/>
  <c r="BH6" i="15"/>
  <c r="BI6" i="15"/>
  <c r="BJ6" i="15"/>
  <c r="BK6" i="15"/>
  <c r="BL3" i="15" s="1"/>
  <c r="BL6" i="15"/>
  <c r="BM6" i="15"/>
  <c r="BN6" i="15"/>
  <c r="BA6" i="15"/>
  <c r="BB3" i="15" s="1"/>
  <c r="AR6" i="15"/>
  <c r="AS6" i="15"/>
  <c r="AT6" i="15"/>
  <c r="AU6" i="15"/>
  <c r="AV6" i="15"/>
  <c r="AW6" i="15"/>
  <c r="AX6" i="15"/>
  <c r="AY6" i="15"/>
  <c r="AZ6" i="15"/>
  <c r="AQ6" i="15"/>
  <c r="AR3" i="15" s="1"/>
  <c r="AH6" i="15"/>
  <c r="AI6" i="15"/>
  <c r="AJ6" i="15"/>
  <c r="AK6" i="15"/>
  <c r="AL6" i="15"/>
  <c r="AM6" i="15"/>
  <c r="AN6" i="15"/>
  <c r="AO6" i="15"/>
  <c r="AP6" i="15"/>
  <c r="AG6" i="15"/>
  <c r="AH3" i="15" s="1"/>
  <c r="X6" i="15"/>
  <c r="Y6" i="15"/>
  <c r="Z6" i="15"/>
  <c r="AA6" i="15"/>
  <c r="AB6" i="15"/>
  <c r="AC6" i="15"/>
  <c r="AD6" i="15"/>
  <c r="AE6" i="15"/>
  <c r="AF6" i="15"/>
  <c r="W6" i="15"/>
  <c r="X3" i="15" s="1"/>
  <c r="BB6" i="1"/>
  <c r="BC6" i="1"/>
  <c r="BD6" i="1"/>
  <c r="BE6" i="1"/>
  <c r="BF6" i="1"/>
  <c r="BG6" i="1"/>
  <c r="BH6" i="1"/>
  <c r="BI6" i="1"/>
  <c r="BJ6" i="1"/>
  <c r="BL3" i="1"/>
  <c r="BM6" i="1"/>
  <c r="BA6" i="1"/>
  <c r="BB3" i="1" s="1"/>
  <c r="BB15" i="1" s="1"/>
  <c r="BB21" i="1" s="1"/>
  <c r="AR6" i="1"/>
  <c r="AS6" i="1"/>
  <c r="AT6" i="1"/>
  <c r="AU6" i="1"/>
  <c r="AV6" i="1"/>
  <c r="AW6" i="1"/>
  <c r="AX6" i="1"/>
  <c r="AY6" i="1"/>
  <c r="AZ6" i="1"/>
  <c r="AQ6" i="1"/>
  <c r="AR3" i="1" s="1"/>
  <c r="AH6" i="1"/>
  <c r="AI6" i="1"/>
  <c r="AJ6" i="1"/>
  <c r="AK6" i="1"/>
  <c r="AL6" i="1"/>
  <c r="AM6" i="1"/>
  <c r="AN6" i="1"/>
  <c r="AO6" i="1"/>
  <c r="AP6" i="1"/>
  <c r="AG6" i="1"/>
  <c r="AH3" i="1" s="1"/>
  <c r="X6" i="1"/>
  <c r="Y6" i="1"/>
  <c r="Z6" i="1"/>
  <c r="AA6" i="1"/>
  <c r="AB6" i="1"/>
  <c r="AC6" i="1"/>
  <c r="AD6" i="1"/>
  <c r="AE6" i="1"/>
  <c r="AF6" i="1"/>
  <c r="W6" i="1"/>
  <c r="X3" i="1" s="1"/>
  <c r="N6" i="1"/>
  <c r="O6" i="1"/>
  <c r="P6" i="1"/>
  <c r="Q6" i="1"/>
  <c r="R6" i="1"/>
  <c r="S6" i="1"/>
  <c r="T6" i="1"/>
  <c r="U6" i="1"/>
  <c r="V6" i="1"/>
  <c r="M6" i="1"/>
  <c r="N3" i="1" s="1"/>
  <c r="D6" i="1"/>
  <c r="E6" i="1"/>
  <c r="F6" i="1"/>
  <c r="G6" i="1"/>
  <c r="H6" i="1"/>
  <c r="I6" i="1"/>
  <c r="J6" i="1"/>
  <c r="K6" i="1"/>
  <c r="L6" i="1"/>
  <c r="C6" i="1"/>
  <c r="D3" i="1" s="1"/>
  <c r="BB6" i="2"/>
  <c r="BC6" i="2"/>
  <c r="BD6" i="2"/>
  <c r="BE6" i="2"/>
  <c r="BF6" i="2"/>
  <c r="BG6" i="2"/>
  <c r="BH6" i="2"/>
  <c r="BI6" i="2"/>
  <c r="BJ6" i="2"/>
  <c r="BK6" i="2"/>
  <c r="BL3" i="2" s="1"/>
  <c r="BL15" i="2" s="1"/>
  <c r="BL6" i="2"/>
  <c r="BM6" i="2"/>
  <c r="BN6" i="2"/>
  <c r="BA6" i="2"/>
  <c r="BB3" i="2" s="1"/>
  <c r="AR6" i="2"/>
  <c r="AS6" i="2"/>
  <c r="AT6" i="2"/>
  <c r="AU6" i="2"/>
  <c r="AV6" i="2"/>
  <c r="AW6" i="2"/>
  <c r="AX6" i="2"/>
  <c r="AY6" i="2"/>
  <c r="AZ6" i="2"/>
  <c r="AQ6" i="2"/>
  <c r="AR3" i="2" s="1"/>
  <c r="AH6" i="2"/>
  <c r="AI6" i="2"/>
  <c r="AJ6" i="2"/>
  <c r="AK6" i="2"/>
  <c r="AL6" i="2"/>
  <c r="AM6" i="2"/>
  <c r="AN6" i="2"/>
  <c r="AO6" i="2"/>
  <c r="AG6" i="2"/>
  <c r="AH3" i="2" s="1"/>
  <c r="X6" i="2"/>
  <c r="Y6" i="2"/>
  <c r="Z6" i="2"/>
  <c r="AA6" i="2"/>
  <c r="AB6" i="2"/>
  <c r="AC6" i="2"/>
  <c r="AD6" i="2"/>
  <c r="AE6" i="2"/>
  <c r="AF6" i="2"/>
  <c r="W6" i="2"/>
  <c r="X3" i="2" s="1"/>
  <c r="N6" i="2"/>
  <c r="O6" i="2"/>
  <c r="P6" i="2"/>
  <c r="Q6" i="2"/>
  <c r="R6" i="2"/>
  <c r="S6" i="2"/>
  <c r="T6" i="2"/>
  <c r="U6" i="2"/>
  <c r="V6" i="2"/>
  <c r="M6" i="2"/>
  <c r="N3" i="2" s="1"/>
  <c r="D6" i="2"/>
  <c r="E6" i="2"/>
  <c r="F6" i="2"/>
  <c r="G6" i="2"/>
  <c r="H6" i="2"/>
  <c r="I6" i="2"/>
  <c r="J6" i="2"/>
  <c r="K6" i="2"/>
  <c r="L6" i="2"/>
  <c r="BB6" i="25"/>
  <c r="BC6" i="25"/>
  <c r="BD6" i="25"/>
  <c r="BE6" i="25"/>
  <c r="BF6" i="25"/>
  <c r="BG6" i="25"/>
  <c r="BH6" i="25"/>
  <c r="BI6" i="25"/>
  <c r="BJ6" i="25"/>
  <c r="BK6" i="25"/>
  <c r="BL3" i="25" s="1"/>
  <c r="BL15" i="25" s="1"/>
  <c r="BL21" i="25" s="1"/>
  <c r="BL24" i="25" s="1"/>
  <c r="BL6" i="25"/>
  <c r="BM6" i="25"/>
  <c r="BN6" i="25"/>
  <c r="BA6" i="25"/>
  <c r="BB3" i="25" s="1"/>
  <c r="BB15" i="25" s="1"/>
  <c r="BB21" i="25" s="1"/>
  <c r="BB24" i="25" s="1"/>
  <c r="AR6" i="25"/>
  <c r="AS6" i="25"/>
  <c r="AT6" i="25"/>
  <c r="AU6" i="25"/>
  <c r="AV6" i="25"/>
  <c r="AW6" i="25"/>
  <c r="AX6" i="25"/>
  <c r="AY6" i="25"/>
  <c r="AZ6" i="25"/>
  <c r="AQ6" i="25"/>
  <c r="AR3" i="25" s="1"/>
  <c r="AR15" i="25" s="1"/>
  <c r="AR21" i="25" s="1"/>
  <c r="AR24" i="25" s="1"/>
  <c r="AH6" i="25"/>
  <c r="AI6" i="25"/>
  <c r="AJ6" i="25"/>
  <c r="AK6" i="25"/>
  <c r="AL6" i="25"/>
  <c r="AM6" i="25"/>
  <c r="AN6" i="25"/>
  <c r="AO6" i="25"/>
  <c r="AP6" i="25"/>
  <c r="AG6" i="25"/>
  <c r="AH3" i="25" s="1"/>
  <c r="X6" i="25"/>
  <c r="Y6" i="25"/>
  <c r="Z6" i="25"/>
  <c r="AA6" i="25"/>
  <c r="AB6" i="25"/>
  <c r="AC6" i="25"/>
  <c r="AD6" i="25"/>
  <c r="AE6" i="25"/>
  <c r="AF6" i="25"/>
  <c r="W6" i="25"/>
  <c r="X3" i="25" s="1"/>
  <c r="N6" i="25"/>
  <c r="O6" i="25"/>
  <c r="P6" i="25"/>
  <c r="Q6" i="25"/>
  <c r="R6" i="25"/>
  <c r="S6" i="25"/>
  <c r="T6" i="25"/>
  <c r="U6" i="25"/>
  <c r="V6" i="25"/>
  <c r="M6" i="25"/>
  <c r="N3" i="25" s="1"/>
  <c r="L6" i="25"/>
  <c r="K6" i="25"/>
  <c r="J6" i="25"/>
  <c r="I6" i="25"/>
  <c r="H6" i="25"/>
  <c r="G6" i="25"/>
  <c r="F6" i="25"/>
  <c r="E6" i="25"/>
  <c r="D6" i="25"/>
  <c r="C6" i="25"/>
  <c r="D3" i="25" s="1"/>
  <c r="BL15" i="1" l="1"/>
  <c r="BM3" i="1"/>
  <c r="BK24" i="1"/>
  <c r="BB24" i="1"/>
  <c r="BN15" i="36"/>
  <c r="Q39" i="45" s="1"/>
  <c r="AE39" i="45" s="1"/>
  <c r="G39" i="45" s="1"/>
  <c r="BO3" i="36"/>
  <c r="BN15" i="33"/>
  <c r="Q35" i="45" s="1"/>
  <c r="AE35" i="45" s="1"/>
  <c r="BN18" i="33" s="1"/>
  <c r="BN21" i="33" s="1"/>
  <c r="BN24" i="33" s="1"/>
  <c r="BO3" i="33"/>
  <c r="BN15" i="38"/>
  <c r="BO3" i="38"/>
  <c r="BN15" i="40"/>
  <c r="Q42" i="45" s="1"/>
  <c r="AE42" i="45" s="1"/>
  <c r="BN18" i="40" s="1"/>
  <c r="BN21" i="40" s="1"/>
  <c r="BN24" i="40" s="1"/>
  <c r="BO3" i="40"/>
  <c r="BN15" i="32"/>
  <c r="BO3" i="32"/>
  <c r="BN15" i="35"/>
  <c r="Q37" i="45" s="1"/>
  <c r="AE37" i="45" s="1"/>
  <c r="BN18" i="35" s="1"/>
  <c r="BN21" i="35" s="1"/>
  <c r="BN24" i="35" s="1"/>
  <c r="BO3" i="35"/>
  <c r="BL21" i="1"/>
  <c r="Y3" i="12"/>
  <c r="Z3" i="12" s="1"/>
  <c r="AA3" i="12" s="1"/>
  <c r="AB3" i="12" s="1"/>
  <c r="AC3" i="12" s="1"/>
  <c r="AD3" i="12" s="1"/>
  <c r="AE3" i="12" s="1"/>
  <c r="AF3" i="12" s="1"/>
  <c r="BM3" i="11"/>
  <c r="BN3" i="11" s="1"/>
  <c r="BO3" i="11" s="1"/>
  <c r="BP3" i="11" s="1"/>
  <c r="BQ3" i="11" s="1"/>
  <c r="BR3" i="11" s="1"/>
  <c r="O3" i="9"/>
  <c r="P3" i="9" s="1"/>
  <c r="Q3" i="9" s="1"/>
  <c r="R3" i="9" s="1"/>
  <c r="S3" i="9" s="1"/>
  <c r="T3" i="9" s="1"/>
  <c r="U3" i="9" s="1"/>
  <c r="V3" i="9" s="1"/>
  <c r="AI3" i="9"/>
  <c r="AJ3" i="9" s="1"/>
  <c r="AK3" i="9" s="1"/>
  <c r="AL3" i="9" s="1"/>
  <c r="AM3" i="9" s="1"/>
  <c r="AN3" i="9" s="1"/>
  <c r="AO3" i="9" s="1"/>
  <c r="E3" i="16"/>
  <c r="F3" i="16" s="1"/>
  <c r="G3" i="16" s="1"/>
  <c r="H3" i="16" s="1"/>
  <c r="I3" i="16" s="1"/>
  <c r="J3" i="16" s="1"/>
  <c r="K3" i="16" s="1"/>
  <c r="L3" i="16" s="1"/>
  <c r="AS3" i="11"/>
  <c r="AT3" i="11" s="1"/>
  <c r="AU3" i="11" s="1"/>
  <c r="AV3" i="11" s="1"/>
  <c r="AV15" i="11" s="1"/>
  <c r="AV21" i="11" s="1"/>
  <c r="AV24" i="11" s="1"/>
  <c r="E3" i="9"/>
  <c r="F3" i="9" s="1"/>
  <c r="G3" i="9" s="1"/>
  <c r="H3" i="9" s="1"/>
  <c r="I3" i="9" s="1"/>
  <c r="J3" i="9" s="1"/>
  <c r="K3" i="9" s="1"/>
  <c r="L3" i="9" s="1"/>
  <c r="O3" i="17"/>
  <c r="P3" i="17" s="1"/>
  <c r="Q3" i="17" s="1"/>
  <c r="R3" i="17" s="1"/>
  <c r="S3" i="17" s="1"/>
  <c r="T3" i="17" s="1"/>
  <c r="U3" i="17" s="1"/>
  <c r="V3" i="17" s="1"/>
  <c r="AI3" i="17"/>
  <c r="AJ3" i="17" s="1"/>
  <c r="AK3" i="17" s="1"/>
  <c r="AL3" i="17" s="1"/>
  <c r="AM3" i="17" s="1"/>
  <c r="AN3" i="17" s="1"/>
  <c r="AO3" i="17" s="1"/>
  <c r="AP3" i="17" s="1"/>
  <c r="O3" i="16"/>
  <c r="P3" i="16" s="1"/>
  <c r="Q3" i="16" s="1"/>
  <c r="R3" i="16" s="1"/>
  <c r="S3" i="16" s="1"/>
  <c r="T3" i="16" s="1"/>
  <c r="U3" i="16" s="1"/>
  <c r="V3" i="16" s="1"/>
  <c r="AI3" i="16"/>
  <c r="AJ3" i="16" s="1"/>
  <c r="AK3" i="16" s="1"/>
  <c r="AL3" i="16" s="1"/>
  <c r="AM3" i="16" s="1"/>
  <c r="AN3" i="16" s="1"/>
  <c r="AO3" i="16" s="1"/>
  <c r="O3" i="18"/>
  <c r="P3" i="18" s="1"/>
  <c r="Q3" i="18" s="1"/>
  <c r="R3" i="18" s="1"/>
  <c r="S3" i="18" s="1"/>
  <c r="T3" i="18" s="1"/>
  <c r="U3" i="18" s="1"/>
  <c r="V3" i="18" s="1"/>
  <c r="AI3" i="18"/>
  <c r="AJ3" i="18" s="1"/>
  <c r="AK3" i="18" s="1"/>
  <c r="AL3" i="18" s="1"/>
  <c r="AM3" i="18" s="1"/>
  <c r="AN3" i="18" s="1"/>
  <c r="AO3" i="18" s="1"/>
  <c r="O3" i="19"/>
  <c r="P3" i="19" s="1"/>
  <c r="Q3" i="19" s="1"/>
  <c r="R3" i="19" s="1"/>
  <c r="S3" i="19" s="1"/>
  <c r="T3" i="19" s="1"/>
  <c r="U3" i="19" s="1"/>
  <c r="V3" i="19" s="1"/>
  <c r="AI3" i="19"/>
  <c r="AJ3" i="19" s="1"/>
  <c r="AK3" i="19" s="1"/>
  <c r="AL3" i="19" s="1"/>
  <c r="AM3" i="19" s="1"/>
  <c r="AN3" i="19" s="1"/>
  <c r="AO3" i="19" s="1"/>
  <c r="AO15" i="31"/>
  <c r="AO21" i="31" s="1"/>
  <c r="AO24" i="31" s="1"/>
  <c r="BN3" i="29"/>
  <c r="AO15" i="22"/>
  <c r="AO21" i="22" s="1"/>
  <c r="AO24" i="22" s="1"/>
  <c r="BC3" i="18"/>
  <c r="BC15" i="18" s="1"/>
  <c r="BB15" i="18"/>
  <c r="BB21" i="18" s="1"/>
  <c r="BB24" i="18" s="1"/>
  <c r="BM3" i="18"/>
  <c r="BM15" i="18" s="1"/>
  <c r="BL15" i="18"/>
  <c r="BL21" i="18" s="1"/>
  <c r="BL24" i="18" s="1"/>
  <c r="BC3" i="19"/>
  <c r="BB15" i="19"/>
  <c r="BB21" i="19" s="1"/>
  <c r="BB24" i="19" s="1"/>
  <c r="BD3" i="27"/>
  <c r="BC15" i="27"/>
  <c r="BC21" i="27" s="1"/>
  <c r="BC24" i="27" s="1"/>
  <c r="BN3" i="31"/>
  <c r="BM15" i="31"/>
  <c r="BD3" i="26"/>
  <c r="BC15" i="26"/>
  <c r="BC21" i="26" s="1"/>
  <c r="BC24" i="26" s="1"/>
  <c r="AT3" i="28"/>
  <c r="AS15" i="28"/>
  <c r="AS21" i="28" s="1"/>
  <c r="AS24" i="28" s="1"/>
  <c r="AT3" i="30"/>
  <c r="AS15" i="30"/>
  <c r="AS21" i="30" s="1"/>
  <c r="AS24" i="30" s="1"/>
  <c r="BD3" i="22"/>
  <c r="BC15" i="22"/>
  <c r="BC21" i="22" s="1"/>
  <c r="BC24" i="22" s="1"/>
  <c r="AO15" i="24"/>
  <c r="AO21" i="24" s="1"/>
  <c r="AO24" i="24" s="1"/>
  <c r="P39" i="45"/>
  <c r="AD39" i="45" s="1"/>
  <c r="BM18" i="36" s="1"/>
  <c r="BM21" i="36" s="1"/>
  <c r="BM24" i="36" s="1"/>
  <c r="AT15" i="35"/>
  <c r="AT21" i="35" s="1"/>
  <c r="AT24" i="35" s="1"/>
  <c r="AU3" i="35"/>
  <c r="BE3" i="32"/>
  <c r="BD15" i="32"/>
  <c r="BD21" i="32" s="1"/>
  <c r="BD24" i="32" s="1"/>
  <c r="AY3" i="34"/>
  <c r="AX15" i="34"/>
  <c r="AX21" i="34" s="1"/>
  <c r="AX24" i="34" s="1"/>
  <c r="BD15" i="34"/>
  <c r="BD21" i="34" s="1"/>
  <c r="BD24" i="34" s="1"/>
  <c r="BE3" i="34"/>
  <c r="BN3" i="22"/>
  <c r="BM15" i="22"/>
  <c r="BN3" i="24"/>
  <c r="BM15" i="24"/>
  <c r="BN3" i="30"/>
  <c r="BM15" i="30"/>
  <c r="BD3" i="31"/>
  <c r="BC15" i="31"/>
  <c r="BC21" i="31" s="1"/>
  <c r="BC24" i="31" s="1"/>
  <c r="BN3" i="21"/>
  <c r="BM15" i="21"/>
  <c r="AT3" i="26"/>
  <c r="AS15" i="26"/>
  <c r="AS21" i="26" s="1"/>
  <c r="AS24" i="26" s="1"/>
  <c r="AW3" i="29"/>
  <c r="AV15" i="29"/>
  <c r="AV21" i="29" s="1"/>
  <c r="AV24" i="29" s="1"/>
  <c r="AO15" i="30"/>
  <c r="AO21" i="30" s="1"/>
  <c r="AO24" i="30" s="1"/>
  <c r="AO15" i="26"/>
  <c r="AO21" i="26" s="1"/>
  <c r="AO24" i="26" s="1"/>
  <c r="P42" i="45"/>
  <c r="AD42" i="45" s="1"/>
  <c r="BM18" i="40" s="1"/>
  <c r="BM21" i="40" s="1"/>
  <c r="BM24" i="40" s="1"/>
  <c r="P35" i="45"/>
  <c r="AD35" i="45" s="1"/>
  <c r="BM18" i="33" s="1"/>
  <c r="BM21" i="33" s="1"/>
  <c r="BM24" i="33" s="1"/>
  <c r="P34" i="45"/>
  <c r="AD34" i="45" s="1"/>
  <c r="BM18" i="32" s="1"/>
  <c r="BM21" i="32" s="1"/>
  <c r="BM24" i="32" s="1"/>
  <c r="AU3" i="32"/>
  <c r="AT15" i="32"/>
  <c r="AT21" i="32" s="1"/>
  <c r="AT24" i="32" s="1"/>
  <c r="BE3" i="39"/>
  <c r="BD15" i="39"/>
  <c r="BD21" i="39" s="1"/>
  <c r="BD24" i="39" s="1"/>
  <c r="AT3" i="27"/>
  <c r="AS15" i="27"/>
  <c r="AS21" i="27" s="1"/>
  <c r="AS24" i="27" s="1"/>
  <c r="BE3" i="40"/>
  <c r="BD15" i="40"/>
  <c r="BD21" i="40" s="1"/>
  <c r="BD24" i="40" s="1"/>
  <c r="BC3" i="8"/>
  <c r="BB15" i="8"/>
  <c r="BB21" i="8" s="1"/>
  <c r="BB24" i="8" s="1"/>
  <c r="BC3" i="13"/>
  <c r="BB15" i="13"/>
  <c r="BB21" i="13" s="1"/>
  <c r="BB24" i="13" s="1"/>
  <c r="BM3" i="13"/>
  <c r="BL15" i="13"/>
  <c r="BL21" i="13" s="1"/>
  <c r="BL24" i="13" s="1"/>
  <c r="AS3" i="12"/>
  <c r="AR15" i="12"/>
  <c r="AR21" i="12" s="1"/>
  <c r="AR24" i="12" s="1"/>
  <c r="BC3" i="11"/>
  <c r="BB15" i="11"/>
  <c r="BB21" i="11" s="1"/>
  <c r="BB24" i="11" s="1"/>
  <c r="BC3" i="9"/>
  <c r="BB15" i="9"/>
  <c r="BB21" i="9" s="1"/>
  <c r="BB24" i="9" s="1"/>
  <c r="BM3" i="9"/>
  <c r="BL15" i="9"/>
  <c r="BL21" i="9" s="1"/>
  <c r="BL24" i="9" s="1"/>
  <c r="BD3" i="24"/>
  <c r="BC15" i="24"/>
  <c r="BC21" i="24" s="1"/>
  <c r="BC24" i="24" s="1"/>
  <c r="BN3" i="28"/>
  <c r="BM15" i="28"/>
  <c r="BD3" i="30"/>
  <c r="BC15" i="30"/>
  <c r="BC21" i="30" s="1"/>
  <c r="BC24" i="30" s="1"/>
  <c r="AO15" i="27"/>
  <c r="AO21" i="27" s="1"/>
  <c r="AO24" i="27" s="1"/>
  <c r="AU3" i="40"/>
  <c r="AT15" i="40"/>
  <c r="AT21" i="40" s="1"/>
  <c r="AT24" i="40" s="1"/>
  <c r="BE3" i="38"/>
  <c r="BD15" i="38"/>
  <c r="BD21" i="38" s="1"/>
  <c r="BD24" i="38" s="1"/>
  <c r="Q34" i="45"/>
  <c r="AE34" i="45" s="1"/>
  <c r="BN18" i="32" s="1"/>
  <c r="BN21" i="32" s="1"/>
  <c r="BN24" i="32" s="1"/>
  <c r="BD15" i="35"/>
  <c r="BD21" i="35" s="1"/>
  <c r="BD24" i="35" s="1"/>
  <c r="BE3" i="35"/>
  <c r="P40" i="45"/>
  <c r="AD40" i="45" s="1"/>
  <c r="BM18" i="38" s="1"/>
  <c r="BM21" i="38" s="1"/>
  <c r="BM24" i="38" s="1"/>
  <c r="BN3" i="27"/>
  <c r="BM15" i="27"/>
  <c r="BD3" i="28"/>
  <c r="BC15" i="28"/>
  <c r="BC21" i="28" s="1"/>
  <c r="BC24" i="28" s="1"/>
  <c r="BN3" i="26"/>
  <c r="BM15" i="26"/>
  <c r="AT3" i="31"/>
  <c r="AS15" i="31"/>
  <c r="AS21" i="31" s="1"/>
  <c r="AS24" i="31" s="1"/>
  <c r="AT3" i="22"/>
  <c r="AS15" i="22"/>
  <c r="AS21" i="22" s="1"/>
  <c r="AS24" i="22" s="1"/>
  <c r="AO15" i="28"/>
  <c r="AO21" i="28" s="1"/>
  <c r="AO24" i="28" s="1"/>
  <c r="AU15" i="29"/>
  <c r="AU21" i="29" s="1"/>
  <c r="AU24" i="29" s="1"/>
  <c r="P37" i="45"/>
  <c r="AD37" i="45" s="1"/>
  <c r="BM18" i="35" s="1"/>
  <c r="BM21" i="35" s="1"/>
  <c r="BM24" i="35" s="1"/>
  <c r="Q40" i="45"/>
  <c r="AE40" i="45" s="1"/>
  <c r="BN18" i="38" s="1"/>
  <c r="BN21" i="38" s="1"/>
  <c r="BN24" i="38" s="1"/>
  <c r="AU3" i="33"/>
  <c r="AT15" i="33"/>
  <c r="AT21" i="33" s="1"/>
  <c r="AT24" i="33" s="1"/>
  <c r="BE3" i="33"/>
  <c r="BD15" i="33"/>
  <c r="BD21" i="33" s="1"/>
  <c r="BD24" i="33" s="1"/>
  <c r="AT15" i="36"/>
  <c r="AT21" i="36" s="1"/>
  <c r="AT24" i="36" s="1"/>
  <c r="AU3" i="36"/>
  <c r="BE3" i="36"/>
  <c r="BD15" i="36"/>
  <c r="BD21" i="36" s="1"/>
  <c r="BD24" i="36" s="1"/>
  <c r="BN3" i="23"/>
  <c r="BM15" i="23"/>
  <c r="AW3" i="23"/>
  <c r="AV15" i="23"/>
  <c r="AV21" i="23" s="1"/>
  <c r="AV24" i="23" s="1"/>
  <c r="BD3" i="23"/>
  <c r="BC15" i="23"/>
  <c r="BC21" i="23" s="1"/>
  <c r="BC24" i="23" s="1"/>
  <c r="AU15" i="23"/>
  <c r="AU21" i="23" s="1"/>
  <c r="AU24" i="23" s="1"/>
  <c r="BC3" i="17"/>
  <c r="BB15" i="17"/>
  <c r="BB21" i="17" s="1"/>
  <c r="BB24" i="17" s="1"/>
  <c r="BM3" i="17"/>
  <c r="BM15" i="17" s="1"/>
  <c r="BL15" i="17"/>
  <c r="BL21" i="17" s="1"/>
  <c r="BL24" i="17" s="1"/>
  <c r="BB15" i="2"/>
  <c r="AI3" i="8"/>
  <c r="O3" i="8"/>
  <c r="BC3" i="10"/>
  <c r="BB15" i="10"/>
  <c r="BB21" i="10" s="1"/>
  <c r="BB24" i="10" s="1"/>
  <c r="AU3" i="38"/>
  <c r="AT15" i="38"/>
  <c r="AT21" i="38" s="1"/>
  <c r="AT24" i="38" s="1"/>
  <c r="AT3" i="24"/>
  <c r="AS15" i="24"/>
  <c r="AS21" i="24" s="1"/>
  <c r="AS24" i="24" s="1"/>
  <c r="BC3" i="16"/>
  <c r="BB15" i="16"/>
  <c r="BB21" i="16" s="1"/>
  <c r="BB24" i="16" s="1"/>
  <c r="BL15" i="15"/>
  <c r="BM21" i="29"/>
  <c r="BM24" i="29" s="1"/>
  <c r="AT15" i="23"/>
  <c r="AT21" i="23" s="1"/>
  <c r="AT24" i="23" s="1"/>
  <c r="AT15" i="44"/>
  <c r="AT21" i="44" s="1"/>
  <c r="AT24" i="44" s="1"/>
  <c r="AT15" i="29"/>
  <c r="AT21" i="29" s="1"/>
  <c r="AT24" i="29" s="1"/>
  <c r="AT15" i="34"/>
  <c r="AT21" i="34" s="1"/>
  <c r="AT24" i="34" s="1"/>
  <c r="AN15" i="27"/>
  <c r="AN21" i="27" s="1"/>
  <c r="AN24" i="27" s="1"/>
  <c r="AN15" i="38"/>
  <c r="AN21" i="38" s="1"/>
  <c r="AN24" i="38" s="1"/>
  <c r="AN15" i="30"/>
  <c r="AN21" i="30" s="1"/>
  <c r="AN24" i="30" s="1"/>
  <c r="AN15" i="31"/>
  <c r="AN21" i="31" s="1"/>
  <c r="AN24" i="31" s="1"/>
  <c r="AN15" i="33"/>
  <c r="AN21" i="33" s="1"/>
  <c r="AN24" i="33" s="1"/>
  <c r="AN15" i="36"/>
  <c r="AN21" i="36" s="1"/>
  <c r="AN24" i="36" s="1"/>
  <c r="AN15" i="35"/>
  <c r="AN21" i="35" s="1"/>
  <c r="AN24" i="35" s="1"/>
  <c r="AN15" i="40"/>
  <c r="AN21" i="40" s="1"/>
  <c r="AN24" i="40" s="1"/>
  <c r="AN15" i="24"/>
  <c r="AN21" i="24" s="1"/>
  <c r="AN24" i="24" s="1"/>
  <c r="AN15" i="22"/>
  <c r="AN21" i="22" s="1"/>
  <c r="AN24" i="22" s="1"/>
  <c r="AN15" i="28"/>
  <c r="AN21" i="28" s="1"/>
  <c r="AN24" i="28" s="1"/>
  <c r="AN15" i="26"/>
  <c r="AN21" i="26" s="1"/>
  <c r="AN24" i="26" s="1"/>
  <c r="AN15" i="32"/>
  <c r="AN21" i="32" s="1"/>
  <c r="AN24" i="32" s="1"/>
  <c r="BD3" i="29"/>
  <c r="BD15" i="29" s="1"/>
  <c r="BD21" i="29" s="1"/>
  <c r="BD24" i="29" s="1"/>
  <c r="O3" i="25"/>
  <c r="P3" i="25" s="1"/>
  <c r="Q3" i="25" s="1"/>
  <c r="R3" i="25" s="1"/>
  <c r="S3" i="25" s="1"/>
  <c r="T3" i="25" s="1"/>
  <c r="U3" i="25" s="1"/>
  <c r="V3" i="25" s="1"/>
  <c r="BC3" i="25"/>
  <c r="E3" i="25"/>
  <c r="F3" i="25" s="1"/>
  <c r="G3" i="25" s="1"/>
  <c r="H3" i="25" s="1"/>
  <c r="I3" i="25" s="1"/>
  <c r="J3" i="25" s="1"/>
  <c r="K3" i="25" s="1"/>
  <c r="L3" i="25" s="1"/>
  <c r="Y3" i="25"/>
  <c r="Z3" i="25" s="1"/>
  <c r="AA3" i="25" s="1"/>
  <c r="AB3" i="25" s="1"/>
  <c r="AC3" i="25" s="1"/>
  <c r="AD3" i="25" s="1"/>
  <c r="AE3" i="25" s="1"/>
  <c r="AF3" i="25" s="1"/>
  <c r="E3" i="2"/>
  <c r="F3" i="2" s="1"/>
  <c r="G3" i="2" s="1"/>
  <c r="H3" i="2" s="1"/>
  <c r="I3" i="2" s="1"/>
  <c r="J3" i="2" s="1"/>
  <c r="K3" i="2" s="1"/>
  <c r="L3" i="2" s="1"/>
  <c r="BM3" i="25"/>
  <c r="BM3" i="19"/>
  <c r="BM3" i="16"/>
  <c r="BM3" i="8"/>
  <c r="BN3" i="8" s="1"/>
  <c r="BO3" i="8" s="1"/>
  <c r="BP3" i="8" s="1"/>
  <c r="BQ3" i="8" s="1"/>
  <c r="BR3" i="8" s="1"/>
  <c r="BM3" i="10"/>
  <c r="O3" i="13"/>
  <c r="P3" i="13" s="1"/>
  <c r="Q3" i="13" s="1"/>
  <c r="R3" i="13" s="1"/>
  <c r="S3" i="13" s="1"/>
  <c r="T3" i="13" s="1"/>
  <c r="U3" i="13" s="1"/>
  <c r="V3" i="13" s="1"/>
  <c r="AI3" i="13"/>
  <c r="AJ3" i="13" s="1"/>
  <c r="AK3" i="13" s="1"/>
  <c r="AL3" i="13" s="1"/>
  <c r="AM3" i="13" s="1"/>
  <c r="AN3" i="13" s="1"/>
  <c r="AO3" i="13" s="1"/>
  <c r="E3" i="14"/>
  <c r="F3" i="14" s="1"/>
  <c r="G3" i="14" s="1"/>
  <c r="H3" i="14" s="1"/>
  <c r="I3" i="14" s="1"/>
  <c r="J3" i="14" s="1"/>
  <c r="K3" i="14" s="1"/>
  <c r="L3" i="14" s="1"/>
  <c r="O3" i="14"/>
  <c r="P3" i="14" s="1"/>
  <c r="Q3" i="14" s="1"/>
  <c r="R3" i="14" s="1"/>
  <c r="S3" i="14" s="1"/>
  <c r="T3" i="14" s="1"/>
  <c r="U3" i="14" s="1"/>
  <c r="V3" i="14" s="1"/>
  <c r="BC3" i="14"/>
  <c r="BM3" i="14"/>
  <c r="AI3" i="15"/>
  <c r="BC3" i="15"/>
  <c r="O3" i="1"/>
  <c r="AI3" i="1"/>
  <c r="AJ3" i="1" s="1"/>
  <c r="AK3" i="1" s="1"/>
  <c r="AL3" i="1" s="1"/>
  <c r="AM3" i="1" s="1"/>
  <c r="AN3" i="1" s="1"/>
  <c r="AO3" i="1" s="1"/>
  <c r="BC3" i="1"/>
  <c r="O3" i="2"/>
  <c r="P3" i="2" s="1"/>
  <c r="Q3" i="2" s="1"/>
  <c r="R3" i="2" s="1"/>
  <c r="S3" i="2" s="1"/>
  <c r="T3" i="2" s="1"/>
  <c r="U3" i="2" s="1"/>
  <c r="V3" i="2" s="1"/>
  <c r="AI3" i="2"/>
  <c r="AJ3" i="2" s="1"/>
  <c r="AK3" i="2" s="1"/>
  <c r="AL3" i="2" s="1"/>
  <c r="AM3" i="2" s="1"/>
  <c r="AN3" i="2" s="1"/>
  <c r="AO3" i="2" s="1"/>
  <c r="AP3" i="2" s="1"/>
  <c r="BC3" i="2"/>
  <c r="AS3" i="25"/>
  <c r="AI3" i="25"/>
  <c r="AJ3" i="25" s="1"/>
  <c r="AK3" i="25" s="1"/>
  <c r="AL3" i="25" s="1"/>
  <c r="AM3" i="25" s="1"/>
  <c r="AN3" i="25" s="1"/>
  <c r="AO3" i="25" s="1"/>
  <c r="BC3" i="20"/>
  <c r="BD3" i="20" s="1"/>
  <c r="BE3" i="20" s="1"/>
  <c r="BF3" i="20" s="1"/>
  <c r="BG3" i="20" s="1"/>
  <c r="BH3" i="20" s="1"/>
  <c r="BI3" i="20" s="1"/>
  <c r="BJ3" i="20" s="1"/>
  <c r="BM3" i="20"/>
  <c r="AS3" i="19"/>
  <c r="Y3" i="19"/>
  <c r="Z3" i="19" s="1"/>
  <c r="AA3" i="19" s="1"/>
  <c r="AB3" i="19" s="1"/>
  <c r="AC3" i="19" s="1"/>
  <c r="AD3" i="19" s="1"/>
  <c r="AE3" i="19" s="1"/>
  <c r="AF3" i="19" s="1"/>
  <c r="E3" i="19"/>
  <c r="F3" i="19" s="1"/>
  <c r="G3" i="19" s="1"/>
  <c r="H3" i="19" s="1"/>
  <c r="I3" i="19" s="1"/>
  <c r="J3" i="19" s="1"/>
  <c r="K3" i="19" s="1"/>
  <c r="L3" i="19" s="1"/>
  <c r="AS3" i="18"/>
  <c r="Y3" i="18"/>
  <c r="Z3" i="18" s="1"/>
  <c r="AA3" i="18" s="1"/>
  <c r="AB3" i="18" s="1"/>
  <c r="AC3" i="18" s="1"/>
  <c r="AD3" i="18" s="1"/>
  <c r="AE3" i="18" s="1"/>
  <c r="AF3" i="18" s="1"/>
  <c r="E3" i="18"/>
  <c r="F3" i="18" s="1"/>
  <c r="G3" i="18" s="1"/>
  <c r="H3" i="18" s="1"/>
  <c r="I3" i="18" s="1"/>
  <c r="J3" i="18" s="1"/>
  <c r="K3" i="18" s="1"/>
  <c r="L3" i="18" s="1"/>
  <c r="AS3" i="16"/>
  <c r="Y3" i="16"/>
  <c r="Z3" i="16" s="1"/>
  <c r="AA3" i="16" s="1"/>
  <c r="AB3" i="16" s="1"/>
  <c r="AC3" i="16" s="1"/>
  <c r="AD3" i="16" s="1"/>
  <c r="AE3" i="16" s="1"/>
  <c r="AF3" i="16" s="1"/>
  <c r="AS3" i="17"/>
  <c r="AT3" i="17" s="1"/>
  <c r="AU3" i="17" s="1"/>
  <c r="Y3" i="17"/>
  <c r="Z3" i="17" s="1"/>
  <c r="AA3" i="17" s="1"/>
  <c r="AB3" i="17" s="1"/>
  <c r="AC3" i="17" s="1"/>
  <c r="AD3" i="17" s="1"/>
  <c r="AE3" i="17" s="1"/>
  <c r="AF3" i="17" s="1"/>
  <c r="E3" i="17"/>
  <c r="F3" i="17" s="1"/>
  <c r="G3" i="17" s="1"/>
  <c r="H3" i="17" s="1"/>
  <c r="I3" i="17" s="1"/>
  <c r="J3" i="17" s="1"/>
  <c r="K3" i="17" s="1"/>
  <c r="L3" i="17" s="1"/>
  <c r="AS3" i="8"/>
  <c r="AT3" i="8" s="1"/>
  <c r="AU3" i="8" s="1"/>
  <c r="Y3" i="8"/>
  <c r="AS3" i="9"/>
  <c r="Y3" i="9"/>
  <c r="Z3" i="9" s="1"/>
  <c r="AA3" i="9" s="1"/>
  <c r="AB3" i="9" s="1"/>
  <c r="AC3" i="9" s="1"/>
  <c r="AD3" i="9" s="1"/>
  <c r="AE3" i="9" s="1"/>
  <c r="AF3" i="9" s="1"/>
  <c r="BC3" i="12"/>
  <c r="BM3" i="12"/>
  <c r="AI3" i="12"/>
  <c r="AJ3" i="12" s="1"/>
  <c r="AK3" i="12" s="1"/>
  <c r="AL3" i="12" s="1"/>
  <c r="AM3" i="12" s="1"/>
  <c r="AN3" i="12" s="1"/>
  <c r="AO3" i="12" s="1"/>
  <c r="O3" i="12"/>
  <c r="P3" i="12" s="1"/>
  <c r="Q3" i="12" s="1"/>
  <c r="R3" i="12" s="1"/>
  <c r="S3" i="12" s="1"/>
  <c r="T3" i="12" s="1"/>
  <c r="U3" i="12" s="1"/>
  <c r="V3" i="12" s="1"/>
  <c r="AS3" i="13"/>
  <c r="Y3" i="13"/>
  <c r="Z3" i="13" s="1"/>
  <c r="AA3" i="13" s="1"/>
  <c r="AB3" i="13" s="1"/>
  <c r="AC3" i="13" s="1"/>
  <c r="AD3" i="13" s="1"/>
  <c r="AE3" i="13" s="1"/>
  <c r="AF3" i="13" s="1"/>
  <c r="E3" i="13"/>
  <c r="F3" i="13" s="1"/>
  <c r="G3" i="13" s="1"/>
  <c r="H3" i="13" s="1"/>
  <c r="I3" i="13" s="1"/>
  <c r="J3" i="13" s="1"/>
  <c r="K3" i="13" s="1"/>
  <c r="L3" i="13" s="1"/>
  <c r="AS3" i="14"/>
  <c r="AT3" i="14" s="1"/>
  <c r="AU3" i="14" s="1"/>
  <c r="AV3" i="14" s="1"/>
  <c r="AW3" i="14" s="1"/>
  <c r="AX3" i="14" s="1"/>
  <c r="AY3" i="14" s="1"/>
  <c r="AZ3" i="14" s="1"/>
  <c r="AZ15" i="14" s="1"/>
  <c r="AZ21" i="14" s="1"/>
  <c r="AZ24" i="14" s="1"/>
  <c r="AI3" i="14"/>
  <c r="AJ3" i="14" s="1"/>
  <c r="AK3" i="14" s="1"/>
  <c r="AL3" i="14" s="1"/>
  <c r="AM3" i="14" s="1"/>
  <c r="AN3" i="14" s="1"/>
  <c r="AO3" i="14" s="1"/>
  <c r="AP3" i="14" s="1"/>
  <c r="Y3" i="14"/>
  <c r="Z3" i="14" s="1"/>
  <c r="AA3" i="14" s="1"/>
  <c r="AB3" i="14" s="1"/>
  <c r="AC3" i="14" s="1"/>
  <c r="AD3" i="14" s="1"/>
  <c r="AE3" i="14" s="1"/>
  <c r="AF3" i="14" s="1"/>
  <c r="BM3" i="2"/>
  <c r="R8" i="45"/>
  <c r="AF8" i="45" s="1"/>
  <c r="BM3" i="15"/>
  <c r="AS3" i="15"/>
  <c r="Y3" i="15"/>
  <c r="AS3" i="1"/>
  <c r="Y3" i="1"/>
  <c r="Z3" i="1" s="1"/>
  <c r="AA3" i="1" s="1"/>
  <c r="AB3" i="1" s="1"/>
  <c r="AC3" i="1" s="1"/>
  <c r="AD3" i="1" s="1"/>
  <c r="AE3" i="1" s="1"/>
  <c r="AF3" i="1" s="1"/>
  <c r="E3" i="1"/>
  <c r="AS3" i="2"/>
  <c r="Y3" i="2"/>
  <c r="Z3" i="2" s="1"/>
  <c r="AA3" i="2" s="1"/>
  <c r="AB3" i="2" s="1"/>
  <c r="AC3" i="2" s="1"/>
  <c r="AD3" i="2" s="1"/>
  <c r="AE3" i="2" s="1"/>
  <c r="AF3" i="2" s="1"/>
  <c r="BO15" i="35" l="1"/>
  <c r="BP3" i="35"/>
  <c r="BO15" i="33"/>
  <c r="BP3" i="33"/>
  <c r="BO15" i="32"/>
  <c r="BP3" i="32"/>
  <c r="BO15" i="40"/>
  <c r="R42" i="45" s="1"/>
  <c r="AF42" i="45" s="1"/>
  <c r="BP3" i="40"/>
  <c r="BO15" i="36"/>
  <c r="R39" i="45" s="1"/>
  <c r="AF39" i="45" s="1"/>
  <c r="BP3" i="36"/>
  <c r="BO15" i="38"/>
  <c r="BP3" i="38"/>
  <c r="BN3" i="18"/>
  <c r="BO3" i="18" s="1"/>
  <c r="BL24" i="1"/>
  <c r="BO21" i="40"/>
  <c r="BO24" i="40" s="1"/>
  <c r="BN15" i="24"/>
  <c r="Q26" i="45" s="1"/>
  <c r="AE26" i="45" s="1"/>
  <c r="BN18" i="24" s="1"/>
  <c r="BN21" i="24" s="1"/>
  <c r="BN24" i="24" s="1"/>
  <c r="BO3" i="24"/>
  <c r="BN15" i="26"/>
  <c r="Q28" i="45" s="1"/>
  <c r="AE28" i="45" s="1"/>
  <c r="BN18" i="26" s="1"/>
  <c r="BN21" i="26" s="1"/>
  <c r="BN24" i="26" s="1"/>
  <c r="BO3" i="26"/>
  <c r="BN15" i="27"/>
  <c r="BO3" i="27"/>
  <c r="BN15" i="31"/>
  <c r="Q33" i="45" s="1"/>
  <c r="AE33" i="45" s="1"/>
  <c r="BN18" i="31" s="1"/>
  <c r="BN21" i="31" s="1"/>
  <c r="BN24" i="31" s="1"/>
  <c r="BO3" i="31"/>
  <c r="BO21" i="35"/>
  <c r="BO24" i="35" s="1"/>
  <c r="R37" i="45"/>
  <c r="AF37" i="45" s="1"/>
  <c r="BN15" i="23"/>
  <c r="Q25" i="45" s="1"/>
  <c r="AE25" i="45" s="1"/>
  <c r="BN18" i="23" s="1"/>
  <c r="BN21" i="23" s="1"/>
  <c r="BN24" i="23" s="1"/>
  <c r="BO3" i="23"/>
  <c r="BN15" i="29"/>
  <c r="Q31" i="45" s="1"/>
  <c r="AE31" i="45" s="1"/>
  <c r="BN18" i="29" s="1"/>
  <c r="BO3" i="29"/>
  <c r="BO21" i="32"/>
  <c r="BO24" i="32" s="1"/>
  <c r="R34" i="45"/>
  <c r="AF34" i="45" s="1"/>
  <c r="BO21" i="38"/>
  <c r="BO24" i="38" s="1"/>
  <c r="R40" i="45"/>
  <c r="AF40" i="45" s="1"/>
  <c r="BO21" i="33"/>
  <c r="BO24" i="33" s="1"/>
  <c r="R35" i="45"/>
  <c r="AF35" i="45" s="1"/>
  <c r="BN15" i="28"/>
  <c r="Q30" i="45" s="1"/>
  <c r="AE30" i="45" s="1"/>
  <c r="BN18" i="28" s="1"/>
  <c r="BN21" i="28" s="1"/>
  <c r="BN24" i="28" s="1"/>
  <c r="BO3" i="28"/>
  <c r="BN15" i="21"/>
  <c r="Q23" i="45" s="1"/>
  <c r="AE23" i="45" s="1"/>
  <c r="BN18" i="21" s="1"/>
  <c r="BN21" i="21" s="1"/>
  <c r="BN24" i="21" s="1"/>
  <c r="BO3" i="21"/>
  <c r="BN15" i="30"/>
  <c r="Q32" i="45" s="1"/>
  <c r="AE32" i="45" s="1"/>
  <c r="BN18" i="30" s="1"/>
  <c r="BN21" i="30" s="1"/>
  <c r="BN24" i="30" s="1"/>
  <c r="BO3" i="30"/>
  <c r="BN15" i="22"/>
  <c r="Q24" i="45" s="1"/>
  <c r="AE24" i="45" s="1"/>
  <c r="BN18" i="22" s="1"/>
  <c r="BN21" i="22" s="1"/>
  <c r="BN24" i="22" s="1"/>
  <c r="BO3" i="22"/>
  <c r="AW3" i="11"/>
  <c r="AX3" i="11" s="1"/>
  <c r="BN18" i="36"/>
  <c r="BN21" i="36" s="1"/>
  <c r="BN24" i="36" s="1"/>
  <c r="AT15" i="11"/>
  <c r="AT21" i="11" s="1"/>
  <c r="AT24" i="11" s="1"/>
  <c r="AU15" i="11"/>
  <c r="AU21" i="11" s="1"/>
  <c r="AU24" i="11" s="1"/>
  <c r="AN15" i="18"/>
  <c r="AN21" i="18" s="1"/>
  <c r="AN24" i="18" s="1"/>
  <c r="AN15" i="9"/>
  <c r="AN21" i="9" s="1"/>
  <c r="AN24" i="9" s="1"/>
  <c r="AN15" i="25"/>
  <c r="AN21" i="25" s="1"/>
  <c r="AN24" i="25" s="1"/>
  <c r="AP3" i="13"/>
  <c r="AP15" i="13" s="1"/>
  <c r="AP21" i="13" s="1"/>
  <c r="AP24" i="13" s="1"/>
  <c r="AO15" i="13"/>
  <c r="AO21" i="13" s="1"/>
  <c r="AO24" i="13" s="1"/>
  <c r="AT3" i="25"/>
  <c r="AS15" i="25"/>
  <c r="AS21" i="25" s="1"/>
  <c r="AS24" i="25" s="1"/>
  <c r="BN3" i="19"/>
  <c r="BM15" i="19"/>
  <c r="BN3" i="25"/>
  <c r="BM15" i="25"/>
  <c r="P18" i="45"/>
  <c r="AD18" i="45" s="1"/>
  <c r="BM18" i="17" s="1"/>
  <c r="BM21" i="17" s="1"/>
  <c r="BM24" i="17" s="1"/>
  <c r="P25" i="45"/>
  <c r="AD25" i="45" s="1"/>
  <c r="BM18" i="23" s="1"/>
  <c r="BM21" i="23" s="1"/>
  <c r="BM24" i="23" s="1"/>
  <c r="P28" i="45"/>
  <c r="AD28" i="45" s="1"/>
  <c r="BM18" i="26" s="1"/>
  <c r="BM21" i="26" s="1"/>
  <c r="BM24" i="26" s="1"/>
  <c r="P29" i="45"/>
  <c r="AD29" i="45" s="1"/>
  <c r="F29" i="45" s="1"/>
  <c r="BE15" i="35"/>
  <c r="BE21" i="35" s="1"/>
  <c r="BE24" i="35" s="1"/>
  <c r="BF3" i="35"/>
  <c r="P30" i="45"/>
  <c r="AD30" i="45" s="1"/>
  <c r="BM18" i="28" s="1"/>
  <c r="BM21" i="28" s="1"/>
  <c r="BM24" i="28" s="1"/>
  <c r="AP3" i="9"/>
  <c r="AP15" i="9" s="1"/>
  <c r="AP21" i="9" s="1"/>
  <c r="AP24" i="9" s="1"/>
  <c r="AO15" i="9"/>
  <c r="AO21" i="9" s="1"/>
  <c r="AO24" i="9" s="1"/>
  <c r="BD3" i="11"/>
  <c r="BC15" i="11"/>
  <c r="BC21" i="11" s="1"/>
  <c r="BC24" i="11" s="1"/>
  <c r="BN3" i="13"/>
  <c r="BM15" i="13"/>
  <c r="BD3" i="8"/>
  <c r="BC15" i="8"/>
  <c r="BC21" i="8" s="1"/>
  <c r="BC24" i="8" s="1"/>
  <c r="BF3" i="40"/>
  <c r="BE15" i="40"/>
  <c r="BE21" i="40" s="1"/>
  <c r="BE24" i="40" s="1"/>
  <c r="BF3" i="39"/>
  <c r="BG3" i="39" s="1"/>
  <c r="BH3" i="39" s="1"/>
  <c r="BI3" i="39" s="1"/>
  <c r="BJ3" i="39" s="1"/>
  <c r="BE15" i="39"/>
  <c r="BE21" i="39" s="1"/>
  <c r="BE24" i="39" s="1"/>
  <c r="AU3" i="26"/>
  <c r="AT15" i="26"/>
  <c r="AT21" i="26" s="1"/>
  <c r="AT24" i="26" s="1"/>
  <c r="BE3" i="31"/>
  <c r="BD15" i="31"/>
  <c r="BD21" i="31" s="1"/>
  <c r="BD24" i="31" s="1"/>
  <c r="AZ3" i="34"/>
  <c r="AZ15" i="34" s="1"/>
  <c r="AZ21" i="34" s="1"/>
  <c r="AZ24" i="34" s="1"/>
  <c r="AY15" i="34"/>
  <c r="AY21" i="34" s="1"/>
  <c r="AY24" i="34" s="1"/>
  <c r="BF3" i="32"/>
  <c r="BE15" i="32"/>
  <c r="BE21" i="32" s="1"/>
  <c r="BE24" i="32" s="1"/>
  <c r="AV3" i="8"/>
  <c r="AU15" i="8"/>
  <c r="AU21" i="8" s="1"/>
  <c r="AU24" i="8" s="1"/>
  <c r="BD3" i="25"/>
  <c r="BC15" i="25"/>
  <c r="BC21" i="25" s="1"/>
  <c r="BC24" i="25" s="1"/>
  <c r="AP3" i="18"/>
  <c r="AP15" i="18" s="1"/>
  <c r="AP21" i="18" s="1"/>
  <c r="AP24" i="18" s="1"/>
  <c r="AO15" i="18"/>
  <c r="AO21" i="18" s="1"/>
  <c r="AO24" i="18" s="1"/>
  <c r="AV3" i="33"/>
  <c r="AU15" i="33"/>
  <c r="AU21" i="33" s="1"/>
  <c r="AU24" i="33" s="1"/>
  <c r="AU3" i="22"/>
  <c r="AT15" i="22"/>
  <c r="AT21" i="22" s="1"/>
  <c r="AT24" i="22" s="1"/>
  <c r="Q29" i="45"/>
  <c r="AE29" i="45" s="1"/>
  <c r="BN18" i="27" s="1"/>
  <c r="BN21" i="27" s="1"/>
  <c r="BN24" i="27" s="1"/>
  <c r="BF3" i="38"/>
  <c r="BE15" i="38"/>
  <c r="BE21" i="38" s="1"/>
  <c r="BE24" i="38" s="1"/>
  <c r="BN3" i="9"/>
  <c r="BM15" i="9"/>
  <c r="P23" i="45"/>
  <c r="AD23" i="45" s="1"/>
  <c r="BM18" i="21" s="1"/>
  <c r="BM21" i="21" s="1"/>
  <c r="BM24" i="21" s="1"/>
  <c r="P32" i="45"/>
  <c r="AD32" i="45" s="1"/>
  <c r="BM18" i="30" s="1"/>
  <c r="BM21" i="30" s="1"/>
  <c r="BM24" i="30" s="1"/>
  <c r="P24" i="45"/>
  <c r="AD24" i="45" s="1"/>
  <c r="BM18" i="22" s="1"/>
  <c r="BM21" i="22" s="1"/>
  <c r="BM24" i="22" s="1"/>
  <c r="BF3" i="34"/>
  <c r="BE15" i="34"/>
  <c r="BE21" i="34" s="1"/>
  <c r="BE24" i="34" s="1"/>
  <c r="AV3" i="35"/>
  <c r="AU15" i="35"/>
  <c r="AU21" i="35" s="1"/>
  <c r="AU24" i="35" s="1"/>
  <c r="AU3" i="30"/>
  <c r="AT15" i="30"/>
  <c r="AT21" i="30" s="1"/>
  <c r="AT24" i="30" s="1"/>
  <c r="BE3" i="26"/>
  <c r="BD15" i="26"/>
  <c r="BD21" i="26" s="1"/>
  <c r="BD24" i="26" s="1"/>
  <c r="BE3" i="27"/>
  <c r="BD15" i="27"/>
  <c r="BD21" i="27" s="1"/>
  <c r="BD24" i="27" s="1"/>
  <c r="P20" i="45"/>
  <c r="AD20" i="45" s="1"/>
  <c r="AT3" i="18"/>
  <c r="AS15" i="18"/>
  <c r="AS21" i="18" s="1"/>
  <c r="AS24" i="18" s="1"/>
  <c r="AT3" i="19"/>
  <c r="AS15" i="19"/>
  <c r="AS21" i="19" s="1"/>
  <c r="AS24" i="19" s="1"/>
  <c r="BN3" i="14"/>
  <c r="BM15" i="14"/>
  <c r="AP3" i="19"/>
  <c r="AP15" i="19" s="1"/>
  <c r="AP21" i="19" s="1"/>
  <c r="AP24" i="19" s="1"/>
  <c r="AO15" i="19"/>
  <c r="AO21" i="19" s="1"/>
  <c r="AO24" i="19" s="1"/>
  <c r="AN15" i="13"/>
  <c r="AN21" i="13" s="1"/>
  <c r="AN24" i="13" s="1"/>
  <c r="AN15" i="19"/>
  <c r="AN21" i="19" s="1"/>
  <c r="AN24" i="19" s="1"/>
  <c r="AT3" i="12"/>
  <c r="AS15" i="12"/>
  <c r="AS21" i="12" s="1"/>
  <c r="AS24" i="12" s="1"/>
  <c r="BD3" i="13"/>
  <c r="BC15" i="13"/>
  <c r="BC21" i="13" s="1"/>
  <c r="BC24" i="13" s="1"/>
  <c r="AT15" i="27"/>
  <c r="AT21" i="27" s="1"/>
  <c r="AT24" i="27" s="1"/>
  <c r="AU3" i="27"/>
  <c r="AU15" i="32"/>
  <c r="AU21" i="32" s="1"/>
  <c r="AU24" i="32" s="1"/>
  <c r="AV3" i="32"/>
  <c r="AX3" i="29"/>
  <c r="AW15" i="29"/>
  <c r="AW21" i="29" s="1"/>
  <c r="AW24" i="29" s="1"/>
  <c r="P33" i="45"/>
  <c r="AD33" i="45" s="1"/>
  <c r="BM18" i="31" s="1"/>
  <c r="BM21" i="31" s="1"/>
  <c r="BM24" i="31" s="1"/>
  <c r="BD3" i="12"/>
  <c r="BC15" i="12"/>
  <c r="BC21" i="12" s="1"/>
  <c r="BC24" i="12" s="1"/>
  <c r="AP3" i="12"/>
  <c r="AP15" i="12" s="1"/>
  <c r="AP21" i="12" s="1"/>
  <c r="AP24" i="12" s="1"/>
  <c r="AO15" i="12"/>
  <c r="AO21" i="12" s="1"/>
  <c r="AO24" i="12" s="1"/>
  <c r="AP3" i="25"/>
  <c r="AP15" i="25" s="1"/>
  <c r="AP21" i="25" s="1"/>
  <c r="AP24" i="25" s="1"/>
  <c r="AO15" i="25"/>
  <c r="AO21" i="25" s="1"/>
  <c r="AO24" i="25" s="1"/>
  <c r="BN3" i="12"/>
  <c r="BM15" i="12"/>
  <c r="AT3" i="9"/>
  <c r="AS15" i="9"/>
  <c r="AS21" i="9" s="1"/>
  <c r="AS24" i="9" s="1"/>
  <c r="BN3" i="20"/>
  <c r="BO3" i="20" s="1"/>
  <c r="BM15" i="20"/>
  <c r="BD3" i="14"/>
  <c r="BC15" i="14"/>
  <c r="BC21" i="14" s="1"/>
  <c r="BC24" i="14" s="1"/>
  <c r="AN15" i="12"/>
  <c r="AN21" i="12" s="1"/>
  <c r="AN24" i="12" s="1"/>
  <c r="AT15" i="8"/>
  <c r="AT21" i="8" s="1"/>
  <c r="AT24" i="8" s="1"/>
  <c r="BF3" i="33"/>
  <c r="BE15" i="33"/>
  <c r="BE21" i="33" s="1"/>
  <c r="BE24" i="33" s="1"/>
  <c r="AU3" i="31"/>
  <c r="AT15" i="31"/>
  <c r="AT21" i="31" s="1"/>
  <c r="AT24" i="31" s="1"/>
  <c r="BE3" i="28"/>
  <c r="BD15" i="28"/>
  <c r="BD21" i="28" s="1"/>
  <c r="BD24" i="28" s="1"/>
  <c r="AV3" i="40"/>
  <c r="AU15" i="40"/>
  <c r="AU21" i="40" s="1"/>
  <c r="AU24" i="40" s="1"/>
  <c r="BE3" i="30"/>
  <c r="BD15" i="30"/>
  <c r="BD21" i="30" s="1"/>
  <c r="BD24" i="30" s="1"/>
  <c r="BE3" i="24"/>
  <c r="BD15" i="24"/>
  <c r="BD21" i="24" s="1"/>
  <c r="BD24" i="24" s="1"/>
  <c r="BD3" i="9"/>
  <c r="BC15" i="9"/>
  <c r="BC21" i="9" s="1"/>
  <c r="BC24" i="9" s="1"/>
  <c r="P26" i="45"/>
  <c r="AD26" i="45" s="1"/>
  <c r="BM18" i="24" s="1"/>
  <c r="BM21" i="24" s="1"/>
  <c r="BM24" i="24" s="1"/>
  <c r="BD15" i="22"/>
  <c r="BD21" i="22" s="1"/>
  <c r="BD24" i="22" s="1"/>
  <c r="BE3" i="22"/>
  <c r="AU3" i="28"/>
  <c r="AT15" i="28"/>
  <c r="AT21" i="28" s="1"/>
  <c r="AT24" i="28" s="1"/>
  <c r="BD3" i="19"/>
  <c r="BE3" i="19" s="1"/>
  <c r="BC15" i="19"/>
  <c r="BC21" i="19" s="1"/>
  <c r="BC24" i="19" s="1"/>
  <c r="BD3" i="18"/>
  <c r="BC21" i="18"/>
  <c r="BC24" i="18" s="1"/>
  <c r="BF3" i="36"/>
  <c r="BE15" i="36"/>
  <c r="BE21" i="36" s="1"/>
  <c r="BE24" i="36" s="1"/>
  <c r="AV3" i="36"/>
  <c r="AU15" i="36"/>
  <c r="AU21" i="36" s="1"/>
  <c r="AU24" i="36" s="1"/>
  <c r="AX3" i="23"/>
  <c r="AW15" i="23"/>
  <c r="AW21" i="23" s="1"/>
  <c r="AW24" i="23" s="1"/>
  <c r="BE3" i="23"/>
  <c r="BD15" i="23"/>
  <c r="BD21" i="23" s="1"/>
  <c r="BD24" i="23" s="1"/>
  <c r="BN3" i="17"/>
  <c r="AV3" i="17"/>
  <c r="AU15" i="17"/>
  <c r="AU21" i="17" s="1"/>
  <c r="AU24" i="17" s="1"/>
  <c r="AT15" i="17"/>
  <c r="AT21" i="17" s="1"/>
  <c r="AT24" i="17" s="1"/>
  <c r="BD3" i="17"/>
  <c r="BC15" i="17"/>
  <c r="BC21" i="17" s="1"/>
  <c r="BC24" i="17" s="1"/>
  <c r="BL21" i="2"/>
  <c r="BD3" i="2"/>
  <c r="BC15" i="2"/>
  <c r="BB21" i="2"/>
  <c r="AT3" i="2"/>
  <c r="BN3" i="2"/>
  <c r="BO3" i="2" s="1"/>
  <c r="BM15" i="2"/>
  <c r="P7" i="45" s="1"/>
  <c r="AD7" i="45" s="1"/>
  <c r="AJ3" i="8"/>
  <c r="Z3" i="8"/>
  <c r="P3" i="8"/>
  <c r="BN3" i="10"/>
  <c r="BO3" i="10" s="1"/>
  <c r="BP3" i="10" s="1"/>
  <c r="BQ3" i="10" s="1"/>
  <c r="BR3" i="10" s="1"/>
  <c r="BD3" i="10"/>
  <c r="BC15" i="10"/>
  <c r="BC21" i="10" s="1"/>
  <c r="BC24" i="10" s="1"/>
  <c r="AV3" i="38"/>
  <c r="AU15" i="38"/>
  <c r="AU21" i="38" s="1"/>
  <c r="AU24" i="38" s="1"/>
  <c r="AT3" i="13"/>
  <c r="AS15" i="13"/>
  <c r="AS21" i="13" s="1"/>
  <c r="AS24" i="13" s="1"/>
  <c r="AU3" i="24"/>
  <c r="AT15" i="24"/>
  <c r="AT21" i="24" s="1"/>
  <c r="AT24" i="24" s="1"/>
  <c r="AT3" i="16"/>
  <c r="AS15" i="16"/>
  <c r="AS21" i="16" s="1"/>
  <c r="AS24" i="16" s="1"/>
  <c r="BN3" i="16"/>
  <c r="BM15" i="16"/>
  <c r="AN15" i="16"/>
  <c r="AN21" i="16" s="1"/>
  <c r="AN24" i="16" s="1"/>
  <c r="AP3" i="16"/>
  <c r="AP15" i="16" s="1"/>
  <c r="AP21" i="16" s="1"/>
  <c r="AP24" i="16" s="1"/>
  <c r="AO15" i="16"/>
  <c r="AO21" i="16" s="1"/>
  <c r="AO24" i="16" s="1"/>
  <c r="BD3" i="16"/>
  <c r="BC15" i="16"/>
  <c r="BC21" i="16" s="1"/>
  <c r="BC24" i="16" s="1"/>
  <c r="BN15" i="1"/>
  <c r="Q8" i="45" s="1"/>
  <c r="BM15" i="1"/>
  <c r="P3" i="1"/>
  <c r="AT3" i="1"/>
  <c r="BD3" i="1"/>
  <c r="BC15" i="1"/>
  <c r="BC21" i="1" s="1"/>
  <c r="F3" i="1"/>
  <c r="AP3" i="1"/>
  <c r="BD3" i="15"/>
  <c r="AT3" i="15"/>
  <c r="BL21" i="15"/>
  <c r="BN3" i="15"/>
  <c r="BO3" i="15" s="1"/>
  <c r="BM15" i="15"/>
  <c r="P9" i="45" s="1"/>
  <c r="AD9" i="45" s="1"/>
  <c r="F9" i="45" s="1"/>
  <c r="Z3" i="15"/>
  <c r="AJ3" i="15"/>
  <c r="AS15" i="11"/>
  <c r="AS21" i="11" s="1"/>
  <c r="AS24" i="11" s="1"/>
  <c r="AS15" i="29"/>
  <c r="AS21" i="29" s="1"/>
  <c r="AS24" i="29" s="1"/>
  <c r="AS15" i="8"/>
  <c r="AS21" i="8" s="1"/>
  <c r="AS24" i="8" s="1"/>
  <c r="AS15" i="17"/>
  <c r="AS21" i="17" s="1"/>
  <c r="AS24" i="17" s="1"/>
  <c r="AS15" i="44"/>
  <c r="AS21" i="44" s="1"/>
  <c r="AS24" i="44" s="1"/>
  <c r="AS15" i="23"/>
  <c r="AS21" i="23" s="1"/>
  <c r="AS24" i="23" s="1"/>
  <c r="AS15" i="34"/>
  <c r="AS21" i="34" s="1"/>
  <c r="AS24" i="34" s="1"/>
  <c r="AM15" i="32"/>
  <c r="AM21" i="32" s="1"/>
  <c r="AM24" i="32" s="1"/>
  <c r="AM15" i="25"/>
  <c r="AM21" i="25" s="1"/>
  <c r="AM24" i="25" s="1"/>
  <c r="AM15" i="16"/>
  <c r="AM21" i="16" s="1"/>
  <c r="AM24" i="16" s="1"/>
  <c r="AM15" i="22"/>
  <c r="AM21" i="22" s="1"/>
  <c r="AM24" i="22" s="1"/>
  <c r="AM15" i="40"/>
  <c r="AM21" i="40" s="1"/>
  <c r="AM24" i="40" s="1"/>
  <c r="AM15" i="13"/>
  <c r="AM21" i="13" s="1"/>
  <c r="AM24" i="13" s="1"/>
  <c r="AM15" i="12"/>
  <c r="AM21" i="12" s="1"/>
  <c r="AM24" i="12" s="1"/>
  <c r="AM15" i="33"/>
  <c r="AM21" i="33" s="1"/>
  <c r="AM24" i="33" s="1"/>
  <c r="AM15" i="31"/>
  <c r="AM21" i="31" s="1"/>
  <c r="AM24" i="31" s="1"/>
  <c r="AM15" i="19"/>
  <c r="AM21" i="19" s="1"/>
  <c r="AM24" i="19" s="1"/>
  <c r="AM15" i="9"/>
  <c r="AM21" i="9" s="1"/>
  <c r="AM24" i="9" s="1"/>
  <c r="AM15" i="26"/>
  <c r="AM21" i="26" s="1"/>
  <c r="AM24" i="26" s="1"/>
  <c r="AM15" i="28"/>
  <c r="AM21" i="28" s="1"/>
  <c r="AM24" i="28" s="1"/>
  <c r="AM15" i="24"/>
  <c r="AM21" i="24" s="1"/>
  <c r="AM24" i="24" s="1"/>
  <c r="AM15" i="35"/>
  <c r="AM21" i="35" s="1"/>
  <c r="AM24" i="35" s="1"/>
  <c r="AM15" i="36"/>
  <c r="AM21" i="36" s="1"/>
  <c r="AM24" i="36" s="1"/>
  <c r="AM15" i="18"/>
  <c r="AM21" i="18" s="1"/>
  <c r="AM24" i="18" s="1"/>
  <c r="AM15" i="30"/>
  <c r="AM21" i="30" s="1"/>
  <c r="AM24" i="30" s="1"/>
  <c r="AM15" i="38"/>
  <c r="AM21" i="38" s="1"/>
  <c r="AM24" i="38" s="1"/>
  <c r="AM15" i="27"/>
  <c r="AM21" i="27" s="1"/>
  <c r="AM24" i="27" s="1"/>
  <c r="BE3" i="29"/>
  <c r="H39" i="45" l="1"/>
  <c r="BO18" i="36" s="1"/>
  <c r="BO21" i="36" s="1"/>
  <c r="BO24" i="36" s="1"/>
  <c r="BO15" i="15"/>
  <c r="BP3" i="15"/>
  <c r="BP15" i="40"/>
  <c r="BQ3" i="40"/>
  <c r="BO15" i="28"/>
  <c r="BP3" i="28"/>
  <c r="BO15" i="29"/>
  <c r="BP3" i="29"/>
  <c r="BO15" i="27"/>
  <c r="BP3" i="27"/>
  <c r="BO15" i="18"/>
  <c r="R20" i="45" s="1"/>
  <c r="AF20" i="45" s="1"/>
  <c r="BO18" i="18" s="1"/>
  <c r="BP3" i="18"/>
  <c r="BP15" i="32"/>
  <c r="BQ3" i="32"/>
  <c r="BO15" i="22"/>
  <c r="BP3" i="22"/>
  <c r="BO15" i="23"/>
  <c r="BP3" i="23"/>
  <c r="BO15" i="26"/>
  <c r="BP3" i="26"/>
  <c r="BQ3" i="38"/>
  <c r="BP15" i="38"/>
  <c r="BQ3" i="33"/>
  <c r="BP15" i="33"/>
  <c r="BO15" i="30"/>
  <c r="BP3" i="30"/>
  <c r="BO15" i="24"/>
  <c r="BP3" i="24"/>
  <c r="BQ3" i="36"/>
  <c r="BP15" i="36"/>
  <c r="BQ3" i="35"/>
  <c r="BP15" i="35"/>
  <c r="BO15" i="21"/>
  <c r="BP3" i="21"/>
  <c r="BO15" i="31"/>
  <c r="BO21" i="31" s="1"/>
  <c r="BO24" i="31" s="1"/>
  <c r="BP3" i="31"/>
  <c r="BO15" i="20"/>
  <c r="BP3" i="20"/>
  <c r="BO15" i="2"/>
  <c r="BO21" i="2" s="1"/>
  <c r="BO24" i="2" s="1"/>
  <c r="BP3" i="2"/>
  <c r="BP15" i="2" s="1"/>
  <c r="S7" i="45" s="1"/>
  <c r="AG7" i="45" s="1"/>
  <c r="BN15" i="18"/>
  <c r="Q20" i="45" s="1"/>
  <c r="AE20" i="45" s="1"/>
  <c r="AW15" i="11"/>
  <c r="AW21" i="11" s="1"/>
  <c r="AW24" i="11" s="1"/>
  <c r="BN21" i="29"/>
  <c r="BN24" i="29" s="1"/>
  <c r="BC24" i="1"/>
  <c r="BN15" i="16"/>
  <c r="Q19" i="45" s="1"/>
  <c r="AE19" i="45" s="1"/>
  <c r="BN18" i="16" s="1"/>
  <c r="BN21" i="16" s="1"/>
  <c r="BN24" i="16" s="1"/>
  <c r="BO3" i="16"/>
  <c r="BO21" i="30"/>
  <c r="BO24" i="30" s="1"/>
  <c r="R32" i="45"/>
  <c r="AF32" i="45" s="1"/>
  <c r="BN15" i="25"/>
  <c r="Q27" i="45" s="1"/>
  <c r="AE27" i="45" s="1"/>
  <c r="BO3" i="25"/>
  <c r="R33" i="45"/>
  <c r="AF33" i="45" s="1"/>
  <c r="BO21" i="20"/>
  <c r="BO24" i="20" s="1"/>
  <c r="R22" i="45"/>
  <c r="AF22" i="45" s="1"/>
  <c r="BN15" i="12"/>
  <c r="Q12" i="45" s="1"/>
  <c r="AE12" i="45" s="1"/>
  <c r="G12" i="45" s="1"/>
  <c r="BO3" i="12"/>
  <c r="BN15" i="14"/>
  <c r="Q10" i="45" s="1"/>
  <c r="AE10" i="45" s="1"/>
  <c r="BN18" i="14" s="1"/>
  <c r="BN21" i="14" s="1"/>
  <c r="BN24" i="14" s="1"/>
  <c r="BO3" i="14"/>
  <c r="BN15" i="9"/>
  <c r="Q16" i="45" s="1"/>
  <c r="AE16" i="45" s="1"/>
  <c r="BO3" i="9"/>
  <c r="BN15" i="19"/>
  <c r="Q21" i="45" s="1"/>
  <c r="AE21" i="45" s="1"/>
  <c r="BN18" i="19" s="1"/>
  <c r="BN21" i="19" s="1"/>
  <c r="BN24" i="19" s="1"/>
  <c r="BO3" i="19"/>
  <c r="BO21" i="28"/>
  <c r="BO24" i="28" s="1"/>
  <c r="R30" i="45"/>
  <c r="AF30" i="45" s="1"/>
  <c r="BO21" i="29"/>
  <c r="BO24" i="29" s="1"/>
  <c r="R31" i="45"/>
  <c r="AF31" i="45" s="1"/>
  <c r="BO21" i="27"/>
  <c r="BO24" i="27" s="1"/>
  <c r="R29" i="45"/>
  <c r="AF29" i="45" s="1"/>
  <c r="BO21" i="24"/>
  <c r="BO24" i="24" s="1"/>
  <c r="R26" i="45"/>
  <c r="AF26" i="45" s="1"/>
  <c r="BO21" i="23"/>
  <c r="BO24" i="23" s="1"/>
  <c r="R25" i="45"/>
  <c r="AF25" i="45" s="1"/>
  <c r="BO21" i="26"/>
  <c r="BO24" i="26" s="1"/>
  <c r="R28" i="45"/>
  <c r="AF28" i="45" s="1"/>
  <c r="BO21" i="15"/>
  <c r="BO24" i="15" s="1"/>
  <c r="R9" i="45"/>
  <c r="AF9" i="45" s="1"/>
  <c r="BN15" i="17"/>
  <c r="Q18" i="45" s="1"/>
  <c r="AE18" i="45" s="1"/>
  <c r="BN18" i="17" s="1"/>
  <c r="BN21" i="17" s="1"/>
  <c r="BN24" i="17" s="1"/>
  <c r="BO3" i="17"/>
  <c r="BN15" i="13"/>
  <c r="Q11" i="45" s="1"/>
  <c r="AE11" i="45" s="1"/>
  <c r="BN18" i="13" s="1"/>
  <c r="BN21" i="13" s="1"/>
  <c r="BN24" i="13" s="1"/>
  <c r="BO3" i="13"/>
  <c r="BO21" i="22"/>
  <c r="BO24" i="22" s="1"/>
  <c r="R24" i="45"/>
  <c r="AF24" i="45" s="1"/>
  <c r="R23" i="45"/>
  <c r="AF23" i="45" s="1"/>
  <c r="BM18" i="2"/>
  <c r="BM21" i="2" s="1"/>
  <c r="BM18" i="15"/>
  <c r="BM21" i="15" s="1"/>
  <c r="BM18" i="18"/>
  <c r="BM21" i="18" s="1"/>
  <c r="BM24" i="18" s="1"/>
  <c r="BM18" i="27"/>
  <c r="BM21" i="27" s="1"/>
  <c r="BM24" i="27" s="1"/>
  <c r="AE8" i="45"/>
  <c r="G8" i="45" s="1"/>
  <c r="BN18" i="37"/>
  <c r="BE15" i="22"/>
  <c r="BE21" i="22" s="1"/>
  <c r="BE24" i="22" s="1"/>
  <c r="BF3" i="22"/>
  <c r="P22" i="45"/>
  <c r="AD22" i="45" s="1"/>
  <c r="BM18" i="20" s="1"/>
  <c r="BM21" i="20" s="1"/>
  <c r="BM24" i="20" s="1"/>
  <c r="P12" i="45"/>
  <c r="AD12" i="45" s="1"/>
  <c r="F12" i="45" s="1"/>
  <c r="AV3" i="27"/>
  <c r="AU15" i="27"/>
  <c r="AU21" i="27" s="1"/>
  <c r="AU24" i="27" s="1"/>
  <c r="P10" i="45"/>
  <c r="AD10" i="45" s="1"/>
  <c r="BM18" i="14" s="1"/>
  <c r="BM21" i="14" s="1"/>
  <c r="BM24" i="14" s="1"/>
  <c r="P16" i="45"/>
  <c r="AD16" i="45" s="1"/>
  <c r="P27" i="45"/>
  <c r="AD27" i="45" s="1"/>
  <c r="BM18" i="25" s="1"/>
  <c r="BM21" i="25" s="1"/>
  <c r="BM24" i="25" s="1"/>
  <c r="P8" i="45"/>
  <c r="AD8" i="45" s="1"/>
  <c r="F8" i="45" s="1"/>
  <c r="BE3" i="18"/>
  <c r="BD15" i="18"/>
  <c r="BD21" i="18" s="1"/>
  <c r="BD24" i="18" s="1"/>
  <c r="BE3" i="9"/>
  <c r="BD15" i="9"/>
  <c r="BD21" i="9" s="1"/>
  <c r="BD24" i="9" s="1"/>
  <c r="BF3" i="30"/>
  <c r="BE15" i="30"/>
  <c r="BE21" i="30" s="1"/>
  <c r="BE24" i="30" s="1"/>
  <c r="BF3" i="28"/>
  <c r="BE15" i="28"/>
  <c r="BE21" i="28" s="1"/>
  <c r="BE24" i="28" s="1"/>
  <c r="BG3" i="33"/>
  <c r="BF15" i="33"/>
  <c r="BF21" i="33" s="1"/>
  <c r="BF24" i="33" s="1"/>
  <c r="AY3" i="29"/>
  <c r="AX15" i="29"/>
  <c r="AX21" i="29" s="1"/>
  <c r="AX24" i="29" s="1"/>
  <c r="BE3" i="13"/>
  <c r="BD15" i="13"/>
  <c r="BD21" i="13" s="1"/>
  <c r="BD24" i="13" s="1"/>
  <c r="AU3" i="18"/>
  <c r="AT15" i="18"/>
  <c r="AT21" i="18" s="1"/>
  <c r="AT24" i="18" s="1"/>
  <c r="BF3" i="27"/>
  <c r="BE15" i="27"/>
  <c r="BE21" i="27" s="1"/>
  <c r="BE24" i="27" s="1"/>
  <c r="AU15" i="30"/>
  <c r="AU21" i="30" s="1"/>
  <c r="AU24" i="30" s="1"/>
  <c r="AV3" i="30"/>
  <c r="BG3" i="34"/>
  <c r="BF15" i="34"/>
  <c r="BF21" i="34" s="1"/>
  <c r="BF24" i="34" s="1"/>
  <c r="BG3" i="38"/>
  <c r="BF15" i="38"/>
  <c r="BF21" i="38" s="1"/>
  <c r="BF24" i="38" s="1"/>
  <c r="AW3" i="33"/>
  <c r="AV15" i="33"/>
  <c r="AV21" i="33" s="1"/>
  <c r="AV24" i="33" s="1"/>
  <c r="AW3" i="8"/>
  <c r="AV15" i="8"/>
  <c r="AV21" i="8" s="1"/>
  <c r="AV24" i="8" s="1"/>
  <c r="BF3" i="31"/>
  <c r="BE15" i="31"/>
  <c r="BE21" i="31" s="1"/>
  <c r="BE24" i="31" s="1"/>
  <c r="BD15" i="8"/>
  <c r="BD21" i="8" s="1"/>
  <c r="BD24" i="8" s="1"/>
  <c r="BE3" i="8"/>
  <c r="BE3" i="11"/>
  <c r="BD15" i="11"/>
  <c r="BD21" i="11" s="1"/>
  <c r="BD24" i="11" s="1"/>
  <c r="AU3" i="25"/>
  <c r="AT15" i="25"/>
  <c r="AT21" i="25" s="1"/>
  <c r="AT24" i="25" s="1"/>
  <c r="P19" i="45"/>
  <c r="AD19" i="45" s="1"/>
  <c r="BM18" i="16" s="1"/>
  <c r="BM21" i="16" s="1"/>
  <c r="BM24" i="16" s="1"/>
  <c r="AW3" i="32"/>
  <c r="AV15" i="32"/>
  <c r="AV21" i="32" s="1"/>
  <c r="AV24" i="32" s="1"/>
  <c r="P11" i="45"/>
  <c r="AD11" i="45" s="1"/>
  <c r="BM18" i="13" s="1"/>
  <c r="BM21" i="13" s="1"/>
  <c r="BM24" i="13" s="1"/>
  <c r="BG3" i="35"/>
  <c r="BF15" i="35"/>
  <c r="BF21" i="35" s="1"/>
  <c r="BF24" i="35" s="1"/>
  <c r="P21" i="45"/>
  <c r="AD21" i="45" s="1"/>
  <c r="BM18" i="19" s="1"/>
  <c r="BM21" i="19" s="1"/>
  <c r="BM24" i="19" s="1"/>
  <c r="BF3" i="19"/>
  <c r="BE15" i="19"/>
  <c r="BE21" i="19" s="1"/>
  <c r="BE24" i="19" s="1"/>
  <c r="AV3" i="28"/>
  <c r="AU15" i="28"/>
  <c r="AU21" i="28" s="1"/>
  <c r="AU24" i="28" s="1"/>
  <c r="BF3" i="24"/>
  <c r="BE15" i="24"/>
  <c r="BE21" i="24" s="1"/>
  <c r="BE24" i="24" s="1"/>
  <c r="AW3" i="40"/>
  <c r="AV15" i="40"/>
  <c r="AV21" i="40" s="1"/>
  <c r="AV24" i="40" s="1"/>
  <c r="AV3" i="31"/>
  <c r="AU15" i="31"/>
  <c r="AU21" i="31" s="1"/>
  <c r="AU24" i="31" s="1"/>
  <c r="BE3" i="14"/>
  <c r="BD15" i="14"/>
  <c r="BD21" i="14" s="1"/>
  <c r="BD24" i="14" s="1"/>
  <c r="AU3" i="9"/>
  <c r="AT15" i="9"/>
  <c r="AT21" i="9" s="1"/>
  <c r="AT24" i="9" s="1"/>
  <c r="BE3" i="12"/>
  <c r="BD15" i="12"/>
  <c r="BD21" i="12" s="1"/>
  <c r="BD24" i="12" s="1"/>
  <c r="AY3" i="11"/>
  <c r="AX15" i="11"/>
  <c r="AX21" i="11" s="1"/>
  <c r="AX24" i="11" s="1"/>
  <c r="AT15" i="12"/>
  <c r="AT21" i="12" s="1"/>
  <c r="AT24" i="12" s="1"/>
  <c r="AU3" i="12"/>
  <c r="AU3" i="19"/>
  <c r="AT15" i="19"/>
  <c r="AT21" i="19" s="1"/>
  <c r="AT24" i="19" s="1"/>
  <c r="BF3" i="26"/>
  <c r="BE15" i="26"/>
  <c r="BE21" i="26" s="1"/>
  <c r="BE24" i="26" s="1"/>
  <c r="AW3" i="35"/>
  <c r="AV15" i="35"/>
  <c r="AV21" i="35" s="1"/>
  <c r="AV24" i="35" s="1"/>
  <c r="AU15" i="22"/>
  <c r="AU21" i="22" s="1"/>
  <c r="AU24" i="22" s="1"/>
  <c r="AV3" i="22"/>
  <c r="BD15" i="25"/>
  <c r="BD21" i="25" s="1"/>
  <c r="BD24" i="25" s="1"/>
  <c r="BE3" i="25"/>
  <c r="BG3" i="32"/>
  <c r="BF15" i="32"/>
  <c r="BF21" i="32" s="1"/>
  <c r="BF24" i="32" s="1"/>
  <c r="AV3" i="26"/>
  <c r="AU15" i="26"/>
  <c r="AU21" i="26" s="1"/>
  <c r="AU24" i="26" s="1"/>
  <c r="BG3" i="40"/>
  <c r="BF15" i="40"/>
  <c r="BF21" i="40" s="1"/>
  <c r="BF24" i="40" s="1"/>
  <c r="AW3" i="36"/>
  <c r="AV15" i="36"/>
  <c r="AV21" i="36" s="1"/>
  <c r="AV24" i="36" s="1"/>
  <c r="BG3" i="36"/>
  <c r="BF15" i="36"/>
  <c r="BF21" i="36" s="1"/>
  <c r="BF24" i="36" s="1"/>
  <c r="BF3" i="23"/>
  <c r="BE15" i="23"/>
  <c r="BE21" i="23" s="1"/>
  <c r="BE24" i="23" s="1"/>
  <c r="AY3" i="23"/>
  <c r="AX15" i="23"/>
  <c r="AX21" i="23" s="1"/>
  <c r="AX24" i="23" s="1"/>
  <c r="AW3" i="17"/>
  <c r="AV15" i="17"/>
  <c r="AV21" i="17" s="1"/>
  <c r="AV24" i="17" s="1"/>
  <c r="BE3" i="17"/>
  <c r="BD15" i="17"/>
  <c r="BD21" i="17" s="1"/>
  <c r="BD24" i="17" s="1"/>
  <c r="AU3" i="2"/>
  <c r="BN15" i="2"/>
  <c r="Q7" i="45" s="1"/>
  <c r="AE7" i="45" s="1"/>
  <c r="BN18" i="2" s="1"/>
  <c r="BB24" i="2"/>
  <c r="BE3" i="2"/>
  <c r="BD15" i="2"/>
  <c r="BD21" i="2" s="1"/>
  <c r="BD24" i="2" s="1"/>
  <c r="BC21" i="2"/>
  <c r="BL24" i="2"/>
  <c r="AK3" i="8"/>
  <c r="AA3" i="8"/>
  <c r="Q3" i="8"/>
  <c r="BD15" i="10"/>
  <c r="BD21" i="10" s="1"/>
  <c r="BD24" i="10" s="1"/>
  <c r="BE3" i="10"/>
  <c r="AW3" i="38"/>
  <c r="AV15" i="38"/>
  <c r="AV21" i="38" s="1"/>
  <c r="AV24" i="38" s="1"/>
  <c r="AU3" i="13"/>
  <c r="AT15" i="13"/>
  <c r="AT21" i="13" s="1"/>
  <c r="AT24" i="13" s="1"/>
  <c r="AU15" i="24"/>
  <c r="AU21" i="24" s="1"/>
  <c r="AU24" i="24" s="1"/>
  <c r="AV3" i="24"/>
  <c r="BD15" i="16"/>
  <c r="BD21" i="16" s="1"/>
  <c r="BD24" i="16" s="1"/>
  <c r="BE3" i="16"/>
  <c r="AU3" i="16"/>
  <c r="AT15" i="16"/>
  <c r="AT21" i="16" s="1"/>
  <c r="AT24" i="16" s="1"/>
  <c r="Q3" i="1"/>
  <c r="G3" i="1"/>
  <c r="AU3" i="1"/>
  <c r="BE3" i="1"/>
  <c r="BD15" i="1"/>
  <c r="BD21" i="1" s="1"/>
  <c r="BL24" i="15"/>
  <c r="AA3" i="15"/>
  <c r="BN15" i="15"/>
  <c r="Q9" i="45" s="1"/>
  <c r="AE9" i="45" s="1"/>
  <c r="BN18" i="15" s="1"/>
  <c r="AK3" i="15"/>
  <c r="AU3" i="15"/>
  <c r="BE3" i="15"/>
  <c r="AR15" i="44"/>
  <c r="AR21" i="44" s="1"/>
  <c r="AR24" i="44" s="1"/>
  <c r="AP9" i="23"/>
  <c r="AO9" i="23" s="1"/>
  <c r="AN9" i="23" s="1"/>
  <c r="AM9" i="23" s="1"/>
  <c r="AL9" i="23" s="1"/>
  <c r="AK9" i="23" s="1"/>
  <c r="AJ9" i="23" s="1"/>
  <c r="AI9" i="23" s="1"/>
  <c r="AH9" i="23" s="1"/>
  <c r="AG9" i="23" s="1"/>
  <c r="AR15" i="23"/>
  <c r="AR21" i="23" s="1"/>
  <c r="AR24" i="23" s="1"/>
  <c r="AR15" i="17"/>
  <c r="AR21" i="17" s="1"/>
  <c r="AR24" i="17" s="1"/>
  <c r="AP9" i="29"/>
  <c r="AO9" i="29" s="1"/>
  <c r="AN9" i="29" s="1"/>
  <c r="AM9" i="29" s="1"/>
  <c r="AL9" i="29" s="1"/>
  <c r="AK9" i="29" s="1"/>
  <c r="AJ9" i="29" s="1"/>
  <c r="AI9" i="29" s="1"/>
  <c r="AH9" i="29" s="1"/>
  <c r="AG9" i="29" s="1"/>
  <c r="AF9" i="29" s="1"/>
  <c r="AE9" i="29" s="1"/>
  <c r="AD9" i="29" s="1"/>
  <c r="AC9" i="29" s="1"/>
  <c r="AB9" i="29" s="1"/>
  <c r="AA9" i="29" s="1"/>
  <c r="Z9" i="29" s="1"/>
  <c r="Y9" i="29" s="1"/>
  <c r="X9" i="29" s="1"/>
  <c r="W9" i="29" s="1"/>
  <c r="V9" i="29" s="1"/>
  <c r="U9" i="29" s="1"/>
  <c r="T9" i="29" s="1"/>
  <c r="S9" i="29" s="1"/>
  <c r="R9" i="29" s="1"/>
  <c r="Q9" i="29" s="1"/>
  <c r="P9" i="29" s="1"/>
  <c r="O9" i="29" s="1"/>
  <c r="N9" i="29" s="1"/>
  <c r="M9" i="29" s="1"/>
  <c r="L9" i="29" s="1"/>
  <c r="K9" i="29" s="1"/>
  <c r="J9" i="29" s="1"/>
  <c r="I9" i="29" s="1"/>
  <c r="H9" i="29" s="1"/>
  <c r="G9" i="29" s="1"/>
  <c r="F9" i="29" s="1"/>
  <c r="E9" i="29" s="1"/>
  <c r="D9" i="29" s="1"/>
  <c r="C9" i="29" s="1"/>
  <c r="AR15" i="29"/>
  <c r="AR21" i="29" s="1"/>
  <c r="AR24" i="29" s="1"/>
  <c r="AR15" i="34"/>
  <c r="AR21" i="34" s="1"/>
  <c r="AR24" i="34" s="1"/>
  <c r="AR15" i="8"/>
  <c r="AR21" i="8" s="1"/>
  <c r="AR24" i="8" s="1"/>
  <c r="AR15" i="11"/>
  <c r="AR21" i="11" s="1"/>
  <c r="AR24" i="11" s="1"/>
  <c r="AL15" i="38"/>
  <c r="AL21" i="38" s="1"/>
  <c r="AL24" i="38" s="1"/>
  <c r="AL15" i="24"/>
  <c r="AL21" i="24" s="1"/>
  <c r="AL24" i="24" s="1"/>
  <c r="AL15" i="9"/>
  <c r="AL21" i="9" s="1"/>
  <c r="AL24" i="9" s="1"/>
  <c r="AL15" i="13"/>
  <c r="AL21" i="13" s="1"/>
  <c r="AL24" i="13" s="1"/>
  <c r="AL15" i="25"/>
  <c r="AL21" i="25" s="1"/>
  <c r="AL24" i="25" s="1"/>
  <c r="AL15" i="27"/>
  <c r="AL21" i="27" s="1"/>
  <c r="AL24" i="27" s="1"/>
  <c r="AL15" i="30"/>
  <c r="AL21" i="30" s="1"/>
  <c r="AL24" i="30" s="1"/>
  <c r="AL15" i="36"/>
  <c r="AL21" i="36" s="1"/>
  <c r="AL24" i="36" s="1"/>
  <c r="AL15" i="35"/>
  <c r="AL21" i="35" s="1"/>
  <c r="AL24" i="35" s="1"/>
  <c r="AL15" i="28"/>
  <c r="AL21" i="28" s="1"/>
  <c r="AL24" i="28" s="1"/>
  <c r="AL15" i="26"/>
  <c r="AL21" i="26" s="1"/>
  <c r="AL24" i="26" s="1"/>
  <c r="AL15" i="19"/>
  <c r="AL21" i="19" s="1"/>
  <c r="AL24" i="19" s="1"/>
  <c r="AL15" i="31"/>
  <c r="AL21" i="31" s="1"/>
  <c r="AL24" i="31" s="1"/>
  <c r="AL15" i="12"/>
  <c r="AL21" i="12" s="1"/>
  <c r="AL24" i="12" s="1"/>
  <c r="AL15" i="40"/>
  <c r="AL21" i="40" s="1"/>
  <c r="AL24" i="40" s="1"/>
  <c r="AL15" i="16"/>
  <c r="AL21" i="16" s="1"/>
  <c r="AL24" i="16" s="1"/>
  <c r="AL15" i="32"/>
  <c r="AL21" i="32" s="1"/>
  <c r="AL24" i="32" s="1"/>
  <c r="AL15" i="18"/>
  <c r="AL21" i="18" s="1"/>
  <c r="AL24" i="18" s="1"/>
  <c r="AL15" i="33"/>
  <c r="AL21" i="33" s="1"/>
  <c r="AL24" i="33" s="1"/>
  <c r="AL15" i="22"/>
  <c r="AL21" i="22" s="1"/>
  <c r="AL24" i="22" s="1"/>
  <c r="BF3" i="29"/>
  <c r="BE15" i="29"/>
  <c r="H23" i="45" l="1"/>
  <c r="BO18" i="21" s="1"/>
  <c r="BO21" i="21" s="1"/>
  <c r="BO24" i="21" s="1"/>
  <c r="BO21" i="18"/>
  <c r="BO24" i="18" s="1"/>
  <c r="S40" i="45"/>
  <c r="AG40" i="45" s="1"/>
  <c r="BP21" i="38"/>
  <c r="BP24" i="38" s="1"/>
  <c r="S37" i="45"/>
  <c r="AG37" i="45" s="1"/>
  <c r="BP21" i="35"/>
  <c r="BP24" i="35" s="1"/>
  <c r="S35" i="45"/>
  <c r="AG35" i="45" s="1"/>
  <c r="BP21" i="33"/>
  <c r="BP24" i="33" s="1"/>
  <c r="BP15" i="22"/>
  <c r="BQ3" i="22"/>
  <c r="BQ3" i="29"/>
  <c r="BP15" i="29"/>
  <c r="BO15" i="17"/>
  <c r="BP3" i="17"/>
  <c r="BR3" i="35"/>
  <c r="BR15" i="35" s="1"/>
  <c r="BQ15" i="35"/>
  <c r="BR3" i="33"/>
  <c r="BR15" i="33" s="1"/>
  <c r="BQ15" i="33"/>
  <c r="BR3" i="32"/>
  <c r="BR15" i="32" s="1"/>
  <c r="BQ15" i="32"/>
  <c r="BO15" i="9"/>
  <c r="BP3" i="9"/>
  <c r="BR3" i="36"/>
  <c r="BR15" i="36" s="1"/>
  <c r="BQ15" i="36"/>
  <c r="BR3" i="38"/>
  <c r="BR15" i="38" s="1"/>
  <c r="BQ15" i="38"/>
  <c r="S34" i="45"/>
  <c r="AG34" i="45" s="1"/>
  <c r="BP21" i="32"/>
  <c r="BP24" i="32" s="1"/>
  <c r="BQ3" i="28"/>
  <c r="BP15" i="28"/>
  <c r="BQ3" i="31"/>
  <c r="BP15" i="31"/>
  <c r="BP15" i="24"/>
  <c r="BQ3" i="24"/>
  <c r="BQ3" i="26"/>
  <c r="BP15" i="26"/>
  <c r="BQ3" i="18"/>
  <c r="BP15" i="18"/>
  <c r="BR3" i="40"/>
  <c r="BR15" i="40" s="1"/>
  <c r="BQ15" i="40"/>
  <c r="S39" i="45"/>
  <c r="AG39" i="45" s="1"/>
  <c r="BP21" i="36"/>
  <c r="BP24" i="36" s="1"/>
  <c r="BO15" i="14"/>
  <c r="BP3" i="14"/>
  <c r="BP21" i="40"/>
  <c r="BP24" i="40" s="1"/>
  <c r="S42" i="45"/>
  <c r="AG42" i="45" s="1"/>
  <c r="BQ3" i="21"/>
  <c r="BP15" i="21"/>
  <c r="BP15" i="30"/>
  <c r="BQ3" i="30"/>
  <c r="BQ3" i="23"/>
  <c r="BP15" i="23"/>
  <c r="BQ3" i="27"/>
  <c r="BP15" i="27"/>
  <c r="BQ3" i="15"/>
  <c r="BP15" i="15"/>
  <c r="BO15" i="16"/>
  <c r="R19" i="45" s="1"/>
  <c r="AF19" i="45" s="1"/>
  <c r="BP3" i="16"/>
  <c r="BO15" i="13"/>
  <c r="BP3" i="13"/>
  <c r="BO15" i="12"/>
  <c r="R12" i="45" s="1"/>
  <c r="AF12" i="45" s="1"/>
  <c r="BP3" i="12"/>
  <c r="R7" i="45"/>
  <c r="AF7" i="45" s="1"/>
  <c r="BQ3" i="20"/>
  <c r="BP15" i="20"/>
  <c r="BO15" i="25"/>
  <c r="BP3" i="25"/>
  <c r="BO15" i="19"/>
  <c r="BP3" i="19"/>
  <c r="BN18" i="18"/>
  <c r="BN21" i="18" s="1"/>
  <c r="BN24" i="18" s="1"/>
  <c r="BP21" i="2"/>
  <c r="BP24" i="2" s="1"/>
  <c r="BQ3" i="2"/>
  <c r="BD24" i="1"/>
  <c r="BO21" i="17"/>
  <c r="BO24" i="17" s="1"/>
  <c r="R18" i="45"/>
  <c r="AF18" i="45" s="1"/>
  <c r="BO21" i="19"/>
  <c r="BO24" i="19" s="1"/>
  <c r="R21" i="45"/>
  <c r="AF21" i="45" s="1"/>
  <c r="BO21" i="14"/>
  <c r="BO24" i="14" s="1"/>
  <c r="R10" i="45"/>
  <c r="AF10" i="45" s="1"/>
  <c r="R27" i="45"/>
  <c r="AF27" i="45" s="1"/>
  <c r="BO21" i="13"/>
  <c r="BO24" i="13" s="1"/>
  <c r="R11" i="45"/>
  <c r="AF11" i="45" s="1"/>
  <c r="BO21" i="9"/>
  <c r="BO24" i="9" s="1"/>
  <c r="R16" i="45"/>
  <c r="AF16" i="45" s="1"/>
  <c r="BN18" i="25"/>
  <c r="BN21" i="25" s="1"/>
  <c r="BN24" i="25" s="1"/>
  <c r="BN18" i="12"/>
  <c r="BN21" i="12" s="1"/>
  <c r="BN24" i="12" s="1"/>
  <c r="BM18" i="9"/>
  <c r="BM21" i="9" s="1"/>
  <c r="BM24" i="9" s="1"/>
  <c r="BN18" i="9"/>
  <c r="BN21" i="9" s="1"/>
  <c r="BN24" i="9" s="1"/>
  <c r="BM18" i="12"/>
  <c r="BM21" i="12" s="1"/>
  <c r="BM24" i="12" s="1"/>
  <c r="BN21" i="37"/>
  <c r="BN24" i="37" s="1"/>
  <c r="BN27" i="37" s="1"/>
  <c r="BH3" i="32"/>
  <c r="BG15" i="32"/>
  <c r="BG21" i="32" s="1"/>
  <c r="BG24" i="32" s="1"/>
  <c r="BG3" i="26"/>
  <c r="BF15" i="26"/>
  <c r="BF21" i="26" s="1"/>
  <c r="BF24" i="26" s="1"/>
  <c r="BF3" i="12"/>
  <c r="BE15" i="12"/>
  <c r="BE21" i="12" s="1"/>
  <c r="BE24" i="12" s="1"/>
  <c r="BF3" i="14"/>
  <c r="BE15" i="14"/>
  <c r="BE21" i="14" s="1"/>
  <c r="BE24" i="14" s="1"/>
  <c r="AW3" i="28"/>
  <c r="AV15" i="28"/>
  <c r="AV21" i="28" s="1"/>
  <c r="AV24" i="28" s="1"/>
  <c r="AX3" i="32"/>
  <c r="AW15" i="32"/>
  <c r="AW21" i="32" s="1"/>
  <c r="AW24" i="32" s="1"/>
  <c r="AX3" i="8"/>
  <c r="AW15" i="8"/>
  <c r="AW21" i="8" s="1"/>
  <c r="AW24" i="8" s="1"/>
  <c r="BH3" i="38"/>
  <c r="BG15" i="38"/>
  <c r="BG21" i="38" s="1"/>
  <c r="BG24" i="38" s="1"/>
  <c r="BG3" i="27"/>
  <c r="BF15" i="27"/>
  <c r="BF21" i="27" s="1"/>
  <c r="BF24" i="27" s="1"/>
  <c r="AY15" i="29"/>
  <c r="AY21" i="29" s="1"/>
  <c r="AY24" i="29" s="1"/>
  <c r="AZ3" i="29"/>
  <c r="AZ15" i="29" s="1"/>
  <c r="AZ21" i="29" s="1"/>
  <c r="AZ24" i="29" s="1"/>
  <c r="BH3" i="33"/>
  <c r="BG15" i="33"/>
  <c r="BG21" i="33" s="1"/>
  <c r="BG24" i="33" s="1"/>
  <c r="BG3" i="30"/>
  <c r="BF15" i="30"/>
  <c r="BF21" i="30" s="1"/>
  <c r="BF24" i="30" s="1"/>
  <c r="BE15" i="18"/>
  <c r="BE21" i="18" s="1"/>
  <c r="BE24" i="18" s="1"/>
  <c r="BF3" i="18"/>
  <c r="AW3" i="27"/>
  <c r="AV15" i="27"/>
  <c r="AV21" i="27" s="1"/>
  <c r="AV24" i="27" s="1"/>
  <c r="BF3" i="25"/>
  <c r="BE15" i="25"/>
  <c r="BE21" i="25" s="1"/>
  <c r="BE24" i="25" s="1"/>
  <c r="AW3" i="30"/>
  <c r="AV15" i="30"/>
  <c r="AV21" i="30" s="1"/>
  <c r="AV24" i="30" s="1"/>
  <c r="BG3" i="22"/>
  <c r="BF15" i="22"/>
  <c r="BF21" i="22" s="1"/>
  <c r="BF24" i="22" s="1"/>
  <c r="BH3" i="40"/>
  <c r="BG15" i="40"/>
  <c r="BG21" i="40" s="1"/>
  <c r="BG24" i="40" s="1"/>
  <c r="AX3" i="40"/>
  <c r="AW15" i="40"/>
  <c r="AW21" i="40" s="1"/>
  <c r="AW24" i="40" s="1"/>
  <c r="BH3" i="35"/>
  <c r="BG15" i="35"/>
  <c r="BG21" i="35" s="1"/>
  <c r="BG24" i="35" s="1"/>
  <c r="BH3" i="34"/>
  <c r="BG15" i="34"/>
  <c r="BG21" i="34" s="1"/>
  <c r="BG24" i="34" s="1"/>
  <c r="AW3" i="26"/>
  <c r="AV15" i="26"/>
  <c r="AV21" i="26" s="1"/>
  <c r="AV24" i="26" s="1"/>
  <c r="AX3" i="35"/>
  <c r="AW15" i="35"/>
  <c r="AW21" i="35" s="1"/>
  <c r="AW24" i="35" s="1"/>
  <c r="AV3" i="19"/>
  <c r="AU15" i="19"/>
  <c r="AU21" i="19" s="1"/>
  <c r="AU24" i="19" s="1"/>
  <c r="AZ3" i="11"/>
  <c r="AZ15" i="11" s="1"/>
  <c r="AZ21" i="11" s="1"/>
  <c r="AZ24" i="11" s="1"/>
  <c r="AY15" i="11"/>
  <c r="AY21" i="11" s="1"/>
  <c r="AY24" i="11" s="1"/>
  <c r="AV3" i="9"/>
  <c r="AU15" i="9"/>
  <c r="AU21" i="9" s="1"/>
  <c r="AU24" i="9" s="1"/>
  <c r="AW3" i="31"/>
  <c r="AV15" i="31"/>
  <c r="AV21" i="31" s="1"/>
  <c r="AV24" i="31" s="1"/>
  <c r="BG3" i="24"/>
  <c r="BF15" i="24"/>
  <c r="BF21" i="24" s="1"/>
  <c r="BF24" i="24" s="1"/>
  <c r="BG3" i="19"/>
  <c r="BF15" i="19"/>
  <c r="BF21" i="19" s="1"/>
  <c r="BF24" i="19" s="1"/>
  <c r="AV3" i="25"/>
  <c r="AU15" i="25"/>
  <c r="AU21" i="25" s="1"/>
  <c r="AU24" i="25" s="1"/>
  <c r="BF3" i="11"/>
  <c r="BE15" i="11"/>
  <c r="BE21" i="11" s="1"/>
  <c r="BE24" i="11" s="1"/>
  <c r="BG3" i="31"/>
  <c r="BF15" i="31"/>
  <c r="BF21" i="31" s="1"/>
  <c r="BF24" i="31" s="1"/>
  <c r="AX3" i="33"/>
  <c r="AW15" i="33"/>
  <c r="AW21" i="33" s="1"/>
  <c r="AW24" i="33" s="1"/>
  <c r="AV3" i="18"/>
  <c r="AU15" i="18"/>
  <c r="AU21" i="18" s="1"/>
  <c r="AU24" i="18" s="1"/>
  <c r="BF3" i="13"/>
  <c r="BE15" i="13"/>
  <c r="BE21" i="13" s="1"/>
  <c r="BE24" i="13" s="1"/>
  <c r="BG3" i="28"/>
  <c r="BF15" i="28"/>
  <c r="BF21" i="28" s="1"/>
  <c r="BF24" i="28" s="1"/>
  <c r="BF3" i="9"/>
  <c r="BE15" i="9"/>
  <c r="BE21" i="9" s="1"/>
  <c r="BE24" i="9" s="1"/>
  <c r="AW3" i="22"/>
  <c r="AV15" i="22"/>
  <c r="AV21" i="22" s="1"/>
  <c r="AV24" i="22" s="1"/>
  <c r="AV3" i="12"/>
  <c r="AU15" i="12"/>
  <c r="AU21" i="12" s="1"/>
  <c r="AU24" i="12" s="1"/>
  <c r="BF3" i="8"/>
  <c r="BE15" i="8"/>
  <c r="BE21" i="8" s="1"/>
  <c r="BE24" i="8" s="1"/>
  <c r="BM18" i="1"/>
  <c r="BM21" i="1" s="1"/>
  <c r="BH3" i="36"/>
  <c r="BG15" i="36"/>
  <c r="BG21" i="36" s="1"/>
  <c r="BG24" i="36" s="1"/>
  <c r="AX3" i="36"/>
  <c r="AW15" i="36"/>
  <c r="AW21" i="36" s="1"/>
  <c r="AW24" i="36" s="1"/>
  <c r="AZ3" i="23"/>
  <c r="AZ15" i="23" s="1"/>
  <c r="AZ21" i="23" s="1"/>
  <c r="AZ24" i="23" s="1"/>
  <c r="AY15" i="23"/>
  <c r="AY21" i="23" s="1"/>
  <c r="AY24" i="23" s="1"/>
  <c r="BG3" i="23"/>
  <c r="BF15" i="23"/>
  <c r="BF21" i="23" s="1"/>
  <c r="BF24" i="23" s="1"/>
  <c r="BE15" i="17"/>
  <c r="BE21" i="17" s="1"/>
  <c r="BE24" i="17" s="1"/>
  <c r="BF3" i="17"/>
  <c r="AX3" i="17"/>
  <c r="AW15" i="17"/>
  <c r="AW21" i="17" s="1"/>
  <c r="AW24" i="17" s="1"/>
  <c r="BN21" i="2"/>
  <c r="AV3" i="2"/>
  <c r="BF3" i="2"/>
  <c r="BE15" i="2"/>
  <c r="BM24" i="2"/>
  <c r="BC24" i="2"/>
  <c r="AL3" i="8"/>
  <c r="AB3" i="8"/>
  <c r="R3" i="8"/>
  <c r="BF3" i="10"/>
  <c r="BE15" i="10"/>
  <c r="BE21" i="10" s="1"/>
  <c r="BE24" i="10" s="1"/>
  <c r="AX3" i="38"/>
  <c r="AW15" i="38"/>
  <c r="AW21" i="38" s="1"/>
  <c r="AW24" i="38" s="1"/>
  <c r="AV3" i="13"/>
  <c r="AU15" i="13"/>
  <c r="AU21" i="13" s="1"/>
  <c r="AU24" i="13" s="1"/>
  <c r="AW3" i="24"/>
  <c r="AV15" i="24"/>
  <c r="AV21" i="24" s="1"/>
  <c r="AV24" i="24" s="1"/>
  <c r="AV3" i="16"/>
  <c r="AU15" i="16"/>
  <c r="AU21" i="16" s="1"/>
  <c r="AU24" i="16" s="1"/>
  <c r="BE15" i="16"/>
  <c r="BE21" i="16" s="1"/>
  <c r="BE24" i="16" s="1"/>
  <c r="BF3" i="16"/>
  <c r="BF15" i="16" s="1"/>
  <c r="BF3" i="1"/>
  <c r="BG3" i="1" s="1"/>
  <c r="BH3" i="1" s="1"/>
  <c r="BI3" i="1" s="1"/>
  <c r="BJ3" i="1" s="1"/>
  <c r="BE15" i="1"/>
  <c r="BE21" i="1" s="1"/>
  <c r="H3" i="1"/>
  <c r="AV3" i="1"/>
  <c r="R3" i="1"/>
  <c r="BF3" i="15"/>
  <c r="AV3" i="15"/>
  <c r="AL3" i="15"/>
  <c r="BN21" i="15"/>
  <c r="AB3" i="15"/>
  <c r="BM24" i="15"/>
  <c r="AQ15" i="29"/>
  <c r="AQ21" i="29" s="1"/>
  <c r="AQ24" i="29" s="1"/>
  <c r="AQ15" i="23"/>
  <c r="AQ21" i="23" s="1"/>
  <c r="AQ24" i="23" s="1"/>
  <c r="AQ15" i="11"/>
  <c r="AQ21" i="11" s="1"/>
  <c r="AQ24" i="11" s="1"/>
  <c r="AQ15" i="44"/>
  <c r="AQ21" i="44" s="1"/>
  <c r="AQ24" i="44" s="1"/>
  <c r="BE21" i="29"/>
  <c r="BE24" i="29" s="1"/>
  <c r="AQ15" i="8"/>
  <c r="AQ21" i="8" s="1"/>
  <c r="AQ24" i="8" s="1"/>
  <c r="AQ15" i="34"/>
  <c r="AQ21" i="34" s="1"/>
  <c r="AQ24" i="34" s="1"/>
  <c r="AQ15" i="17"/>
  <c r="AQ21" i="17" s="1"/>
  <c r="AQ24" i="17" s="1"/>
  <c r="AK15" i="22"/>
  <c r="AK21" i="22" s="1"/>
  <c r="AK24" i="22" s="1"/>
  <c r="AK15" i="16"/>
  <c r="AK21" i="16" s="1"/>
  <c r="AK24" i="16" s="1"/>
  <c r="AK15" i="12"/>
  <c r="AK21" i="12" s="1"/>
  <c r="AK24" i="12" s="1"/>
  <c r="AK15" i="19"/>
  <c r="AK21" i="19" s="1"/>
  <c r="AK24" i="19" s="1"/>
  <c r="AK15" i="28"/>
  <c r="AK21" i="28" s="1"/>
  <c r="AK24" i="28" s="1"/>
  <c r="AK15" i="36"/>
  <c r="AK21" i="36" s="1"/>
  <c r="AK24" i="36" s="1"/>
  <c r="AK15" i="27"/>
  <c r="AK21" i="27" s="1"/>
  <c r="AK24" i="27" s="1"/>
  <c r="AK15" i="13"/>
  <c r="AK21" i="13" s="1"/>
  <c r="AK24" i="13" s="1"/>
  <c r="AK15" i="9"/>
  <c r="AK21" i="9" s="1"/>
  <c r="AK24" i="9" s="1"/>
  <c r="AK15" i="33"/>
  <c r="AK21" i="33" s="1"/>
  <c r="AK24" i="33" s="1"/>
  <c r="AK15" i="18"/>
  <c r="AK21" i="18" s="1"/>
  <c r="AK24" i="18" s="1"/>
  <c r="AK15" i="32"/>
  <c r="AK21" i="32" s="1"/>
  <c r="AK24" i="32" s="1"/>
  <c r="AK15" i="40"/>
  <c r="AK21" i="40" s="1"/>
  <c r="AK24" i="40" s="1"/>
  <c r="AK15" i="31"/>
  <c r="AK21" i="31" s="1"/>
  <c r="AK24" i="31" s="1"/>
  <c r="AK15" i="26"/>
  <c r="AK21" i="26" s="1"/>
  <c r="AK24" i="26" s="1"/>
  <c r="AK15" i="35"/>
  <c r="AK21" i="35" s="1"/>
  <c r="AK24" i="35" s="1"/>
  <c r="AK15" i="30"/>
  <c r="AK21" i="30" s="1"/>
  <c r="AK24" i="30" s="1"/>
  <c r="AK15" i="25"/>
  <c r="AK21" i="25" s="1"/>
  <c r="AK24" i="25" s="1"/>
  <c r="AK15" i="24"/>
  <c r="AK21" i="24" s="1"/>
  <c r="AK24" i="24" s="1"/>
  <c r="AK15" i="38"/>
  <c r="AK21" i="38" s="1"/>
  <c r="AK24" i="38" s="1"/>
  <c r="BG3" i="29"/>
  <c r="BF15" i="29"/>
  <c r="H12" i="45" l="1"/>
  <c r="BO18" i="12" s="1"/>
  <c r="BO21" i="12" s="1"/>
  <c r="BO24" i="12" s="1"/>
  <c r="H27" i="45"/>
  <c r="BO18" i="25" s="1"/>
  <c r="BO21" i="25" s="1"/>
  <c r="BO24" i="25" s="1"/>
  <c r="BQ21" i="40"/>
  <c r="BQ24" i="40" s="1"/>
  <c r="T42" i="45"/>
  <c r="AH42" i="45" s="1"/>
  <c r="BQ3" i="16"/>
  <c r="BP15" i="16"/>
  <c r="BR3" i="30"/>
  <c r="BR15" i="30" s="1"/>
  <c r="BQ15" i="30"/>
  <c r="BR3" i="24"/>
  <c r="BR15" i="24" s="1"/>
  <c r="BQ15" i="24"/>
  <c r="T40" i="45"/>
  <c r="AH40" i="45" s="1"/>
  <c r="BQ21" i="38"/>
  <c r="BQ24" i="38" s="1"/>
  <c r="T35" i="45"/>
  <c r="AH35" i="45" s="1"/>
  <c r="BQ21" i="33"/>
  <c r="BQ24" i="33" s="1"/>
  <c r="BR3" i="22"/>
  <c r="BR15" i="22" s="1"/>
  <c r="BQ15" i="22"/>
  <c r="S9" i="45"/>
  <c r="AG9" i="45" s="1"/>
  <c r="BP21" i="15"/>
  <c r="BP24" i="15" s="1"/>
  <c r="S32" i="45"/>
  <c r="AG32" i="45" s="1"/>
  <c r="BP21" i="30"/>
  <c r="BP24" i="30" s="1"/>
  <c r="S26" i="45"/>
  <c r="AG26" i="45" s="1"/>
  <c r="BP21" i="24"/>
  <c r="BP24" i="24" s="1"/>
  <c r="U40" i="45"/>
  <c r="AI40" i="45" s="1"/>
  <c r="BR21" i="38"/>
  <c r="BR24" i="38" s="1"/>
  <c r="U35" i="45"/>
  <c r="AI35" i="45" s="1"/>
  <c r="BR21" i="33"/>
  <c r="BR24" i="33" s="1"/>
  <c r="S24" i="45"/>
  <c r="AG24" i="45" s="1"/>
  <c r="BP21" i="22"/>
  <c r="BP24" i="22" s="1"/>
  <c r="S23" i="45"/>
  <c r="AG23" i="45" s="1"/>
  <c r="BP21" i="21"/>
  <c r="BP24" i="21" s="1"/>
  <c r="BR3" i="15"/>
  <c r="BR15" i="15" s="1"/>
  <c r="BQ15" i="15"/>
  <c r="BR3" i="21"/>
  <c r="BR15" i="21" s="1"/>
  <c r="BQ15" i="21"/>
  <c r="BR21" i="40"/>
  <c r="BR24" i="40" s="1"/>
  <c r="U42" i="45"/>
  <c r="AI42" i="45" s="1"/>
  <c r="BR3" i="31"/>
  <c r="BR15" i="31" s="1"/>
  <c r="BQ15" i="31"/>
  <c r="U39" i="45"/>
  <c r="AI39" i="45" s="1"/>
  <c r="BR21" i="36"/>
  <c r="BR24" i="36" s="1"/>
  <c r="U37" i="45"/>
  <c r="AI37" i="45" s="1"/>
  <c r="BR21" i="35"/>
  <c r="BR24" i="35" s="1"/>
  <c r="S33" i="45"/>
  <c r="AG33" i="45" s="1"/>
  <c r="BP21" i="31"/>
  <c r="BP24" i="31" s="1"/>
  <c r="BP15" i="12"/>
  <c r="BQ3" i="12"/>
  <c r="S29" i="45"/>
  <c r="AG29" i="45" s="1"/>
  <c r="BP21" i="27"/>
  <c r="BP24" i="27" s="1"/>
  <c r="S20" i="45"/>
  <c r="AG20" i="45" s="1"/>
  <c r="BP21" i="18"/>
  <c r="BP24" i="18" s="1"/>
  <c r="S30" i="45"/>
  <c r="AG30" i="45" s="1"/>
  <c r="BP21" i="28"/>
  <c r="BP24" i="28" s="1"/>
  <c r="BQ3" i="9"/>
  <c r="BP15" i="9"/>
  <c r="BQ3" i="17"/>
  <c r="BP15" i="17"/>
  <c r="BQ3" i="19"/>
  <c r="BP15" i="19"/>
  <c r="BR3" i="27"/>
  <c r="BR15" i="27" s="1"/>
  <c r="BQ15" i="27"/>
  <c r="BR3" i="18"/>
  <c r="BR15" i="18" s="1"/>
  <c r="BQ15" i="18"/>
  <c r="BR3" i="28"/>
  <c r="BR15" i="28" s="1"/>
  <c r="BQ15" i="28"/>
  <c r="T37" i="45"/>
  <c r="AH37" i="45" s="1"/>
  <c r="BQ21" i="35"/>
  <c r="BQ24" i="35" s="1"/>
  <c r="BO21" i="16"/>
  <c r="BO24" i="16" s="1"/>
  <c r="BQ3" i="13"/>
  <c r="BP15" i="13"/>
  <c r="BP21" i="23"/>
  <c r="BP24" i="23" s="1"/>
  <c r="S25" i="45"/>
  <c r="AG25" i="45" s="1"/>
  <c r="BQ3" i="14"/>
  <c r="BP15" i="14"/>
  <c r="S28" i="45"/>
  <c r="AG28" i="45" s="1"/>
  <c r="BP21" i="26"/>
  <c r="BP24" i="26" s="1"/>
  <c r="T34" i="45"/>
  <c r="AH34" i="45" s="1"/>
  <c r="BQ21" i="32"/>
  <c r="BQ24" i="32" s="1"/>
  <c r="S31" i="45"/>
  <c r="AG31" i="45" s="1"/>
  <c r="BP21" i="29"/>
  <c r="BP24" i="29" s="1"/>
  <c r="T39" i="45"/>
  <c r="AH39" i="45" s="1"/>
  <c r="BQ21" i="36"/>
  <c r="BQ24" i="36" s="1"/>
  <c r="BQ3" i="25"/>
  <c r="BP15" i="25"/>
  <c r="BR3" i="23"/>
  <c r="BR15" i="23" s="1"/>
  <c r="BQ15" i="23"/>
  <c r="BR3" i="26"/>
  <c r="BR15" i="26" s="1"/>
  <c r="BQ15" i="26"/>
  <c r="U34" i="45"/>
  <c r="AI34" i="45" s="1"/>
  <c r="BR21" i="32"/>
  <c r="BR24" i="32" s="1"/>
  <c r="BR3" i="29"/>
  <c r="BR15" i="29" s="1"/>
  <c r="BQ15" i="29"/>
  <c r="S22" i="45"/>
  <c r="AG22" i="45" s="1"/>
  <c r="BP21" i="20"/>
  <c r="BP24" i="20" s="1"/>
  <c r="BR3" i="20"/>
  <c r="BR15" i="20" s="1"/>
  <c r="BQ15" i="20"/>
  <c r="BP21" i="1"/>
  <c r="BP24" i="1" s="1"/>
  <c r="BQ21" i="1"/>
  <c r="BQ24" i="1" s="1"/>
  <c r="BR24" i="1"/>
  <c r="BQ15" i="2"/>
  <c r="BR3" i="2"/>
  <c r="BR15" i="2" s="1"/>
  <c r="BM24" i="1"/>
  <c r="BE24" i="1"/>
  <c r="BN18" i="1"/>
  <c r="BN21" i="1" s="1"/>
  <c r="BN24" i="1" s="1"/>
  <c r="BO30" i="37"/>
  <c r="BO33" i="37" s="1"/>
  <c r="BO47" i="37" s="1"/>
  <c r="BO50" i="37" s="1"/>
  <c r="BM36" i="49" s="1"/>
  <c r="BO27" i="37"/>
  <c r="BG3" i="8"/>
  <c r="BF15" i="8"/>
  <c r="BF21" i="8" s="1"/>
  <c r="BF24" i="8" s="1"/>
  <c r="AX3" i="22"/>
  <c r="AW15" i="22"/>
  <c r="AW21" i="22" s="1"/>
  <c r="AW24" i="22" s="1"/>
  <c r="BH3" i="28"/>
  <c r="BG15" i="28"/>
  <c r="BG21" i="28" s="1"/>
  <c r="BG24" i="28" s="1"/>
  <c r="AW3" i="18"/>
  <c r="AV15" i="18"/>
  <c r="AV21" i="18" s="1"/>
  <c r="AV24" i="18" s="1"/>
  <c r="BH3" i="31"/>
  <c r="BG15" i="31"/>
  <c r="BG21" i="31" s="1"/>
  <c r="BG24" i="31" s="1"/>
  <c r="AW3" i="25"/>
  <c r="AV15" i="25"/>
  <c r="AV21" i="25" s="1"/>
  <c r="AV24" i="25" s="1"/>
  <c r="BH3" i="24"/>
  <c r="BG15" i="24"/>
  <c r="BG21" i="24" s="1"/>
  <c r="BG24" i="24" s="1"/>
  <c r="AW3" i="9"/>
  <c r="AV15" i="9"/>
  <c r="AV21" i="9" s="1"/>
  <c r="AV24" i="9" s="1"/>
  <c r="AW3" i="19"/>
  <c r="AV15" i="19"/>
  <c r="AV21" i="19" s="1"/>
  <c r="AV24" i="19" s="1"/>
  <c r="AX3" i="26"/>
  <c r="AW15" i="26"/>
  <c r="AW21" i="26" s="1"/>
  <c r="AW24" i="26" s="1"/>
  <c r="BI3" i="35"/>
  <c r="BH15" i="35"/>
  <c r="BH21" i="35" s="1"/>
  <c r="BH24" i="35" s="1"/>
  <c r="BI3" i="40"/>
  <c r="BH15" i="40"/>
  <c r="BH21" i="40" s="1"/>
  <c r="BH24" i="40" s="1"/>
  <c r="AX3" i="30"/>
  <c r="AW15" i="30"/>
  <c r="AW21" i="30" s="1"/>
  <c r="AW24" i="30" s="1"/>
  <c r="AX3" i="27"/>
  <c r="AW15" i="27"/>
  <c r="AW21" i="27" s="1"/>
  <c r="AW24" i="27" s="1"/>
  <c r="BH3" i="30"/>
  <c r="BG15" i="30"/>
  <c r="BG21" i="30" s="1"/>
  <c r="BG24" i="30" s="1"/>
  <c r="BI3" i="38"/>
  <c r="BH15" i="38"/>
  <c r="BH21" i="38" s="1"/>
  <c r="BH24" i="38" s="1"/>
  <c r="AY3" i="32"/>
  <c r="AX15" i="32"/>
  <c r="AX21" i="32" s="1"/>
  <c r="AX24" i="32" s="1"/>
  <c r="BG3" i="14"/>
  <c r="BF15" i="14"/>
  <c r="BF21" i="14" s="1"/>
  <c r="BF24" i="14" s="1"/>
  <c r="BH3" i="26"/>
  <c r="BG15" i="26"/>
  <c r="BG21" i="26" s="1"/>
  <c r="BG24" i="26" s="1"/>
  <c r="AW3" i="12"/>
  <c r="AV15" i="12"/>
  <c r="AV21" i="12" s="1"/>
  <c r="AV24" i="12" s="1"/>
  <c r="BG3" i="9"/>
  <c r="BF15" i="9"/>
  <c r="BF21" i="9" s="1"/>
  <c r="BF24" i="9" s="1"/>
  <c r="BG3" i="13"/>
  <c r="BF15" i="13"/>
  <c r="BF21" i="13" s="1"/>
  <c r="BF24" i="13" s="1"/>
  <c r="AY3" i="33"/>
  <c r="AX15" i="33"/>
  <c r="AX21" i="33" s="1"/>
  <c r="AX24" i="33" s="1"/>
  <c r="BG3" i="11"/>
  <c r="BF15" i="11"/>
  <c r="BF21" i="11" s="1"/>
  <c r="BF24" i="11" s="1"/>
  <c r="BH3" i="19"/>
  <c r="BG15" i="19"/>
  <c r="BG21" i="19" s="1"/>
  <c r="BG24" i="19" s="1"/>
  <c r="AX3" i="31"/>
  <c r="AW15" i="31"/>
  <c r="AW21" i="31" s="1"/>
  <c r="AW24" i="31" s="1"/>
  <c r="AY3" i="35"/>
  <c r="AX15" i="35"/>
  <c r="AX21" i="35" s="1"/>
  <c r="AX24" i="35" s="1"/>
  <c r="BG3" i="18"/>
  <c r="BF15" i="18"/>
  <c r="BF21" i="18" s="1"/>
  <c r="BF24" i="18" s="1"/>
  <c r="BI3" i="34"/>
  <c r="BH15" i="34"/>
  <c r="BH21" i="34" s="1"/>
  <c r="BH24" i="34" s="1"/>
  <c r="AY3" i="40"/>
  <c r="AX15" i="40"/>
  <c r="AX21" i="40" s="1"/>
  <c r="AX24" i="40" s="1"/>
  <c r="BH3" i="22"/>
  <c r="BG15" i="22"/>
  <c r="BG21" i="22" s="1"/>
  <c r="BG24" i="22" s="1"/>
  <c r="BG3" i="25"/>
  <c r="BF15" i="25"/>
  <c r="BF21" i="25" s="1"/>
  <c r="BF24" i="25" s="1"/>
  <c r="BI3" i="33"/>
  <c r="BH15" i="33"/>
  <c r="BH21" i="33" s="1"/>
  <c r="BH24" i="33" s="1"/>
  <c r="BH3" i="27"/>
  <c r="BG15" i="27"/>
  <c r="BG21" i="27" s="1"/>
  <c r="BG24" i="27" s="1"/>
  <c r="AY3" i="8"/>
  <c r="AX15" i="8"/>
  <c r="AX21" i="8" s="1"/>
  <c r="AX24" i="8" s="1"/>
  <c r="AX3" i="28"/>
  <c r="AW15" i="28"/>
  <c r="AW21" i="28" s="1"/>
  <c r="AW24" i="28" s="1"/>
  <c r="BG3" i="12"/>
  <c r="BF15" i="12"/>
  <c r="BF21" i="12" s="1"/>
  <c r="BF24" i="12" s="1"/>
  <c r="BI3" i="32"/>
  <c r="BH15" i="32"/>
  <c r="BH21" i="32" s="1"/>
  <c r="BH24" i="32" s="1"/>
  <c r="AY3" i="36"/>
  <c r="AX15" i="36"/>
  <c r="AX21" i="36" s="1"/>
  <c r="AX24" i="36" s="1"/>
  <c r="BI3" i="36"/>
  <c r="BH15" i="36"/>
  <c r="BH21" i="36" s="1"/>
  <c r="BH24" i="36" s="1"/>
  <c r="BH3" i="23"/>
  <c r="BG15" i="23"/>
  <c r="BG21" i="23" s="1"/>
  <c r="BG24" i="23" s="1"/>
  <c r="AY3" i="17"/>
  <c r="AX15" i="17"/>
  <c r="AX21" i="17" s="1"/>
  <c r="AX24" i="17" s="1"/>
  <c r="BG3" i="17"/>
  <c r="BF15" i="17"/>
  <c r="BF21" i="17" s="1"/>
  <c r="BF24" i="17" s="1"/>
  <c r="BE21" i="2"/>
  <c r="AW3" i="2"/>
  <c r="BG3" i="2"/>
  <c r="BF15" i="2"/>
  <c r="BN24" i="2"/>
  <c r="AM3" i="8"/>
  <c r="AN3" i="8" s="1"/>
  <c r="AO3" i="8" s="1"/>
  <c r="AP3" i="8" s="1"/>
  <c r="AC3" i="8"/>
  <c r="S3" i="8"/>
  <c r="BG3" i="10"/>
  <c r="AY3" i="38"/>
  <c r="AX15" i="38"/>
  <c r="AX21" i="38" s="1"/>
  <c r="AX24" i="38" s="1"/>
  <c r="AW3" i="13"/>
  <c r="AV15" i="13"/>
  <c r="AV21" i="13" s="1"/>
  <c r="AV24" i="13" s="1"/>
  <c r="AX3" i="24"/>
  <c r="AW15" i="24"/>
  <c r="AW21" i="24" s="1"/>
  <c r="AW24" i="24" s="1"/>
  <c r="BG3" i="16"/>
  <c r="BF21" i="16"/>
  <c r="BF24" i="16" s="1"/>
  <c r="AW3" i="16"/>
  <c r="AV15" i="16"/>
  <c r="AV21" i="16" s="1"/>
  <c r="AV24" i="16" s="1"/>
  <c r="S3" i="1"/>
  <c r="I3" i="1"/>
  <c r="AW3" i="1"/>
  <c r="AW3" i="15"/>
  <c r="AC3" i="15"/>
  <c r="BN24" i="15"/>
  <c r="AM3" i="15"/>
  <c r="BG3" i="15"/>
  <c r="AP15" i="34"/>
  <c r="AP21" i="34" s="1"/>
  <c r="AP24" i="34" s="1"/>
  <c r="AP15" i="11"/>
  <c r="AP21" i="11" s="1"/>
  <c r="AP24" i="11" s="1"/>
  <c r="AP15" i="29"/>
  <c r="AP21" i="29" s="1"/>
  <c r="AP24" i="29" s="1"/>
  <c r="AP15" i="17"/>
  <c r="AP21" i="17" s="1"/>
  <c r="AP24" i="17" s="1"/>
  <c r="BF21" i="29"/>
  <c r="BF24" i="29" s="1"/>
  <c r="AP15" i="44"/>
  <c r="AP15" i="23"/>
  <c r="AP21" i="23" s="1"/>
  <c r="AP24" i="23" s="1"/>
  <c r="AJ15" i="38"/>
  <c r="AJ21" i="38" s="1"/>
  <c r="AJ24" i="38" s="1"/>
  <c r="AJ15" i="30"/>
  <c r="AJ21" i="30" s="1"/>
  <c r="AJ24" i="30" s="1"/>
  <c r="AJ15" i="26"/>
  <c r="AJ21" i="26" s="1"/>
  <c r="AJ24" i="26" s="1"/>
  <c r="AJ15" i="40"/>
  <c r="AJ21" i="40" s="1"/>
  <c r="AJ24" i="40" s="1"/>
  <c r="AJ15" i="18"/>
  <c r="AJ21" i="18" s="1"/>
  <c r="AJ24" i="18" s="1"/>
  <c r="AJ15" i="9"/>
  <c r="AJ21" i="9" s="1"/>
  <c r="AJ24" i="9" s="1"/>
  <c r="AJ15" i="27"/>
  <c r="AJ21" i="27" s="1"/>
  <c r="AJ24" i="27" s="1"/>
  <c r="AJ15" i="28"/>
  <c r="AJ21" i="28" s="1"/>
  <c r="AJ24" i="28" s="1"/>
  <c r="AJ15" i="12"/>
  <c r="AJ21" i="12" s="1"/>
  <c r="AJ24" i="12" s="1"/>
  <c r="AJ15" i="24"/>
  <c r="AJ21" i="24" s="1"/>
  <c r="AJ24" i="24" s="1"/>
  <c r="AJ15" i="25"/>
  <c r="AJ21" i="25" s="1"/>
  <c r="AJ24" i="25" s="1"/>
  <c r="AJ15" i="35"/>
  <c r="AJ21" i="35" s="1"/>
  <c r="AJ24" i="35" s="1"/>
  <c r="AJ15" i="31"/>
  <c r="AJ21" i="31" s="1"/>
  <c r="AJ24" i="31" s="1"/>
  <c r="AJ15" i="32"/>
  <c r="AJ21" i="32" s="1"/>
  <c r="AJ24" i="32" s="1"/>
  <c r="AJ15" i="33"/>
  <c r="AJ21" i="33" s="1"/>
  <c r="AJ24" i="33" s="1"/>
  <c r="AJ15" i="13"/>
  <c r="AJ21" i="13" s="1"/>
  <c r="AJ24" i="13" s="1"/>
  <c r="AJ15" i="36"/>
  <c r="AJ21" i="36" s="1"/>
  <c r="AJ24" i="36" s="1"/>
  <c r="AJ15" i="19"/>
  <c r="AJ21" i="19" s="1"/>
  <c r="AJ24" i="19" s="1"/>
  <c r="AJ15" i="16"/>
  <c r="AJ21" i="16" s="1"/>
  <c r="AJ24" i="16" s="1"/>
  <c r="AJ15" i="22"/>
  <c r="AJ21" i="22" s="1"/>
  <c r="AJ24" i="22" s="1"/>
  <c r="BH3" i="29"/>
  <c r="BG15" i="29"/>
  <c r="S10" i="45" l="1"/>
  <c r="AG10" i="45" s="1"/>
  <c r="BP21" i="14"/>
  <c r="BP24" i="14" s="1"/>
  <c r="BR3" i="19"/>
  <c r="BR15" i="19" s="1"/>
  <c r="BQ15" i="19"/>
  <c r="U23" i="45"/>
  <c r="AI23" i="45" s="1"/>
  <c r="K23" i="45" s="1"/>
  <c r="BR18" i="21" s="1"/>
  <c r="BR21" i="21" s="1"/>
  <c r="BR24" i="21" s="1"/>
  <c r="U26" i="45"/>
  <c r="AI26" i="45" s="1"/>
  <c r="K26" i="45" s="1"/>
  <c r="BR18" i="24" s="1"/>
  <c r="BR21" i="24"/>
  <c r="BR24" i="24" s="1"/>
  <c r="S21" i="45"/>
  <c r="AG21" i="45" s="1"/>
  <c r="BP21" i="19"/>
  <c r="BP24" i="19" s="1"/>
  <c r="BR3" i="25"/>
  <c r="BR15" i="25" s="1"/>
  <c r="BQ15" i="25"/>
  <c r="T23" i="45"/>
  <c r="AH23" i="45" s="1"/>
  <c r="BQ21" i="21"/>
  <c r="BQ24" i="21" s="1"/>
  <c r="BR3" i="14"/>
  <c r="BR15" i="14" s="1"/>
  <c r="BQ15" i="14"/>
  <c r="T24" i="45"/>
  <c r="AH24" i="45" s="1"/>
  <c r="BQ21" i="22"/>
  <c r="BQ24" i="22" s="1"/>
  <c r="U9" i="45"/>
  <c r="AI9" i="45" s="1"/>
  <c r="BR21" i="15"/>
  <c r="BR24" i="15" s="1"/>
  <c r="BR21" i="22"/>
  <c r="BR24" i="22" s="1"/>
  <c r="U24" i="45"/>
  <c r="AI24" i="45" s="1"/>
  <c r="U32" i="45"/>
  <c r="AI32" i="45" s="1"/>
  <c r="BR21" i="30"/>
  <c r="BR24" i="30" s="1"/>
  <c r="U28" i="45"/>
  <c r="AI28" i="45" s="1"/>
  <c r="K28" i="45" s="1"/>
  <c r="BR18" i="26" s="1"/>
  <c r="BR21" i="26" s="1"/>
  <c r="BR24" i="26" s="1"/>
  <c r="T20" i="45"/>
  <c r="AH20" i="45" s="1"/>
  <c r="BQ21" i="18"/>
  <c r="BQ24" i="18" s="1"/>
  <c r="S16" i="45"/>
  <c r="AG16" i="45" s="1"/>
  <c r="BP21" i="9"/>
  <c r="BP24" i="9" s="1"/>
  <c r="BR3" i="12"/>
  <c r="BR15" i="12" s="1"/>
  <c r="BQ15" i="12"/>
  <c r="T33" i="45"/>
  <c r="AH33" i="45" s="1"/>
  <c r="BQ21" i="31"/>
  <c r="BQ24" i="31" s="1"/>
  <c r="S19" i="45"/>
  <c r="AG19" i="45" s="1"/>
  <c r="BP21" i="16"/>
  <c r="BP24" i="16" s="1"/>
  <c r="S18" i="45"/>
  <c r="AG18" i="45" s="1"/>
  <c r="BP21" i="17"/>
  <c r="BP24" i="17" s="1"/>
  <c r="T32" i="45"/>
  <c r="AH32" i="45" s="1"/>
  <c r="BQ21" i="30"/>
  <c r="BQ24" i="30" s="1"/>
  <c r="T25" i="45"/>
  <c r="AH25" i="45" s="1"/>
  <c r="BQ21" i="23"/>
  <c r="BQ24" i="23" s="1"/>
  <c r="S11" i="45"/>
  <c r="AG11" i="45" s="1"/>
  <c r="BP21" i="13"/>
  <c r="BP24" i="13" s="1"/>
  <c r="U20" i="45"/>
  <c r="AI20" i="45" s="1"/>
  <c r="BR21" i="18"/>
  <c r="BR24" i="18" s="1"/>
  <c r="BR3" i="9"/>
  <c r="BR15" i="9" s="1"/>
  <c r="BQ15" i="9"/>
  <c r="S12" i="45"/>
  <c r="AG12" i="45" s="1"/>
  <c r="BP21" i="12"/>
  <c r="BP24" i="12" s="1"/>
  <c r="U33" i="45"/>
  <c r="AI33" i="45" s="1"/>
  <c r="BR21" i="31"/>
  <c r="BR24" i="31" s="1"/>
  <c r="BR3" i="16"/>
  <c r="BR15" i="16" s="1"/>
  <c r="BQ15" i="16"/>
  <c r="T26" i="45"/>
  <c r="AH26" i="45" s="1"/>
  <c r="BQ21" i="24"/>
  <c r="BQ24" i="24" s="1"/>
  <c r="T30" i="45"/>
  <c r="AH30" i="45" s="1"/>
  <c r="BQ21" i="28"/>
  <c r="BQ24" i="28" s="1"/>
  <c r="T9" i="45"/>
  <c r="AH9" i="45" s="1"/>
  <c r="BQ21" i="15"/>
  <c r="BQ24" i="15" s="1"/>
  <c r="BR3" i="17"/>
  <c r="BR15" i="17" s="1"/>
  <c r="BQ15" i="17"/>
  <c r="U7" i="45"/>
  <c r="AI7" i="45" s="1"/>
  <c r="K7" i="45" s="1"/>
  <c r="BR18" i="2" s="1"/>
  <c r="BR21" i="2" s="1"/>
  <c r="BR24" i="2" s="1"/>
  <c r="BR21" i="23"/>
  <c r="BR24" i="23" s="1"/>
  <c r="U25" i="45"/>
  <c r="AI25" i="45" s="1"/>
  <c r="K25" i="45" s="1"/>
  <c r="BR3" i="13"/>
  <c r="BR15" i="13" s="1"/>
  <c r="BQ15" i="13"/>
  <c r="T29" i="45"/>
  <c r="AH29" i="45" s="1"/>
  <c r="BQ21" i="27"/>
  <c r="BQ24" i="27" s="1"/>
  <c r="U31" i="45"/>
  <c r="AI31" i="45" s="1"/>
  <c r="K31" i="45" s="1"/>
  <c r="BR18" i="29" s="1"/>
  <c r="BR21" i="29"/>
  <c r="BR24" i="29" s="1"/>
  <c r="T28" i="45"/>
  <c r="AH28" i="45" s="1"/>
  <c r="BQ18" i="26" s="1"/>
  <c r="BQ21" i="26" s="1"/>
  <c r="BQ24" i="26" s="1"/>
  <c r="U30" i="45"/>
  <c r="AI30" i="45" s="1"/>
  <c r="BR21" i="28"/>
  <c r="BR24" i="28" s="1"/>
  <c r="T7" i="45"/>
  <c r="AH7" i="45" s="1"/>
  <c r="BQ18" i="2" s="1"/>
  <c r="BQ21" i="2" s="1"/>
  <c r="BQ24" i="2" s="1"/>
  <c r="T31" i="45"/>
  <c r="AH31" i="45" s="1"/>
  <c r="J31" i="45" s="1"/>
  <c r="BQ18" i="29" s="1"/>
  <c r="BQ21" i="29" s="1"/>
  <c r="BQ24" i="29" s="1"/>
  <c r="S27" i="45"/>
  <c r="AG27" i="45" s="1"/>
  <c r="I27" i="45" s="1"/>
  <c r="BP18" i="25" s="1"/>
  <c r="BP21" i="25"/>
  <c r="BP24" i="25" s="1"/>
  <c r="U29" i="45"/>
  <c r="AI29" i="45" s="1"/>
  <c r="BR21" i="27"/>
  <c r="BR24" i="27" s="1"/>
  <c r="T22" i="45"/>
  <c r="AH22" i="45" s="1"/>
  <c r="BQ21" i="20"/>
  <c r="BQ24" i="20" s="1"/>
  <c r="U22" i="45"/>
  <c r="AI22" i="45" s="1"/>
  <c r="BR21" i="20"/>
  <c r="BR24" i="20" s="1"/>
  <c r="BP30" i="37"/>
  <c r="BP33" i="37" s="1"/>
  <c r="BP47" i="37" s="1"/>
  <c r="BP50" i="37" s="1"/>
  <c r="BN36" i="49" s="1"/>
  <c r="BP27" i="37"/>
  <c r="BO24" i="1"/>
  <c r="BJ3" i="32"/>
  <c r="BJ15" i="32" s="1"/>
  <c r="BJ21" i="32" s="1"/>
  <c r="BJ24" i="32" s="1"/>
  <c r="BI15" i="32"/>
  <c r="BI21" i="32" s="1"/>
  <c r="BI24" i="32" s="1"/>
  <c r="AY3" i="28"/>
  <c r="AX15" i="28"/>
  <c r="AX21" i="28" s="1"/>
  <c r="AX24" i="28" s="1"/>
  <c r="BI3" i="27"/>
  <c r="BH15" i="27"/>
  <c r="BH21" i="27" s="1"/>
  <c r="BH24" i="27" s="1"/>
  <c r="BH3" i="25"/>
  <c r="BG15" i="25"/>
  <c r="BG21" i="25" s="1"/>
  <c r="BG24" i="25" s="1"/>
  <c r="AZ3" i="40"/>
  <c r="AZ15" i="40" s="1"/>
  <c r="AZ21" i="40" s="1"/>
  <c r="AZ24" i="40" s="1"/>
  <c r="AY15" i="40"/>
  <c r="AY21" i="40" s="1"/>
  <c r="AY24" i="40" s="1"/>
  <c r="BH3" i="18"/>
  <c r="BG15" i="18"/>
  <c r="BG21" i="18" s="1"/>
  <c r="BG24" i="18" s="1"/>
  <c r="AY3" i="31"/>
  <c r="AX15" i="31"/>
  <c r="AX21" i="31" s="1"/>
  <c r="AX24" i="31" s="1"/>
  <c r="BH3" i="11"/>
  <c r="BG15" i="11"/>
  <c r="BG21" i="11" s="1"/>
  <c r="BG24" i="11" s="1"/>
  <c r="BH3" i="13"/>
  <c r="BG15" i="13"/>
  <c r="BG21" i="13" s="1"/>
  <c r="BG24" i="13" s="1"/>
  <c r="AX3" i="12"/>
  <c r="AW15" i="12"/>
  <c r="AW21" i="12" s="1"/>
  <c r="AW24" i="12" s="1"/>
  <c r="BH3" i="14"/>
  <c r="BG15" i="14"/>
  <c r="BG21" i="14" s="1"/>
  <c r="BG24" i="14" s="1"/>
  <c r="BJ3" i="38"/>
  <c r="BJ15" i="38" s="1"/>
  <c r="BJ21" i="38" s="1"/>
  <c r="BJ24" i="38" s="1"/>
  <c r="BI15" i="38"/>
  <c r="BI21" i="38" s="1"/>
  <c r="BI24" i="38" s="1"/>
  <c r="AY3" i="27"/>
  <c r="AX15" i="27"/>
  <c r="AX21" i="27" s="1"/>
  <c r="AX24" i="27" s="1"/>
  <c r="BJ3" i="40"/>
  <c r="BJ15" i="40" s="1"/>
  <c r="BJ21" i="40" s="1"/>
  <c r="BJ24" i="40" s="1"/>
  <c r="BI15" i="40"/>
  <c r="BI21" i="40" s="1"/>
  <c r="BI24" i="40" s="1"/>
  <c r="AY3" i="26"/>
  <c r="AX15" i="26"/>
  <c r="AX21" i="26" s="1"/>
  <c r="AX24" i="26" s="1"/>
  <c r="AX3" i="9"/>
  <c r="AW15" i="9"/>
  <c r="AW21" i="9" s="1"/>
  <c r="AW24" i="9" s="1"/>
  <c r="AX3" i="25"/>
  <c r="AW15" i="25"/>
  <c r="AW21" i="25" s="1"/>
  <c r="AW24" i="25" s="1"/>
  <c r="AX3" i="18"/>
  <c r="AW15" i="18"/>
  <c r="AW21" i="18" s="1"/>
  <c r="AW24" i="18" s="1"/>
  <c r="AY3" i="22"/>
  <c r="AX15" i="22"/>
  <c r="AX21" i="22" s="1"/>
  <c r="AX24" i="22" s="1"/>
  <c r="BH3" i="12"/>
  <c r="BG15" i="12"/>
  <c r="BG21" i="12" s="1"/>
  <c r="BG24" i="12" s="1"/>
  <c r="AZ3" i="8"/>
  <c r="AZ15" i="8" s="1"/>
  <c r="AZ21" i="8" s="1"/>
  <c r="AZ24" i="8" s="1"/>
  <c r="AY15" i="8"/>
  <c r="AY21" i="8" s="1"/>
  <c r="AY24" i="8" s="1"/>
  <c r="BJ3" i="33"/>
  <c r="BJ15" i="33" s="1"/>
  <c r="BJ21" i="33" s="1"/>
  <c r="BJ24" i="33" s="1"/>
  <c r="BI15" i="33"/>
  <c r="BI21" i="33" s="1"/>
  <c r="BI24" i="33" s="1"/>
  <c r="BI3" i="22"/>
  <c r="BH15" i="22"/>
  <c r="BH21" i="22" s="1"/>
  <c r="BH24" i="22" s="1"/>
  <c r="BJ3" i="34"/>
  <c r="BJ15" i="34" s="1"/>
  <c r="BJ21" i="34" s="1"/>
  <c r="BJ24" i="34" s="1"/>
  <c r="BI15" i="34"/>
  <c r="BI21" i="34" s="1"/>
  <c r="BI24" i="34" s="1"/>
  <c r="AZ3" i="35"/>
  <c r="AZ15" i="35" s="1"/>
  <c r="AZ21" i="35" s="1"/>
  <c r="AZ24" i="35" s="1"/>
  <c r="AY15" i="35"/>
  <c r="AY21" i="35" s="1"/>
  <c r="AY24" i="35" s="1"/>
  <c r="BI3" i="19"/>
  <c r="BH15" i="19"/>
  <c r="BH21" i="19" s="1"/>
  <c r="BH24" i="19" s="1"/>
  <c r="AZ3" i="33"/>
  <c r="AZ15" i="33" s="1"/>
  <c r="AZ21" i="33" s="1"/>
  <c r="AZ24" i="33" s="1"/>
  <c r="AY15" i="33"/>
  <c r="AY21" i="33" s="1"/>
  <c r="AY24" i="33" s="1"/>
  <c r="BH3" i="9"/>
  <c r="BG15" i="9"/>
  <c r="BG21" i="9" s="1"/>
  <c r="BG24" i="9" s="1"/>
  <c r="BI3" i="26"/>
  <c r="BH15" i="26"/>
  <c r="BH21" i="26" s="1"/>
  <c r="BH24" i="26" s="1"/>
  <c r="AZ3" i="32"/>
  <c r="AZ15" i="32" s="1"/>
  <c r="AZ21" i="32" s="1"/>
  <c r="AZ24" i="32" s="1"/>
  <c r="AY15" i="32"/>
  <c r="AY21" i="32" s="1"/>
  <c r="AY24" i="32" s="1"/>
  <c r="BI3" i="30"/>
  <c r="BH15" i="30"/>
  <c r="BH21" i="30" s="1"/>
  <c r="BH24" i="30" s="1"/>
  <c r="AY3" i="30"/>
  <c r="AX15" i="30"/>
  <c r="AX21" i="30" s="1"/>
  <c r="AX24" i="30" s="1"/>
  <c r="BJ3" i="35"/>
  <c r="BJ15" i="35" s="1"/>
  <c r="BJ21" i="35" s="1"/>
  <c r="BJ24" i="35" s="1"/>
  <c r="BI15" i="35"/>
  <c r="BI21" i="35" s="1"/>
  <c r="BI24" i="35" s="1"/>
  <c r="AX3" i="19"/>
  <c r="AW15" i="19"/>
  <c r="AW21" i="19" s="1"/>
  <c r="AW24" i="19" s="1"/>
  <c r="BI3" i="24"/>
  <c r="BH15" i="24"/>
  <c r="BH21" i="24" s="1"/>
  <c r="BH24" i="24" s="1"/>
  <c r="BI3" i="31"/>
  <c r="BH15" i="31"/>
  <c r="BH21" i="31" s="1"/>
  <c r="BH24" i="31" s="1"/>
  <c r="BI3" i="28"/>
  <c r="BH15" i="28"/>
  <c r="BH21" i="28" s="1"/>
  <c r="BH24" i="28" s="1"/>
  <c r="BH3" i="8"/>
  <c r="BG15" i="8"/>
  <c r="BG21" i="8" s="1"/>
  <c r="BG24" i="8" s="1"/>
  <c r="BJ3" i="36"/>
  <c r="BJ15" i="36" s="1"/>
  <c r="BJ21" i="36" s="1"/>
  <c r="BJ24" i="36" s="1"/>
  <c r="BI15" i="36"/>
  <c r="BI21" i="36" s="1"/>
  <c r="BI24" i="36" s="1"/>
  <c r="AZ3" i="36"/>
  <c r="AZ15" i="36" s="1"/>
  <c r="AZ21" i="36" s="1"/>
  <c r="AZ24" i="36" s="1"/>
  <c r="AY15" i="36"/>
  <c r="AY21" i="36" s="1"/>
  <c r="AY24" i="36" s="1"/>
  <c r="BI3" i="23"/>
  <c r="BH15" i="23"/>
  <c r="BH21" i="23" s="1"/>
  <c r="BH24" i="23" s="1"/>
  <c r="BH3" i="17"/>
  <c r="BG15" i="17"/>
  <c r="BG21" i="17" s="1"/>
  <c r="BG24" i="17" s="1"/>
  <c r="AZ3" i="17"/>
  <c r="AZ15" i="17" s="1"/>
  <c r="AZ21" i="17" s="1"/>
  <c r="AZ24" i="17" s="1"/>
  <c r="AY15" i="17"/>
  <c r="AY21" i="17" s="1"/>
  <c r="AY24" i="17" s="1"/>
  <c r="BH3" i="2"/>
  <c r="BG15" i="2"/>
  <c r="AX3" i="2"/>
  <c r="BF21" i="2"/>
  <c r="BE24" i="2"/>
  <c r="AP21" i="44"/>
  <c r="AD3" i="8"/>
  <c r="T3" i="8"/>
  <c r="BH3" i="10"/>
  <c r="AZ3" i="38"/>
  <c r="AZ15" i="38" s="1"/>
  <c r="AZ21" i="38" s="1"/>
  <c r="AZ24" i="38" s="1"/>
  <c r="AY15" i="38"/>
  <c r="AY21" i="38" s="1"/>
  <c r="AY24" i="38" s="1"/>
  <c r="AX3" i="13"/>
  <c r="AW15" i="13"/>
  <c r="AW21" i="13" s="1"/>
  <c r="AW24" i="13" s="1"/>
  <c r="AY3" i="24"/>
  <c r="AX15" i="24"/>
  <c r="AX21" i="24" s="1"/>
  <c r="AX24" i="24" s="1"/>
  <c r="BH3" i="16"/>
  <c r="BG15" i="16"/>
  <c r="BG21" i="16" s="1"/>
  <c r="BG24" i="16" s="1"/>
  <c r="AX3" i="16"/>
  <c r="AW15" i="16"/>
  <c r="AW21" i="16" s="1"/>
  <c r="AW24" i="16" s="1"/>
  <c r="AX3" i="1"/>
  <c r="T3" i="1"/>
  <c r="J3" i="1"/>
  <c r="BH3" i="15"/>
  <c r="AX3" i="15"/>
  <c r="AN3" i="15"/>
  <c r="AD3" i="15"/>
  <c r="AO15" i="44"/>
  <c r="AO15" i="17"/>
  <c r="AO21" i="17" s="1"/>
  <c r="AO24" i="17" s="1"/>
  <c r="AO15" i="11"/>
  <c r="AO21" i="11" s="1"/>
  <c r="AO24" i="11" s="1"/>
  <c r="AO15" i="23"/>
  <c r="AO21" i="23" s="1"/>
  <c r="AO24" i="23" s="1"/>
  <c r="AO15" i="29"/>
  <c r="AO21" i="29" s="1"/>
  <c r="AO24" i="29" s="1"/>
  <c r="BG21" i="29"/>
  <c r="BG24" i="29" s="1"/>
  <c r="AO15" i="34"/>
  <c r="AO21" i="34" s="1"/>
  <c r="AO24" i="34" s="1"/>
  <c r="AI15" i="36"/>
  <c r="AI21" i="36" s="1"/>
  <c r="AI24" i="36" s="1"/>
  <c r="AI15" i="32"/>
  <c r="AI21" i="32" s="1"/>
  <c r="AI24" i="32" s="1"/>
  <c r="AI15" i="24"/>
  <c r="AI21" i="24" s="1"/>
  <c r="AI24" i="24" s="1"/>
  <c r="AI15" i="12"/>
  <c r="AI21" i="12" s="1"/>
  <c r="AI24" i="12" s="1"/>
  <c r="AI15" i="27"/>
  <c r="AI21" i="27" s="1"/>
  <c r="AI24" i="27" s="1"/>
  <c r="AI15" i="18"/>
  <c r="AI21" i="18" s="1"/>
  <c r="AI24" i="18" s="1"/>
  <c r="AI15" i="22"/>
  <c r="AI21" i="22" s="1"/>
  <c r="AI24" i="22" s="1"/>
  <c r="AI15" i="19"/>
  <c r="AI21" i="19" s="1"/>
  <c r="AI24" i="19" s="1"/>
  <c r="AI15" i="13"/>
  <c r="AI21" i="13" s="1"/>
  <c r="AI24" i="13" s="1"/>
  <c r="AI15" i="33"/>
  <c r="AI21" i="33" s="1"/>
  <c r="AI24" i="33" s="1"/>
  <c r="AI15" i="31"/>
  <c r="AI21" i="31" s="1"/>
  <c r="AI24" i="31" s="1"/>
  <c r="AI15" i="25"/>
  <c r="AI21" i="25" s="1"/>
  <c r="AI24" i="25" s="1"/>
  <c r="AI15" i="28"/>
  <c r="AI21" i="28" s="1"/>
  <c r="AI24" i="28" s="1"/>
  <c r="AI15" i="9"/>
  <c r="AI21" i="9" s="1"/>
  <c r="AI24" i="9" s="1"/>
  <c r="AI15" i="40"/>
  <c r="AI21" i="40" s="1"/>
  <c r="AI24" i="40" s="1"/>
  <c r="AI15" i="30"/>
  <c r="AI21" i="30" s="1"/>
  <c r="AI24" i="30" s="1"/>
  <c r="AI15" i="38"/>
  <c r="AI21" i="38" s="1"/>
  <c r="AI24" i="38" s="1"/>
  <c r="AI15" i="16"/>
  <c r="AI21" i="16" s="1"/>
  <c r="AI24" i="16" s="1"/>
  <c r="AI15" i="35"/>
  <c r="AI21" i="35" s="1"/>
  <c r="AI24" i="35" s="1"/>
  <c r="AI15" i="26"/>
  <c r="AI21" i="26" s="1"/>
  <c r="AI24" i="26" s="1"/>
  <c r="BI3" i="29"/>
  <c r="BH15" i="29"/>
  <c r="T19" i="45" l="1"/>
  <c r="AH19" i="45" s="1"/>
  <c r="BQ21" i="16"/>
  <c r="BQ24" i="16" s="1"/>
  <c r="U19" i="45"/>
  <c r="AI19" i="45" s="1"/>
  <c r="BR21" i="16"/>
  <c r="BR24" i="16" s="1"/>
  <c r="T16" i="45"/>
  <c r="AH16" i="45" s="1"/>
  <c r="BQ18" i="9" s="1"/>
  <c r="BQ21" i="9" s="1"/>
  <c r="BQ24" i="9" s="1"/>
  <c r="T12" i="45"/>
  <c r="AH12" i="45" s="1"/>
  <c r="BQ21" i="12"/>
  <c r="BQ24" i="12" s="1"/>
  <c r="T10" i="45"/>
  <c r="AH10" i="45" s="1"/>
  <c r="BQ21" i="14"/>
  <c r="BQ24" i="14" s="1"/>
  <c r="T18" i="45"/>
  <c r="AH18" i="45" s="1"/>
  <c r="BQ21" i="17"/>
  <c r="BQ24" i="17" s="1"/>
  <c r="U16" i="45"/>
  <c r="AI16" i="45" s="1"/>
  <c r="BR21" i="9"/>
  <c r="BR24" i="9" s="1"/>
  <c r="U12" i="45"/>
  <c r="AI12" i="45" s="1"/>
  <c r="BR21" i="12"/>
  <c r="BR24" i="12" s="1"/>
  <c r="U10" i="45"/>
  <c r="AI10" i="45" s="1"/>
  <c r="BR21" i="14"/>
  <c r="BR24" i="14" s="1"/>
  <c r="T11" i="45"/>
  <c r="AH11" i="45" s="1"/>
  <c r="BQ21" i="13"/>
  <c r="BQ24" i="13" s="1"/>
  <c r="T27" i="45"/>
  <c r="AH27" i="45" s="1"/>
  <c r="BQ18" i="25" s="1"/>
  <c r="BQ21" i="25" s="1"/>
  <c r="BQ24" i="25" s="1"/>
  <c r="T21" i="45"/>
  <c r="AH21" i="45" s="1"/>
  <c r="BQ21" i="19"/>
  <c r="BQ24" i="19" s="1"/>
  <c r="U11" i="45"/>
  <c r="AI11" i="45" s="1"/>
  <c r="BR21" i="13"/>
  <c r="BR24" i="13" s="1"/>
  <c r="U27" i="45"/>
  <c r="AI27" i="45" s="1"/>
  <c r="K27" i="45" s="1"/>
  <c r="BR18" i="25" s="1"/>
  <c r="BR21" i="25" s="1"/>
  <c r="BR24" i="25" s="1"/>
  <c r="U21" i="45"/>
  <c r="AI21" i="45" s="1"/>
  <c r="BR21" i="19"/>
  <c r="BR24" i="19" s="1"/>
  <c r="U18" i="45"/>
  <c r="AI18" i="45" s="1"/>
  <c r="BR21" i="17"/>
  <c r="BR24" i="17" s="1"/>
  <c r="BQ27" i="37"/>
  <c r="BQ30" i="37"/>
  <c r="BQ33" i="37" s="1"/>
  <c r="BQ47" i="37" s="1"/>
  <c r="BQ50" i="37" s="1"/>
  <c r="BO36" i="49" s="1"/>
  <c r="BI3" i="8"/>
  <c r="BH15" i="8"/>
  <c r="BH21" i="8" s="1"/>
  <c r="BH24" i="8" s="1"/>
  <c r="BJ3" i="31"/>
  <c r="BJ15" i="31" s="1"/>
  <c r="BJ21" i="31" s="1"/>
  <c r="BJ24" i="31" s="1"/>
  <c r="BI15" i="31"/>
  <c r="BI21" i="31" s="1"/>
  <c r="BI24" i="31" s="1"/>
  <c r="AY3" i="19"/>
  <c r="AX15" i="19"/>
  <c r="AX21" i="19" s="1"/>
  <c r="AX24" i="19" s="1"/>
  <c r="AZ3" i="30"/>
  <c r="AZ15" i="30" s="1"/>
  <c r="AZ21" i="30" s="1"/>
  <c r="AZ24" i="30" s="1"/>
  <c r="AY15" i="30"/>
  <c r="AY21" i="30" s="1"/>
  <c r="AY24" i="30" s="1"/>
  <c r="BI3" i="9"/>
  <c r="BH15" i="9"/>
  <c r="BH21" i="9" s="1"/>
  <c r="BH24" i="9" s="1"/>
  <c r="BJ3" i="19"/>
  <c r="BJ15" i="19" s="1"/>
  <c r="BJ21" i="19" s="1"/>
  <c r="BJ24" i="19" s="1"/>
  <c r="BI15" i="19"/>
  <c r="BI21" i="19" s="1"/>
  <c r="BI24" i="19" s="1"/>
  <c r="BI3" i="12"/>
  <c r="BH15" i="12"/>
  <c r="BH21" i="12" s="1"/>
  <c r="BH24" i="12" s="1"/>
  <c r="AY3" i="18"/>
  <c r="AX15" i="18"/>
  <c r="AX21" i="18" s="1"/>
  <c r="AX24" i="18" s="1"/>
  <c r="AY3" i="9"/>
  <c r="AX15" i="9"/>
  <c r="AX21" i="9" s="1"/>
  <c r="AX24" i="9" s="1"/>
  <c r="AY3" i="12"/>
  <c r="AX15" i="12"/>
  <c r="AX21" i="12" s="1"/>
  <c r="AX24" i="12" s="1"/>
  <c r="BI3" i="11"/>
  <c r="BH15" i="11"/>
  <c r="BH21" i="11" s="1"/>
  <c r="BH24" i="11" s="1"/>
  <c r="BI3" i="18"/>
  <c r="BH15" i="18"/>
  <c r="BH21" i="18" s="1"/>
  <c r="BH24" i="18" s="1"/>
  <c r="BI3" i="25"/>
  <c r="BH15" i="25"/>
  <c r="BH21" i="25" s="1"/>
  <c r="BH24" i="25" s="1"/>
  <c r="AZ3" i="28"/>
  <c r="AZ15" i="28" s="1"/>
  <c r="AZ21" i="28" s="1"/>
  <c r="AZ24" i="28" s="1"/>
  <c r="AY15" i="28"/>
  <c r="AY21" i="28" s="1"/>
  <c r="AY24" i="28" s="1"/>
  <c r="BJ3" i="28"/>
  <c r="BJ15" i="28" s="1"/>
  <c r="BJ21" i="28" s="1"/>
  <c r="BJ24" i="28" s="1"/>
  <c r="BI15" i="28"/>
  <c r="BI21" i="28" s="1"/>
  <c r="BI24" i="28" s="1"/>
  <c r="BJ3" i="24"/>
  <c r="BJ15" i="24" s="1"/>
  <c r="BJ21" i="24" s="1"/>
  <c r="BJ24" i="24" s="1"/>
  <c r="BI15" i="24"/>
  <c r="BI21" i="24" s="1"/>
  <c r="BI24" i="24" s="1"/>
  <c r="BJ3" i="30"/>
  <c r="BJ15" i="30" s="1"/>
  <c r="BJ21" i="30" s="1"/>
  <c r="BJ24" i="30" s="1"/>
  <c r="BI15" i="30"/>
  <c r="BI21" i="30" s="1"/>
  <c r="BI24" i="30" s="1"/>
  <c r="BJ3" i="26"/>
  <c r="BJ15" i="26" s="1"/>
  <c r="BJ21" i="26" s="1"/>
  <c r="BJ24" i="26" s="1"/>
  <c r="BI15" i="26"/>
  <c r="BI21" i="26" s="1"/>
  <c r="BI24" i="26" s="1"/>
  <c r="BJ3" i="22"/>
  <c r="BJ15" i="22" s="1"/>
  <c r="BJ21" i="22" s="1"/>
  <c r="BJ24" i="22" s="1"/>
  <c r="BI15" i="22"/>
  <c r="BI21" i="22" s="1"/>
  <c r="BI24" i="22" s="1"/>
  <c r="AZ3" i="22"/>
  <c r="AZ15" i="22" s="1"/>
  <c r="AZ21" i="22" s="1"/>
  <c r="AZ24" i="22" s="1"/>
  <c r="AY15" i="22"/>
  <c r="AY21" i="22" s="1"/>
  <c r="AY24" i="22" s="1"/>
  <c r="AY3" i="25"/>
  <c r="AX15" i="25"/>
  <c r="AX21" i="25" s="1"/>
  <c r="AX24" i="25" s="1"/>
  <c r="AZ3" i="26"/>
  <c r="AZ15" i="26" s="1"/>
  <c r="AZ21" i="26" s="1"/>
  <c r="AZ24" i="26" s="1"/>
  <c r="AY15" i="26"/>
  <c r="AY21" i="26" s="1"/>
  <c r="AY24" i="26" s="1"/>
  <c r="AZ3" i="27"/>
  <c r="AZ15" i="27" s="1"/>
  <c r="AZ21" i="27" s="1"/>
  <c r="AZ24" i="27" s="1"/>
  <c r="AY15" i="27"/>
  <c r="AY21" i="27" s="1"/>
  <c r="AY24" i="27" s="1"/>
  <c r="BI3" i="14"/>
  <c r="BH15" i="14"/>
  <c r="BH21" i="14" s="1"/>
  <c r="BH24" i="14" s="1"/>
  <c r="BI3" i="13"/>
  <c r="BH15" i="13"/>
  <c r="BH21" i="13" s="1"/>
  <c r="BH24" i="13" s="1"/>
  <c r="AZ3" i="31"/>
  <c r="AZ15" i="31" s="1"/>
  <c r="AZ21" i="31" s="1"/>
  <c r="AZ24" i="31" s="1"/>
  <c r="AY15" i="31"/>
  <c r="AY21" i="31" s="1"/>
  <c r="AY24" i="31" s="1"/>
  <c r="BJ3" i="27"/>
  <c r="BJ15" i="27" s="1"/>
  <c r="BJ21" i="27" s="1"/>
  <c r="BJ24" i="27" s="1"/>
  <c r="BI15" i="27"/>
  <c r="BI21" i="27" s="1"/>
  <c r="BI24" i="27" s="1"/>
  <c r="BJ3" i="23"/>
  <c r="BJ15" i="23" s="1"/>
  <c r="BJ21" i="23" s="1"/>
  <c r="BJ24" i="23" s="1"/>
  <c r="BI15" i="23"/>
  <c r="BI21" i="23" s="1"/>
  <c r="BI24" i="23" s="1"/>
  <c r="BI3" i="17"/>
  <c r="BH15" i="17"/>
  <c r="BH21" i="17" s="1"/>
  <c r="BH24" i="17" s="1"/>
  <c r="BG21" i="2"/>
  <c r="BF24" i="2"/>
  <c r="AY3" i="2"/>
  <c r="BI3" i="2"/>
  <c r="BH15" i="2"/>
  <c r="AO21" i="44"/>
  <c r="AP24" i="44"/>
  <c r="AE3" i="8"/>
  <c r="U3" i="8"/>
  <c r="BI3" i="10"/>
  <c r="AY3" i="13"/>
  <c r="AX15" i="13"/>
  <c r="AX21" i="13" s="1"/>
  <c r="AX24" i="13" s="1"/>
  <c r="AZ3" i="24"/>
  <c r="AZ15" i="24" s="1"/>
  <c r="AZ21" i="24" s="1"/>
  <c r="AZ24" i="24" s="1"/>
  <c r="AY15" i="24"/>
  <c r="AY21" i="24" s="1"/>
  <c r="AY24" i="24" s="1"/>
  <c r="AY3" i="16"/>
  <c r="AX15" i="16"/>
  <c r="AX21" i="16" s="1"/>
  <c r="AX24" i="16" s="1"/>
  <c r="BI3" i="16"/>
  <c r="BH15" i="16"/>
  <c r="BH21" i="16" s="1"/>
  <c r="BH24" i="16" s="1"/>
  <c r="U3" i="1"/>
  <c r="K3" i="1"/>
  <c r="AY3" i="1"/>
  <c r="AE3" i="15"/>
  <c r="AO3" i="15"/>
  <c r="AY3" i="15"/>
  <c r="BI3" i="15"/>
  <c r="BH21" i="29"/>
  <c r="BH24" i="29" s="1"/>
  <c r="AN15" i="8"/>
  <c r="AN21" i="8" s="1"/>
  <c r="AN24" i="8" s="1"/>
  <c r="AN15" i="29"/>
  <c r="AN21" i="29" s="1"/>
  <c r="AN24" i="29" s="1"/>
  <c r="AN15" i="11"/>
  <c r="AN21" i="11" s="1"/>
  <c r="AN24" i="11" s="1"/>
  <c r="AN15" i="44"/>
  <c r="AN15" i="34"/>
  <c r="AN21" i="34" s="1"/>
  <c r="AN24" i="34" s="1"/>
  <c r="AN15" i="23"/>
  <c r="AN21" i="23" s="1"/>
  <c r="AN24" i="23" s="1"/>
  <c r="AN15" i="17"/>
  <c r="AN21" i="17" s="1"/>
  <c r="AN24" i="17" s="1"/>
  <c r="AH15" i="26"/>
  <c r="AH21" i="26" s="1"/>
  <c r="AH24" i="26" s="1"/>
  <c r="AH15" i="16"/>
  <c r="AH21" i="16" s="1"/>
  <c r="AH24" i="16" s="1"/>
  <c r="AH15" i="38"/>
  <c r="AH21" i="38" s="1"/>
  <c r="AH24" i="38" s="1"/>
  <c r="AH15" i="40"/>
  <c r="AH21" i="40" s="1"/>
  <c r="AH24" i="40" s="1"/>
  <c r="AH15" i="28"/>
  <c r="AH21" i="28" s="1"/>
  <c r="AH24" i="28" s="1"/>
  <c r="AH15" i="25"/>
  <c r="AH21" i="25" s="1"/>
  <c r="AH24" i="25" s="1"/>
  <c r="AH15" i="33"/>
  <c r="AH21" i="33" s="1"/>
  <c r="AH24" i="33" s="1"/>
  <c r="AH15" i="19"/>
  <c r="AH21" i="19" s="1"/>
  <c r="AH24" i="19" s="1"/>
  <c r="AH15" i="27"/>
  <c r="AH21" i="27" s="1"/>
  <c r="AH24" i="27" s="1"/>
  <c r="AH15" i="24"/>
  <c r="AH21" i="24" s="1"/>
  <c r="AH24" i="24" s="1"/>
  <c r="AH15" i="35"/>
  <c r="AH21" i="35" s="1"/>
  <c r="AH24" i="35" s="1"/>
  <c r="AH15" i="30"/>
  <c r="AH21" i="30" s="1"/>
  <c r="AH24" i="30" s="1"/>
  <c r="AH15" i="9"/>
  <c r="AH21" i="9" s="1"/>
  <c r="AH24" i="9" s="1"/>
  <c r="AH15" i="31"/>
  <c r="AH21" i="31" s="1"/>
  <c r="AH24" i="31" s="1"/>
  <c r="AH15" i="13"/>
  <c r="AH21" i="13" s="1"/>
  <c r="AH24" i="13" s="1"/>
  <c r="AH15" i="22"/>
  <c r="AH21" i="22" s="1"/>
  <c r="AH24" i="22" s="1"/>
  <c r="AH15" i="18"/>
  <c r="AH21" i="18" s="1"/>
  <c r="AH24" i="18" s="1"/>
  <c r="AH15" i="12"/>
  <c r="AH21" i="12" s="1"/>
  <c r="AH24" i="12" s="1"/>
  <c r="AH15" i="32"/>
  <c r="AH21" i="32" s="1"/>
  <c r="AH24" i="32" s="1"/>
  <c r="AH15" i="36"/>
  <c r="AH21" i="36" s="1"/>
  <c r="AH24" i="36" s="1"/>
  <c r="BJ3" i="29"/>
  <c r="BJ15" i="29" s="1"/>
  <c r="BI15" i="29"/>
  <c r="BR30" i="37" l="1"/>
  <c r="BR33" i="37" s="1"/>
  <c r="BR47" i="37" s="1"/>
  <c r="BR50" i="37" s="1"/>
  <c r="BP36" i="49" s="1"/>
  <c r="BR27" i="37"/>
  <c r="BJ3" i="14"/>
  <c r="BJ15" i="14" s="1"/>
  <c r="BJ21" i="14" s="1"/>
  <c r="BJ24" i="14" s="1"/>
  <c r="BI15" i="14"/>
  <c r="BI21" i="14" s="1"/>
  <c r="BI24" i="14" s="1"/>
  <c r="BJ3" i="18"/>
  <c r="BJ15" i="18" s="1"/>
  <c r="BJ21" i="18" s="1"/>
  <c r="BJ24" i="18" s="1"/>
  <c r="BI15" i="18"/>
  <c r="BI21" i="18" s="1"/>
  <c r="BI24" i="18" s="1"/>
  <c r="AZ3" i="12"/>
  <c r="AZ15" i="12" s="1"/>
  <c r="AZ21" i="12" s="1"/>
  <c r="AZ24" i="12" s="1"/>
  <c r="AY15" i="12"/>
  <c r="AY21" i="12" s="1"/>
  <c r="AY24" i="12" s="1"/>
  <c r="AZ3" i="18"/>
  <c r="AZ15" i="18" s="1"/>
  <c r="AZ21" i="18" s="1"/>
  <c r="AZ24" i="18" s="1"/>
  <c r="AY15" i="18"/>
  <c r="AY21" i="18" s="1"/>
  <c r="AY24" i="18" s="1"/>
  <c r="BJ3" i="13"/>
  <c r="BJ15" i="13" s="1"/>
  <c r="BJ21" i="13" s="1"/>
  <c r="BJ24" i="13" s="1"/>
  <c r="BI15" i="13"/>
  <c r="BI21" i="13" s="1"/>
  <c r="BI24" i="13" s="1"/>
  <c r="AZ3" i="25"/>
  <c r="AZ15" i="25" s="1"/>
  <c r="AZ21" i="25" s="1"/>
  <c r="AZ24" i="25" s="1"/>
  <c r="AY15" i="25"/>
  <c r="AY21" i="25" s="1"/>
  <c r="AY24" i="25" s="1"/>
  <c r="BJ3" i="25"/>
  <c r="BJ15" i="25" s="1"/>
  <c r="BJ21" i="25" s="1"/>
  <c r="BJ24" i="25" s="1"/>
  <c r="BI15" i="25"/>
  <c r="BI21" i="25" s="1"/>
  <c r="BI24" i="25" s="1"/>
  <c r="BJ3" i="11"/>
  <c r="BJ15" i="11" s="1"/>
  <c r="BJ21" i="11" s="1"/>
  <c r="BJ24" i="11" s="1"/>
  <c r="BI15" i="11"/>
  <c r="BI21" i="11" s="1"/>
  <c r="BI24" i="11" s="1"/>
  <c r="AZ3" i="9"/>
  <c r="AZ15" i="9" s="1"/>
  <c r="AZ21" i="9" s="1"/>
  <c r="AZ24" i="9" s="1"/>
  <c r="AY15" i="9"/>
  <c r="AY21" i="9" s="1"/>
  <c r="AY24" i="9" s="1"/>
  <c r="BJ3" i="12"/>
  <c r="BJ15" i="12" s="1"/>
  <c r="BJ21" i="12" s="1"/>
  <c r="BJ24" i="12" s="1"/>
  <c r="BI15" i="12"/>
  <c r="BI21" i="12" s="1"/>
  <c r="BI24" i="12" s="1"/>
  <c r="BJ3" i="9"/>
  <c r="BJ15" i="9" s="1"/>
  <c r="BJ21" i="9" s="1"/>
  <c r="BJ24" i="9" s="1"/>
  <c r="BI15" i="9"/>
  <c r="BI21" i="9" s="1"/>
  <c r="BI24" i="9" s="1"/>
  <c r="AZ3" i="19"/>
  <c r="AZ15" i="19" s="1"/>
  <c r="AZ21" i="19" s="1"/>
  <c r="AZ24" i="19" s="1"/>
  <c r="AY15" i="19"/>
  <c r="AY21" i="19" s="1"/>
  <c r="AY24" i="19" s="1"/>
  <c r="BJ3" i="8"/>
  <c r="BJ15" i="8" s="1"/>
  <c r="BJ21" i="8" s="1"/>
  <c r="BJ24" i="8" s="1"/>
  <c r="BI15" i="8"/>
  <c r="BI21" i="8" s="1"/>
  <c r="BI24" i="8" s="1"/>
  <c r="BJ3" i="17"/>
  <c r="BJ15" i="17" s="1"/>
  <c r="BJ21" i="17" s="1"/>
  <c r="BJ24" i="17" s="1"/>
  <c r="BI15" i="17"/>
  <c r="BI21" i="17" s="1"/>
  <c r="BI24" i="17" s="1"/>
  <c r="BJ3" i="2"/>
  <c r="BJ15" i="2" s="1"/>
  <c r="BI15" i="2"/>
  <c r="BH21" i="2"/>
  <c r="BG24" i="2"/>
  <c r="AZ3" i="2"/>
  <c r="AO15" i="8"/>
  <c r="AN21" i="44"/>
  <c r="AO24" i="44"/>
  <c r="AF3" i="8"/>
  <c r="V3" i="8"/>
  <c r="BJ3" i="10"/>
  <c r="AZ3" i="13"/>
  <c r="AZ15" i="13" s="1"/>
  <c r="AZ21" i="13" s="1"/>
  <c r="AZ24" i="13" s="1"/>
  <c r="AY15" i="13"/>
  <c r="AY21" i="13" s="1"/>
  <c r="AY24" i="13" s="1"/>
  <c r="BJ3" i="16"/>
  <c r="BJ15" i="16" s="1"/>
  <c r="BJ21" i="16" s="1"/>
  <c r="BJ24" i="16" s="1"/>
  <c r="BI15" i="16"/>
  <c r="BI21" i="16" s="1"/>
  <c r="BI24" i="16" s="1"/>
  <c r="AZ3" i="16"/>
  <c r="AZ15" i="16" s="1"/>
  <c r="AZ21" i="16" s="1"/>
  <c r="AZ24" i="16" s="1"/>
  <c r="AY15" i="16"/>
  <c r="AY21" i="16" s="1"/>
  <c r="AY24" i="16" s="1"/>
  <c r="L3" i="1"/>
  <c r="AZ3" i="1"/>
  <c r="V3" i="1"/>
  <c r="BJ3" i="15"/>
  <c r="AZ3" i="15"/>
  <c r="AP3" i="15"/>
  <c r="AF3" i="15"/>
  <c r="AG30" i="23"/>
  <c r="AG33" i="23" s="1"/>
  <c r="AG30" i="11"/>
  <c r="AG33" i="11" s="1"/>
  <c r="AM15" i="23"/>
  <c r="AM21" i="23" s="1"/>
  <c r="AM24" i="23" s="1"/>
  <c r="AM15" i="29"/>
  <c r="AM21" i="29" s="1"/>
  <c r="AM24" i="29" s="1"/>
  <c r="BJ21" i="29"/>
  <c r="BJ24" i="29" s="1"/>
  <c r="AM15" i="17"/>
  <c r="AM21" i="17" s="1"/>
  <c r="AM24" i="17" s="1"/>
  <c r="AM15" i="11"/>
  <c r="AM21" i="11" s="1"/>
  <c r="AM24" i="11" s="1"/>
  <c r="AM15" i="8"/>
  <c r="AM21" i="8" s="1"/>
  <c r="AM24" i="8" s="1"/>
  <c r="BI21" i="29"/>
  <c r="BI24" i="29" s="1"/>
  <c r="AM15" i="34"/>
  <c r="AM21" i="34" s="1"/>
  <c r="AM24" i="34" s="1"/>
  <c r="AG15" i="12"/>
  <c r="AG21" i="12" s="1"/>
  <c r="AG24" i="12" s="1"/>
  <c r="AG15" i="31"/>
  <c r="AG21" i="31" s="1"/>
  <c r="AG24" i="31" s="1"/>
  <c r="AG15" i="35"/>
  <c r="AG21" i="35" s="1"/>
  <c r="AG24" i="35" s="1"/>
  <c r="AG15" i="33"/>
  <c r="AG21" i="33" s="1"/>
  <c r="AG24" i="33" s="1"/>
  <c r="AG15" i="28"/>
  <c r="AG21" i="28" s="1"/>
  <c r="AG24" i="28" s="1"/>
  <c r="AG15" i="38"/>
  <c r="AG21" i="38" s="1"/>
  <c r="AG24" i="38" s="1"/>
  <c r="AG15" i="26"/>
  <c r="AG21" i="26" s="1"/>
  <c r="AG24" i="26" s="1"/>
  <c r="AG15" i="36"/>
  <c r="AG21" i="36" s="1"/>
  <c r="AG24" i="36" s="1"/>
  <c r="AG15" i="22"/>
  <c r="AG21" i="22" s="1"/>
  <c r="AG24" i="22" s="1"/>
  <c r="AG15" i="9"/>
  <c r="AG21" i="9" s="1"/>
  <c r="AG24" i="9" s="1"/>
  <c r="AG15" i="24"/>
  <c r="AG21" i="24" s="1"/>
  <c r="AG24" i="24" s="1"/>
  <c r="AG15" i="32"/>
  <c r="AG21" i="32" s="1"/>
  <c r="AG24" i="32" s="1"/>
  <c r="AG15" i="18"/>
  <c r="AG21" i="18" s="1"/>
  <c r="AG24" i="18" s="1"/>
  <c r="AG15" i="13"/>
  <c r="AG21" i="13" s="1"/>
  <c r="AG24" i="13" s="1"/>
  <c r="AG15" i="30"/>
  <c r="AG21" i="30" s="1"/>
  <c r="AG24" i="30" s="1"/>
  <c r="AG15" i="27"/>
  <c r="AG21" i="27" s="1"/>
  <c r="AG24" i="27" s="1"/>
  <c r="AG15" i="19"/>
  <c r="AG21" i="19" s="1"/>
  <c r="AG24" i="19" s="1"/>
  <c r="AG15" i="25"/>
  <c r="AG21" i="25" s="1"/>
  <c r="AG24" i="25" s="1"/>
  <c r="AG15" i="40"/>
  <c r="AG21" i="40" s="1"/>
  <c r="AG24" i="40" s="1"/>
  <c r="AG15" i="16"/>
  <c r="AG21" i="16" s="1"/>
  <c r="AG24" i="16" s="1"/>
  <c r="AG49" i="23" l="1"/>
  <c r="AG52" i="23" s="1"/>
  <c r="AE23" i="49" s="1"/>
  <c r="BI21" i="2"/>
  <c r="BH24" i="2"/>
  <c r="AP15" i="8"/>
  <c r="AO21" i="8"/>
  <c r="AN24" i="44"/>
  <c r="AG49" i="11"/>
  <c r="AG52" i="11" s="1"/>
  <c r="AE12" i="49" s="1"/>
  <c r="AL15" i="17"/>
  <c r="AL21" i="17" s="1"/>
  <c r="AL24" i="17" s="1"/>
  <c r="AL15" i="34"/>
  <c r="AL21" i="34" s="1"/>
  <c r="AL24" i="34" s="1"/>
  <c r="AL15" i="8"/>
  <c r="AL21" i="8" s="1"/>
  <c r="AL24" i="8" s="1"/>
  <c r="AL15" i="29"/>
  <c r="AL21" i="29" s="1"/>
  <c r="AL24" i="29" s="1"/>
  <c r="AL15" i="23"/>
  <c r="AL21" i="23" s="1"/>
  <c r="AL24" i="23" s="1"/>
  <c r="AL15" i="11"/>
  <c r="AL21" i="11" s="1"/>
  <c r="AL24" i="11" s="1"/>
  <c r="AF15" i="25"/>
  <c r="AF21" i="25" s="1"/>
  <c r="AF24" i="25" s="1"/>
  <c r="AF15" i="30"/>
  <c r="AF21" i="30" s="1"/>
  <c r="AF24" i="30" s="1"/>
  <c r="AF15" i="32"/>
  <c r="AF21" i="32" s="1"/>
  <c r="AF24" i="32" s="1"/>
  <c r="AF15" i="36"/>
  <c r="AF21" i="36" s="1"/>
  <c r="AF24" i="36" s="1"/>
  <c r="AF15" i="33"/>
  <c r="AF21" i="33" s="1"/>
  <c r="AF24" i="33" s="1"/>
  <c r="AF15" i="12"/>
  <c r="AF21" i="12" s="1"/>
  <c r="AF24" i="12" s="1"/>
  <c r="AF15" i="16"/>
  <c r="AF21" i="16" s="1"/>
  <c r="AF24" i="16" s="1"/>
  <c r="AF15" i="27"/>
  <c r="AF21" i="27" s="1"/>
  <c r="AF24" i="27" s="1"/>
  <c r="AF15" i="13"/>
  <c r="AF21" i="13" s="1"/>
  <c r="AF24" i="13" s="1"/>
  <c r="AF15" i="9"/>
  <c r="AF21" i="9" s="1"/>
  <c r="AF24" i="9" s="1"/>
  <c r="AF15" i="38"/>
  <c r="AF21" i="38" s="1"/>
  <c r="AF24" i="38" s="1"/>
  <c r="AF15" i="35"/>
  <c r="AF21" i="35" s="1"/>
  <c r="AF24" i="35" s="1"/>
  <c r="AF15" i="40"/>
  <c r="AF21" i="40" s="1"/>
  <c r="AF24" i="40" s="1"/>
  <c r="AF15" i="19"/>
  <c r="AF21" i="19" s="1"/>
  <c r="AF24" i="19" s="1"/>
  <c r="AF15" i="18"/>
  <c r="AF21" i="18" s="1"/>
  <c r="AF24" i="18" s="1"/>
  <c r="AF15" i="24"/>
  <c r="AF21" i="24" s="1"/>
  <c r="AF24" i="24" s="1"/>
  <c r="AF15" i="22"/>
  <c r="AF21" i="22" s="1"/>
  <c r="AF24" i="22" s="1"/>
  <c r="AF15" i="26"/>
  <c r="AF21" i="26" s="1"/>
  <c r="AF24" i="26" s="1"/>
  <c r="AF15" i="28"/>
  <c r="AF21" i="28" s="1"/>
  <c r="AF24" i="28" s="1"/>
  <c r="AF15" i="31"/>
  <c r="AF21" i="31" s="1"/>
  <c r="AF24" i="31" s="1"/>
  <c r="BJ21" i="2" l="1"/>
  <c r="BI24" i="2"/>
  <c r="AO24" i="8"/>
  <c r="AP21" i="8"/>
  <c r="AK15" i="29"/>
  <c r="AK21" i="29" s="1"/>
  <c r="AK24" i="29" s="1"/>
  <c r="AK15" i="34"/>
  <c r="AK21" i="34" s="1"/>
  <c r="AK24" i="34" s="1"/>
  <c r="AK15" i="11"/>
  <c r="AK21" i="11" s="1"/>
  <c r="AK24" i="11" s="1"/>
  <c r="AK15" i="23"/>
  <c r="AK21" i="23" s="1"/>
  <c r="AK24" i="23" s="1"/>
  <c r="AK15" i="8"/>
  <c r="AK21" i="8" s="1"/>
  <c r="AK24" i="8" s="1"/>
  <c r="AK15" i="17"/>
  <c r="AK21" i="17" s="1"/>
  <c r="AK24" i="17" s="1"/>
  <c r="AE15" i="31"/>
  <c r="AE21" i="31" s="1"/>
  <c r="AE24" i="31" s="1"/>
  <c r="AE15" i="28"/>
  <c r="AE21" i="28" s="1"/>
  <c r="AE24" i="28" s="1"/>
  <c r="AE15" i="22"/>
  <c r="AE21" i="22" s="1"/>
  <c r="AE24" i="22" s="1"/>
  <c r="AE15" i="18"/>
  <c r="AE21" i="18" s="1"/>
  <c r="AE24" i="18" s="1"/>
  <c r="AE15" i="40"/>
  <c r="AE21" i="40" s="1"/>
  <c r="AE24" i="40" s="1"/>
  <c r="AE15" i="38"/>
  <c r="AE21" i="38" s="1"/>
  <c r="AE24" i="38" s="1"/>
  <c r="AE15" i="13"/>
  <c r="AE21" i="13" s="1"/>
  <c r="AE24" i="13" s="1"/>
  <c r="AE15" i="16"/>
  <c r="AE21" i="16" s="1"/>
  <c r="AE24" i="16" s="1"/>
  <c r="AE15" i="12"/>
  <c r="AE21" i="12" s="1"/>
  <c r="AE24" i="12" s="1"/>
  <c r="AE15" i="36"/>
  <c r="AE21" i="36" s="1"/>
  <c r="AE24" i="36" s="1"/>
  <c r="AE15" i="30"/>
  <c r="AE21" i="30" s="1"/>
  <c r="AE24" i="30" s="1"/>
  <c r="AE15" i="26"/>
  <c r="AE21" i="26" s="1"/>
  <c r="AE24" i="26" s="1"/>
  <c r="AE15" i="24"/>
  <c r="AE21" i="24" s="1"/>
  <c r="AE24" i="24" s="1"/>
  <c r="AE15" i="19"/>
  <c r="AE21" i="19" s="1"/>
  <c r="AE24" i="19" s="1"/>
  <c r="AE15" i="35"/>
  <c r="AE21" i="35" s="1"/>
  <c r="AE24" i="35" s="1"/>
  <c r="AE15" i="9"/>
  <c r="AE21" i="9" s="1"/>
  <c r="AE24" i="9" s="1"/>
  <c r="AE15" i="27"/>
  <c r="AE21" i="27" s="1"/>
  <c r="AE24" i="27" s="1"/>
  <c r="AE15" i="33"/>
  <c r="AE21" i="33" s="1"/>
  <c r="AE24" i="33" s="1"/>
  <c r="AE15" i="32"/>
  <c r="AE21" i="32" s="1"/>
  <c r="AE24" i="32" s="1"/>
  <c r="AE15" i="25"/>
  <c r="AE21" i="25" s="1"/>
  <c r="AE24" i="25" s="1"/>
  <c r="BJ24" i="2" l="1"/>
  <c r="AP24" i="8"/>
  <c r="AJ15" i="17"/>
  <c r="AJ21" i="17" s="1"/>
  <c r="AJ24" i="17" s="1"/>
  <c r="AJ15" i="11"/>
  <c r="AJ21" i="11" s="1"/>
  <c r="AJ24" i="11" s="1"/>
  <c r="AJ15" i="34"/>
  <c r="AJ21" i="34" s="1"/>
  <c r="AJ24" i="34" s="1"/>
  <c r="AJ15" i="29"/>
  <c r="AJ21" i="29" s="1"/>
  <c r="AJ24" i="29" s="1"/>
  <c r="AJ15" i="8"/>
  <c r="AJ21" i="8" s="1"/>
  <c r="AJ24" i="8" s="1"/>
  <c r="AJ15" i="23"/>
  <c r="AJ21" i="23" s="1"/>
  <c r="AJ24" i="23" s="1"/>
  <c r="AD15" i="25"/>
  <c r="AD21" i="25" s="1"/>
  <c r="AD24" i="25" s="1"/>
  <c r="AD15" i="33"/>
  <c r="AD21" i="33" s="1"/>
  <c r="AD24" i="33" s="1"/>
  <c r="AD15" i="9"/>
  <c r="AD21" i="9" s="1"/>
  <c r="AD24" i="9" s="1"/>
  <c r="AD15" i="19"/>
  <c r="AD21" i="19" s="1"/>
  <c r="AD24" i="19" s="1"/>
  <c r="AD15" i="24"/>
  <c r="AD21" i="24" s="1"/>
  <c r="AD24" i="24" s="1"/>
  <c r="AD15" i="30"/>
  <c r="AD21" i="30" s="1"/>
  <c r="AD24" i="30" s="1"/>
  <c r="AD15" i="12"/>
  <c r="AD21" i="12" s="1"/>
  <c r="AD24" i="12" s="1"/>
  <c r="AD15" i="13"/>
  <c r="AD21" i="13" s="1"/>
  <c r="AD24" i="13" s="1"/>
  <c r="AD15" i="40"/>
  <c r="AD21" i="40" s="1"/>
  <c r="AD24" i="40" s="1"/>
  <c r="AD15" i="18"/>
  <c r="AD21" i="18" s="1"/>
  <c r="AD24" i="18" s="1"/>
  <c r="AD15" i="28"/>
  <c r="AD21" i="28" s="1"/>
  <c r="AD24" i="28" s="1"/>
  <c r="AD15" i="32"/>
  <c r="AD21" i="32" s="1"/>
  <c r="AD24" i="32" s="1"/>
  <c r="AD15" i="27"/>
  <c r="AD21" i="27" s="1"/>
  <c r="AD24" i="27" s="1"/>
  <c r="AD15" i="35"/>
  <c r="AD21" i="35" s="1"/>
  <c r="AD24" i="35" s="1"/>
  <c r="AD15" i="26"/>
  <c r="AD21" i="26" s="1"/>
  <c r="AD24" i="26" s="1"/>
  <c r="AD15" i="36"/>
  <c r="AD21" i="36" s="1"/>
  <c r="AD24" i="36" s="1"/>
  <c r="AD15" i="16"/>
  <c r="AD21" i="16" s="1"/>
  <c r="AD24" i="16" s="1"/>
  <c r="AD15" i="38"/>
  <c r="AD21" i="38" s="1"/>
  <c r="AD24" i="38" s="1"/>
  <c r="AD15" i="22"/>
  <c r="AD21" i="22" s="1"/>
  <c r="AD24" i="22" s="1"/>
  <c r="AD15" i="31"/>
  <c r="AD21" i="31" s="1"/>
  <c r="AD24" i="31" s="1"/>
  <c r="AI15" i="23" l="1"/>
  <c r="AI21" i="23" s="1"/>
  <c r="AI24" i="23" s="1"/>
  <c r="AI15" i="34"/>
  <c r="AI21" i="34" s="1"/>
  <c r="AI24" i="34" s="1"/>
  <c r="AI15" i="8"/>
  <c r="AI21" i="8" s="1"/>
  <c r="AI24" i="8" s="1"/>
  <c r="AI15" i="29"/>
  <c r="AI21" i="29" s="1"/>
  <c r="AI24" i="29" s="1"/>
  <c r="AI15" i="11"/>
  <c r="AI21" i="11" s="1"/>
  <c r="AI24" i="11" s="1"/>
  <c r="AI15" i="17"/>
  <c r="AI21" i="17" s="1"/>
  <c r="AI24" i="17" s="1"/>
  <c r="AC15" i="31"/>
  <c r="AC21" i="31" s="1"/>
  <c r="AC24" i="31" s="1"/>
  <c r="AC15" i="16"/>
  <c r="AC21" i="16" s="1"/>
  <c r="AC24" i="16" s="1"/>
  <c r="AC15" i="26"/>
  <c r="AC21" i="26" s="1"/>
  <c r="AC24" i="26" s="1"/>
  <c r="AC15" i="35"/>
  <c r="AC21" i="35" s="1"/>
  <c r="AC24" i="35" s="1"/>
  <c r="AC15" i="32"/>
  <c r="AC21" i="32" s="1"/>
  <c r="AC24" i="32" s="1"/>
  <c r="AC15" i="28"/>
  <c r="AC21" i="28" s="1"/>
  <c r="AC24" i="28" s="1"/>
  <c r="AC15" i="40"/>
  <c r="AC21" i="40" s="1"/>
  <c r="AC24" i="40" s="1"/>
  <c r="AC15" i="12"/>
  <c r="AC21" i="12" s="1"/>
  <c r="AC24" i="12" s="1"/>
  <c r="AC15" i="19"/>
  <c r="AC21" i="19" s="1"/>
  <c r="AC24" i="19" s="1"/>
  <c r="AC15" i="33"/>
  <c r="AC21" i="33" s="1"/>
  <c r="AC24" i="33" s="1"/>
  <c r="AC15" i="22"/>
  <c r="AC21" i="22" s="1"/>
  <c r="AC24" i="22" s="1"/>
  <c r="AC15" i="38"/>
  <c r="AC21" i="38" s="1"/>
  <c r="AC24" i="38" s="1"/>
  <c r="AC15" i="36"/>
  <c r="AC21" i="36" s="1"/>
  <c r="AC24" i="36" s="1"/>
  <c r="AC15" i="27"/>
  <c r="AC21" i="27" s="1"/>
  <c r="AC24" i="27" s="1"/>
  <c r="AC15" i="18"/>
  <c r="AC21" i="18" s="1"/>
  <c r="AC24" i="18" s="1"/>
  <c r="AC15" i="13"/>
  <c r="AC21" i="13" s="1"/>
  <c r="AC24" i="13" s="1"/>
  <c r="AC15" i="30"/>
  <c r="AC21" i="30" s="1"/>
  <c r="AC24" i="30" s="1"/>
  <c r="AC15" i="24"/>
  <c r="AC21" i="24" s="1"/>
  <c r="AC24" i="24" s="1"/>
  <c r="AC15" i="9"/>
  <c r="AC21" i="9" s="1"/>
  <c r="AC24" i="9" s="1"/>
  <c r="AC15" i="25"/>
  <c r="AC21" i="25" s="1"/>
  <c r="AC24" i="25" s="1"/>
  <c r="AH15" i="34" l="1"/>
  <c r="AH21" i="34" s="1"/>
  <c r="AH24" i="34" s="1"/>
  <c r="AG15" i="11"/>
  <c r="AG21" i="11" s="1"/>
  <c r="AG24" i="11" s="1"/>
  <c r="AG27" i="11" s="1"/>
  <c r="AH30" i="11" s="1"/>
  <c r="AH33" i="11" s="1"/>
  <c r="AH15" i="11"/>
  <c r="AH21" i="11" s="1"/>
  <c r="AH24" i="11" s="1"/>
  <c r="AG15" i="23"/>
  <c r="AG21" i="23" s="1"/>
  <c r="AG24" i="23" s="1"/>
  <c r="AG27" i="23" s="1"/>
  <c r="AH30" i="23" s="1"/>
  <c r="AH33" i="23" s="1"/>
  <c r="AH15" i="23"/>
  <c r="AH21" i="23" s="1"/>
  <c r="AH24" i="23" s="1"/>
  <c r="AH15" i="8"/>
  <c r="AH21" i="8" s="1"/>
  <c r="AH24" i="8" s="1"/>
  <c r="AH15" i="17"/>
  <c r="AH21" i="17" s="1"/>
  <c r="AH24" i="17" s="1"/>
  <c r="AH15" i="29"/>
  <c r="AH21" i="29" s="1"/>
  <c r="AH24" i="29" s="1"/>
  <c r="AB15" i="25"/>
  <c r="AB21" i="25" s="1"/>
  <c r="AB24" i="25" s="1"/>
  <c r="AB15" i="24"/>
  <c r="AB21" i="24" s="1"/>
  <c r="AB24" i="24" s="1"/>
  <c r="AB15" i="13"/>
  <c r="AB21" i="13" s="1"/>
  <c r="AB24" i="13" s="1"/>
  <c r="AB15" i="27"/>
  <c r="AB21" i="27" s="1"/>
  <c r="AB24" i="27" s="1"/>
  <c r="AB15" i="36"/>
  <c r="AB21" i="36" s="1"/>
  <c r="AB24" i="36" s="1"/>
  <c r="AB15" i="22"/>
  <c r="AB21" i="22" s="1"/>
  <c r="AB24" i="22" s="1"/>
  <c r="AB15" i="19"/>
  <c r="AB21" i="19" s="1"/>
  <c r="AB24" i="19" s="1"/>
  <c r="AB15" i="12"/>
  <c r="AB21" i="12" s="1"/>
  <c r="AB24" i="12" s="1"/>
  <c r="AB15" i="28"/>
  <c r="AB21" i="28" s="1"/>
  <c r="AB24" i="28" s="1"/>
  <c r="AB15" i="35"/>
  <c r="AB21" i="35" s="1"/>
  <c r="AB24" i="35" s="1"/>
  <c r="AB15" i="16"/>
  <c r="AB21" i="16" s="1"/>
  <c r="AB24" i="16" s="1"/>
  <c r="AB15" i="31"/>
  <c r="AB21" i="31" s="1"/>
  <c r="AB24" i="31" s="1"/>
  <c r="AB15" i="9"/>
  <c r="AB21" i="9" s="1"/>
  <c r="AB24" i="9" s="1"/>
  <c r="AB15" i="30"/>
  <c r="AB21" i="30" s="1"/>
  <c r="AB24" i="30" s="1"/>
  <c r="AB15" i="18"/>
  <c r="AB21" i="18" s="1"/>
  <c r="AB24" i="18" s="1"/>
  <c r="AB15" i="38"/>
  <c r="AB21" i="38" s="1"/>
  <c r="AB24" i="38" s="1"/>
  <c r="AB15" i="33"/>
  <c r="AB21" i="33" s="1"/>
  <c r="AB24" i="33" s="1"/>
  <c r="AB15" i="40"/>
  <c r="AB21" i="40" s="1"/>
  <c r="AB24" i="40" s="1"/>
  <c r="AB15" i="32"/>
  <c r="AB21" i="32" s="1"/>
  <c r="AB24" i="32" s="1"/>
  <c r="AB15" i="26"/>
  <c r="AB21" i="26" s="1"/>
  <c r="AB24" i="26" s="1"/>
  <c r="AH27" i="23" l="1"/>
  <c r="AI30" i="23" s="1"/>
  <c r="AI33" i="23" s="1"/>
  <c r="AI49" i="23" s="1"/>
  <c r="AI52" i="23" s="1"/>
  <c r="AG23" i="49" s="1"/>
  <c r="AH49" i="23"/>
  <c r="AH52" i="23" s="1"/>
  <c r="AF23" i="49" s="1"/>
  <c r="AH27" i="11"/>
  <c r="AI30" i="11" s="1"/>
  <c r="AI33" i="11" s="1"/>
  <c r="AI49" i="11" s="1"/>
  <c r="AI52" i="11" s="1"/>
  <c r="AG12" i="49" s="1"/>
  <c r="AH49" i="11"/>
  <c r="AH52" i="11" s="1"/>
  <c r="AF12" i="49" s="1"/>
  <c r="W30" i="15"/>
  <c r="AG15" i="29"/>
  <c r="AG21" i="29" s="1"/>
  <c r="AG24" i="29" s="1"/>
  <c r="AG15" i="8"/>
  <c r="AG15" i="17"/>
  <c r="AG21" i="17" s="1"/>
  <c r="AG24" i="17" s="1"/>
  <c r="AG15" i="34"/>
  <c r="AG21" i="34" s="1"/>
  <c r="AG24" i="34" s="1"/>
  <c r="AA15" i="32"/>
  <c r="AA21" i="32" s="1"/>
  <c r="AA24" i="32" s="1"/>
  <c r="AA15" i="38"/>
  <c r="AA21" i="38" s="1"/>
  <c r="AA24" i="38" s="1"/>
  <c r="AA15" i="18"/>
  <c r="AA21" i="18" s="1"/>
  <c r="AA24" i="18" s="1"/>
  <c r="AA15" i="9"/>
  <c r="AA21" i="9" s="1"/>
  <c r="AA24" i="9" s="1"/>
  <c r="AA15" i="31"/>
  <c r="AA21" i="31" s="1"/>
  <c r="AA24" i="31" s="1"/>
  <c r="AA15" i="35"/>
  <c r="AA21" i="35" s="1"/>
  <c r="AA24" i="35" s="1"/>
  <c r="AA15" i="12"/>
  <c r="AA21" i="12" s="1"/>
  <c r="AA24" i="12" s="1"/>
  <c r="AA15" i="22"/>
  <c r="AA21" i="22" s="1"/>
  <c r="AA24" i="22" s="1"/>
  <c r="AA15" i="27"/>
  <c r="AA21" i="27" s="1"/>
  <c r="AA24" i="27" s="1"/>
  <c r="AA15" i="24"/>
  <c r="AA21" i="24" s="1"/>
  <c r="AA24" i="24" s="1"/>
  <c r="AA15" i="26"/>
  <c r="AA21" i="26" s="1"/>
  <c r="AA24" i="26" s="1"/>
  <c r="AA15" i="40"/>
  <c r="AA21" i="40" s="1"/>
  <c r="AA24" i="40" s="1"/>
  <c r="AA15" i="33"/>
  <c r="AA21" i="33" s="1"/>
  <c r="AA24" i="33" s="1"/>
  <c r="AA15" i="30"/>
  <c r="AA21" i="30" s="1"/>
  <c r="AA24" i="30" s="1"/>
  <c r="AA15" i="16"/>
  <c r="AA21" i="16" s="1"/>
  <c r="AA24" i="16" s="1"/>
  <c r="AA15" i="28"/>
  <c r="AA21" i="28" s="1"/>
  <c r="AA24" i="28" s="1"/>
  <c r="AA15" i="19"/>
  <c r="AA21" i="19" s="1"/>
  <c r="AA24" i="19" s="1"/>
  <c r="AA15" i="36"/>
  <c r="AA21" i="36" s="1"/>
  <c r="AA24" i="36" s="1"/>
  <c r="AA15" i="13"/>
  <c r="AA21" i="13" s="1"/>
  <c r="AA24" i="13" s="1"/>
  <c r="AA15" i="25"/>
  <c r="AA21" i="25" s="1"/>
  <c r="AA24" i="25" s="1"/>
  <c r="AI27" i="23" l="1"/>
  <c r="AJ27" i="23" s="1"/>
  <c r="AG21" i="8"/>
  <c r="AI27" i="11"/>
  <c r="AJ30" i="11" s="1"/>
  <c r="AJ33" i="11" s="1"/>
  <c r="W33" i="15"/>
  <c r="W49" i="15" s="1"/>
  <c r="AF15" i="34"/>
  <c r="AF21" i="34" s="1"/>
  <c r="AF24" i="34" s="1"/>
  <c r="AF15" i="8"/>
  <c r="AF15" i="17"/>
  <c r="AF21" i="17" s="1"/>
  <c r="AF24" i="17" s="1"/>
  <c r="AF15" i="29"/>
  <c r="AF21" i="29" s="1"/>
  <c r="AF24" i="29" s="1"/>
  <c r="Z15" i="25"/>
  <c r="Z21" i="25" s="1"/>
  <c r="Z24" i="25" s="1"/>
  <c r="Z15" i="36"/>
  <c r="Z21" i="36" s="1"/>
  <c r="Z24" i="36" s="1"/>
  <c r="Z15" i="28"/>
  <c r="Z21" i="28" s="1"/>
  <c r="Z24" i="28" s="1"/>
  <c r="Z15" i="30"/>
  <c r="Z21" i="30" s="1"/>
  <c r="Z24" i="30" s="1"/>
  <c r="Z15" i="33"/>
  <c r="Z21" i="33" s="1"/>
  <c r="Z24" i="33" s="1"/>
  <c r="Z15" i="26"/>
  <c r="Z21" i="26" s="1"/>
  <c r="Z24" i="26" s="1"/>
  <c r="Z15" i="24"/>
  <c r="Z21" i="24" s="1"/>
  <c r="Z24" i="24" s="1"/>
  <c r="Z15" i="22"/>
  <c r="Z21" i="22" s="1"/>
  <c r="Z24" i="22" s="1"/>
  <c r="Z15" i="35"/>
  <c r="Z21" i="35" s="1"/>
  <c r="Z24" i="35" s="1"/>
  <c r="Z15" i="9"/>
  <c r="Z21" i="9" s="1"/>
  <c r="Z24" i="9" s="1"/>
  <c r="Z15" i="38"/>
  <c r="Z21" i="38" s="1"/>
  <c r="Z24" i="38" s="1"/>
  <c r="Z15" i="32"/>
  <c r="Z21" i="32" s="1"/>
  <c r="Z24" i="32" s="1"/>
  <c r="Z15" i="13"/>
  <c r="Z21" i="13" s="1"/>
  <c r="Z24" i="13" s="1"/>
  <c r="Z15" i="19"/>
  <c r="Z21" i="19" s="1"/>
  <c r="Z24" i="19" s="1"/>
  <c r="Z15" i="16"/>
  <c r="Z21" i="16" s="1"/>
  <c r="Z24" i="16" s="1"/>
  <c r="Z15" i="40"/>
  <c r="Z21" i="40" s="1"/>
  <c r="Z24" i="40" s="1"/>
  <c r="Z15" i="27"/>
  <c r="Z21" i="27" s="1"/>
  <c r="Z24" i="27" s="1"/>
  <c r="Z15" i="12"/>
  <c r="Z21" i="12" s="1"/>
  <c r="Z24" i="12" s="1"/>
  <c r="Z15" i="31"/>
  <c r="Z21" i="31" s="1"/>
  <c r="Z24" i="31" s="1"/>
  <c r="Z15" i="18"/>
  <c r="Z21" i="18" s="1"/>
  <c r="Z24" i="18" s="1"/>
  <c r="AJ30" i="23" l="1"/>
  <c r="AJ33" i="23" s="1"/>
  <c r="AJ49" i="23" s="1"/>
  <c r="AJ52" i="23" s="1"/>
  <c r="AH23" i="49" s="1"/>
  <c r="AJ27" i="11"/>
  <c r="AK30" i="11" s="1"/>
  <c r="AK33" i="11" s="1"/>
  <c r="AG24" i="8"/>
  <c r="AF21" i="8"/>
  <c r="AK30" i="23"/>
  <c r="AK33" i="23" s="1"/>
  <c r="AK27" i="23"/>
  <c r="AJ49" i="11"/>
  <c r="AJ52" i="11" s="1"/>
  <c r="AH12" i="49" s="1"/>
  <c r="AE15" i="8"/>
  <c r="AE15" i="29"/>
  <c r="AE21" i="29" s="1"/>
  <c r="AE24" i="29" s="1"/>
  <c r="AE15" i="17"/>
  <c r="AE21" i="17" s="1"/>
  <c r="AE24" i="17" s="1"/>
  <c r="AE15" i="34"/>
  <c r="AE21" i="34" s="1"/>
  <c r="AE24" i="34" s="1"/>
  <c r="Y15" i="12"/>
  <c r="Y21" i="12" s="1"/>
  <c r="Y24" i="12" s="1"/>
  <c r="Y15" i="40"/>
  <c r="Y21" i="40" s="1"/>
  <c r="Y24" i="40" s="1"/>
  <c r="Y15" i="16"/>
  <c r="Y21" i="16" s="1"/>
  <c r="Y24" i="16" s="1"/>
  <c r="Y15" i="13"/>
  <c r="Y21" i="13" s="1"/>
  <c r="Y24" i="13" s="1"/>
  <c r="Y15" i="32"/>
  <c r="Y21" i="32" s="1"/>
  <c r="Y24" i="32" s="1"/>
  <c r="Y15" i="9"/>
  <c r="Y21" i="9" s="1"/>
  <c r="Y24" i="9" s="1"/>
  <c r="Y15" i="22"/>
  <c r="Y21" i="22" s="1"/>
  <c r="Y24" i="22" s="1"/>
  <c r="Y15" i="26"/>
  <c r="Y21" i="26" s="1"/>
  <c r="Y24" i="26" s="1"/>
  <c r="Y15" i="30"/>
  <c r="Y21" i="30" s="1"/>
  <c r="Y24" i="30" s="1"/>
  <c r="Y15" i="36"/>
  <c r="Y21" i="36" s="1"/>
  <c r="Y24" i="36" s="1"/>
  <c r="Y15" i="18"/>
  <c r="Y21" i="18" s="1"/>
  <c r="Y24" i="18" s="1"/>
  <c r="Y15" i="31"/>
  <c r="Y21" i="31" s="1"/>
  <c r="Y24" i="31" s="1"/>
  <c r="Y15" i="27"/>
  <c r="Y21" i="27" s="1"/>
  <c r="Y24" i="27" s="1"/>
  <c r="Y15" i="19"/>
  <c r="Y21" i="19" s="1"/>
  <c r="Y24" i="19" s="1"/>
  <c r="Y15" i="38"/>
  <c r="Y21" i="38" s="1"/>
  <c r="Y24" i="38" s="1"/>
  <c r="Y15" i="35"/>
  <c r="Y21" i="35" s="1"/>
  <c r="Y24" i="35" s="1"/>
  <c r="Y15" i="24"/>
  <c r="Y21" i="24" s="1"/>
  <c r="Y24" i="24" s="1"/>
  <c r="Y15" i="33"/>
  <c r="Y21" i="33" s="1"/>
  <c r="Y24" i="33" s="1"/>
  <c r="Y15" i="28"/>
  <c r="Y21" i="28" s="1"/>
  <c r="Y24" i="28" s="1"/>
  <c r="Y15" i="25"/>
  <c r="Y21" i="25" s="1"/>
  <c r="Y24" i="25" s="1"/>
  <c r="AK27" i="11" l="1"/>
  <c r="AL30" i="11" s="1"/>
  <c r="AL33" i="11" s="1"/>
  <c r="AE21" i="8"/>
  <c r="AF24" i="8"/>
  <c r="AL27" i="23"/>
  <c r="AL30" i="23"/>
  <c r="AL33" i="23" s="1"/>
  <c r="AK49" i="23"/>
  <c r="AK52" i="23" s="1"/>
  <c r="AI23" i="49" s="1"/>
  <c r="AK49" i="11"/>
  <c r="AK52" i="11" s="1"/>
  <c r="AI12" i="49" s="1"/>
  <c r="W52" i="15"/>
  <c r="U7" i="49" s="1"/>
  <c r="AD15" i="34"/>
  <c r="AD21" i="34" s="1"/>
  <c r="AD24" i="34" s="1"/>
  <c r="AD15" i="29"/>
  <c r="AD21" i="29" s="1"/>
  <c r="AD24" i="29" s="1"/>
  <c r="AD15" i="8"/>
  <c r="AD15" i="17"/>
  <c r="AD21" i="17" s="1"/>
  <c r="AD24" i="17" s="1"/>
  <c r="X15" i="25"/>
  <c r="X21" i="25" s="1"/>
  <c r="X24" i="25" s="1"/>
  <c r="X15" i="33"/>
  <c r="X21" i="33" s="1"/>
  <c r="X24" i="33" s="1"/>
  <c r="X15" i="35"/>
  <c r="X21" i="35" s="1"/>
  <c r="X24" i="35" s="1"/>
  <c r="X15" i="19"/>
  <c r="X21" i="19" s="1"/>
  <c r="X24" i="19" s="1"/>
  <c r="X15" i="27"/>
  <c r="X21" i="27" s="1"/>
  <c r="X24" i="27" s="1"/>
  <c r="X15" i="30"/>
  <c r="X21" i="30" s="1"/>
  <c r="X24" i="30" s="1"/>
  <c r="X15" i="22"/>
  <c r="X21" i="22" s="1"/>
  <c r="X24" i="22" s="1"/>
  <c r="X15" i="32"/>
  <c r="X21" i="32" s="1"/>
  <c r="X24" i="32" s="1"/>
  <c r="X15" i="16"/>
  <c r="X21" i="16" s="1"/>
  <c r="X24" i="16" s="1"/>
  <c r="X15" i="12"/>
  <c r="X21" i="12" s="1"/>
  <c r="X24" i="12" s="1"/>
  <c r="X15" i="28"/>
  <c r="X21" i="28" s="1"/>
  <c r="X24" i="28" s="1"/>
  <c r="X15" i="24"/>
  <c r="X21" i="24" s="1"/>
  <c r="X24" i="24" s="1"/>
  <c r="X15" i="38"/>
  <c r="X21" i="38" s="1"/>
  <c r="X24" i="38" s="1"/>
  <c r="W15" i="31"/>
  <c r="W21" i="31" s="1"/>
  <c r="W24" i="31" s="1"/>
  <c r="W27" i="31" s="1"/>
  <c r="X30" i="31" s="1"/>
  <c r="X33" i="31" s="1"/>
  <c r="X15" i="31"/>
  <c r="X21" i="31" s="1"/>
  <c r="X24" i="31" s="1"/>
  <c r="X15" i="18"/>
  <c r="X21" i="18" s="1"/>
  <c r="X24" i="18" s="1"/>
  <c r="X15" i="36"/>
  <c r="X21" i="36" s="1"/>
  <c r="X24" i="36" s="1"/>
  <c r="X15" i="26"/>
  <c r="X21" i="26" s="1"/>
  <c r="X24" i="26" s="1"/>
  <c r="X15" i="9"/>
  <c r="X21" i="9" s="1"/>
  <c r="X24" i="9" s="1"/>
  <c r="X15" i="13"/>
  <c r="X21" i="13" s="1"/>
  <c r="X24" i="13" s="1"/>
  <c r="X15" i="40"/>
  <c r="X21" i="40" s="1"/>
  <c r="X24" i="40" s="1"/>
  <c r="AL27" i="11" l="1"/>
  <c r="AM30" i="11" s="1"/>
  <c r="AM33" i="11" s="1"/>
  <c r="X27" i="31"/>
  <c r="Y30" i="31" s="1"/>
  <c r="Y33" i="31" s="1"/>
  <c r="Y49" i="31" s="1"/>
  <c r="Y52" i="31" s="1"/>
  <c r="W31" i="49" s="1"/>
  <c r="AD21" i="8"/>
  <c r="AE24" i="8"/>
  <c r="X49" i="31"/>
  <c r="X52" i="31" s="1"/>
  <c r="V31" i="49" s="1"/>
  <c r="AM30" i="23"/>
  <c r="AM33" i="23" s="1"/>
  <c r="AM27" i="23"/>
  <c r="AL49" i="23"/>
  <c r="AL52" i="23" s="1"/>
  <c r="AJ23" i="49" s="1"/>
  <c r="AL49" i="11"/>
  <c r="AL52" i="11" s="1"/>
  <c r="AJ12" i="49" s="1"/>
  <c r="AC15" i="29"/>
  <c r="AC21" i="29" s="1"/>
  <c r="AC24" i="29" s="1"/>
  <c r="AC15" i="17"/>
  <c r="AC21" i="17" s="1"/>
  <c r="AC24" i="17" s="1"/>
  <c r="AC15" i="8"/>
  <c r="AC15" i="34"/>
  <c r="AC21" i="34" s="1"/>
  <c r="AC24" i="34" s="1"/>
  <c r="W15" i="26"/>
  <c r="W21" i="26" s="1"/>
  <c r="W24" i="26" s="1"/>
  <c r="W15" i="18"/>
  <c r="W21" i="18" s="1"/>
  <c r="W24" i="18" s="1"/>
  <c r="W15" i="24"/>
  <c r="W21" i="24" s="1"/>
  <c r="W24" i="24" s="1"/>
  <c r="W15" i="32"/>
  <c r="W21" i="32" s="1"/>
  <c r="W24" i="32" s="1"/>
  <c r="W15" i="35"/>
  <c r="W21" i="35" s="1"/>
  <c r="W24" i="35" s="1"/>
  <c r="W15" i="13"/>
  <c r="W21" i="13" s="1"/>
  <c r="W24" i="13" s="1"/>
  <c r="W15" i="12"/>
  <c r="W21" i="12" s="1"/>
  <c r="W24" i="12" s="1"/>
  <c r="W15" i="30"/>
  <c r="W21" i="30" s="1"/>
  <c r="W24" i="30" s="1"/>
  <c r="W15" i="27"/>
  <c r="W21" i="27" s="1"/>
  <c r="W24" i="27" s="1"/>
  <c r="W15" i="25"/>
  <c r="W21" i="25" s="1"/>
  <c r="W24" i="25" s="1"/>
  <c r="W15" i="40"/>
  <c r="W21" i="40" s="1"/>
  <c r="W24" i="40" s="1"/>
  <c r="W15" i="9"/>
  <c r="W21" i="9" s="1"/>
  <c r="W24" i="9" s="1"/>
  <c r="W15" i="36"/>
  <c r="W21" i="36" s="1"/>
  <c r="W24" i="36" s="1"/>
  <c r="W15" i="38"/>
  <c r="W21" i="38" s="1"/>
  <c r="W24" i="38" s="1"/>
  <c r="W15" i="28"/>
  <c r="W21" i="28" s="1"/>
  <c r="W24" i="28" s="1"/>
  <c r="W15" i="16"/>
  <c r="W21" i="16" s="1"/>
  <c r="W24" i="16" s="1"/>
  <c r="W15" i="22"/>
  <c r="W21" i="22" s="1"/>
  <c r="W24" i="22" s="1"/>
  <c r="W15" i="19"/>
  <c r="W21" i="19" s="1"/>
  <c r="W24" i="19" s="1"/>
  <c r="W15" i="33"/>
  <c r="W21" i="33" s="1"/>
  <c r="W24" i="33" s="1"/>
  <c r="AM27" i="11" l="1"/>
  <c r="AN27" i="11" s="1"/>
  <c r="Y27" i="31"/>
  <c r="AC21" i="8"/>
  <c r="AD24" i="8"/>
  <c r="AM49" i="23"/>
  <c r="AM52" i="23" s="1"/>
  <c r="AK23" i="49" s="1"/>
  <c r="AN27" i="23"/>
  <c r="AN30" i="23"/>
  <c r="AN33" i="23" s="1"/>
  <c r="AM49" i="11"/>
  <c r="AM52" i="11" s="1"/>
  <c r="AK12" i="49" s="1"/>
  <c r="AB15" i="34"/>
  <c r="AB21" i="34" s="1"/>
  <c r="AB24" i="34" s="1"/>
  <c r="AB15" i="8"/>
  <c r="AB15" i="17"/>
  <c r="AB21" i="17" s="1"/>
  <c r="AB24" i="17" s="1"/>
  <c r="AB15" i="29"/>
  <c r="AB21" i="29" s="1"/>
  <c r="AB24" i="29" s="1"/>
  <c r="V15" i="22"/>
  <c r="V21" i="22" s="1"/>
  <c r="V24" i="22" s="1"/>
  <c r="V15" i="28"/>
  <c r="V21" i="28" s="1"/>
  <c r="V24" i="28" s="1"/>
  <c r="V15" i="36"/>
  <c r="V21" i="36" s="1"/>
  <c r="V24" i="36" s="1"/>
  <c r="V15" i="40"/>
  <c r="V21" i="40" s="1"/>
  <c r="V24" i="40" s="1"/>
  <c r="V15" i="27"/>
  <c r="V21" i="27" s="1"/>
  <c r="V24" i="27" s="1"/>
  <c r="V15" i="12"/>
  <c r="V21" i="12" s="1"/>
  <c r="V24" i="12" s="1"/>
  <c r="V15" i="13"/>
  <c r="V21" i="13" s="1"/>
  <c r="V24" i="13" s="1"/>
  <c r="V15" i="35"/>
  <c r="V21" i="35" s="1"/>
  <c r="V24" i="35" s="1"/>
  <c r="V15" i="24"/>
  <c r="V21" i="24" s="1"/>
  <c r="V24" i="24" s="1"/>
  <c r="V15" i="26"/>
  <c r="V21" i="26" s="1"/>
  <c r="V24" i="26" s="1"/>
  <c r="V15" i="19"/>
  <c r="V21" i="19" s="1"/>
  <c r="V24" i="19" s="1"/>
  <c r="V15" i="33"/>
  <c r="V21" i="33" s="1"/>
  <c r="V24" i="33" s="1"/>
  <c r="V15" i="16"/>
  <c r="V21" i="16" s="1"/>
  <c r="V24" i="16" s="1"/>
  <c r="V15" i="38"/>
  <c r="V21" i="38" s="1"/>
  <c r="V24" i="38" s="1"/>
  <c r="V15" i="9"/>
  <c r="V21" i="9" s="1"/>
  <c r="V24" i="9" s="1"/>
  <c r="V15" i="25"/>
  <c r="V21" i="25" s="1"/>
  <c r="V24" i="25" s="1"/>
  <c r="V15" i="30"/>
  <c r="V21" i="30" s="1"/>
  <c r="V24" i="30" s="1"/>
  <c r="V15" i="32"/>
  <c r="V21" i="32" s="1"/>
  <c r="V24" i="32" s="1"/>
  <c r="V15" i="18"/>
  <c r="V21" i="18" s="1"/>
  <c r="V24" i="18" s="1"/>
  <c r="AN30" i="11" l="1"/>
  <c r="AN33" i="11" s="1"/>
  <c r="AN49" i="11" s="1"/>
  <c r="AN52" i="11" s="1"/>
  <c r="AL12" i="49" s="1"/>
  <c r="Z30" i="31"/>
  <c r="Z33" i="31" s="1"/>
  <c r="Z49" i="31" s="1"/>
  <c r="Z52" i="31" s="1"/>
  <c r="X31" i="49" s="1"/>
  <c r="Z27" i="31"/>
  <c r="AB21" i="8"/>
  <c r="AC24" i="8"/>
  <c r="AN49" i="23"/>
  <c r="AN52" i="23" s="1"/>
  <c r="AL23" i="49" s="1"/>
  <c r="AO30" i="23"/>
  <c r="AO33" i="23" s="1"/>
  <c r="AO27" i="23"/>
  <c r="AO30" i="11"/>
  <c r="AO33" i="11" s="1"/>
  <c r="AO27" i="11"/>
  <c r="AA15" i="8"/>
  <c r="AA15" i="29"/>
  <c r="AA21" i="29" s="1"/>
  <c r="AA24" i="29" s="1"/>
  <c r="AA15" i="17"/>
  <c r="AA21" i="17" s="1"/>
  <c r="AA24" i="17" s="1"/>
  <c r="AA15" i="34"/>
  <c r="AA21" i="34" s="1"/>
  <c r="AA24" i="34" s="1"/>
  <c r="U15" i="18"/>
  <c r="U21" i="18" s="1"/>
  <c r="U24" i="18" s="1"/>
  <c r="U15" i="25"/>
  <c r="U21" i="25" s="1"/>
  <c r="U24" i="25" s="1"/>
  <c r="U15" i="38"/>
  <c r="U21" i="38" s="1"/>
  <c r="U24" i="38" s="1"/>
  <c r="U15" i="19"/>
  <c r="U21" i="19" s="1"/>
  <c r="U24" i="19" s="1"/>
  <c r="U15" i="26"/>
  <c r="U21" i="26" s="1"/>
  <c r="U24" i="26" s="1"/>
  <c r="U15" i="35"/>
  <c r="U21" i="35" s="1"/>
  <c r="U24" i="35" s="1"/>
  <c r="U15" i="12"/>
  <c r="U21" i="12" s="1"/>
  <c r="U24" i="12" s="1"/>
  <c r="U15" i="40"/>
  <c r="U21" i="40" s="1"/>
  <c r="U24" i="40" s="1"/>
  <c r="U15" i="28"/>
  <c r="U21" i="28" s="1"/>
  <c r="U24" i="28" s="1"/>
  <c r="U15" i="32"/>
  <c r="U21" i="32" s="1"/>
  <c r="U24" i="32" s="1"/>
  <c r="U15" i="30"/>
  <c r="U21" i="30" s="1"/>
  <c r="U24" i="30" s="1"/>
  <c r="U15" i="9"/>
  <c r="U21" i="9" s="1"/>
  <c r="U24" i="9" s="1"/>
  <c r="U15" i="16"/>
  <c r="U21" i="16" s="1"/>
  <c r="U24" i="16" s="1"/>
  <c r="U15" i="33"/>
  <c r="U21" i="33" s="1"/>
  <c r="U24" i="33" s="1"/>
  <c r="U15" i="24"/>
  <c r="U21" i="24" s="1"/>
  <c r="U24" i="24" s="1"/>
  <c r="U15" i="13"/>
  <c r="U21" i="13" s="1"/>
  <c r="U24" i="13" s="1"/>
  <c r="U15" i="27"/>
  <c r="U21" i="27" s="1"/>
  <c r="U24" i="27" s="1"/>
  <c r="U15" i="36"/>
  <c r="U21" i="36" s="1"/>
  <c r="U24" i="36" s="1"/>
  <c r="U15" i="22"/>
  <c r="U21" i="22" s="1"/>
  <c r="U24" i="22" s="1"/>
  <c r="AA27" i="31" l="1"/>
  <c r="AA30" i="31"/>
  <c r="AA33" i="31" s="1"/>
  <c r="AA49" i="31" s="1"/>
  <c r="AA52" i="31" s="1"/>
  <c r="Y31" i="49" s="1"/>
  <c r="AA21" i="8"/>
  <c r="AB24" i="8"/>
  <c r="AO49" i="23"/>
  <c r="AO52" i="23" s="1"/>
  <c r="AM23" i="49" s="1"/>
  <c r="AP27" i="23"/>
  <c r="AP30" i="23"/>
  <c r="AP33" i="23" s="1"/>
  <c r="AP27" i="11"/>
  <c r="AP30" i="11"/>
  <c r="AP33" i="11" s="1"/>
  <c r="AO49" i="11"/>
  <c r="AO52" i="11" s="1"/>
  <c r="AM12" i="49" s="1"/>
  <c r="Z15" i="17"/>
  <c r="Z21" i="17" s="1"/>
  <c r="Z24" i="17" s="1"/>
  <c r="Z15" i="8"/>
  <c r="Z15" i="34"/>
  <c r="Z21" i="34" s="1"/>
  <c r="Z24" i="34" s="1"/>
  <c r="Z15" i="29"/>
  <c r="Z21" i="29" s="1"/>
  <c r="Z24" i="29" s="1"/>
  <c r="T15" i="35"/>
  <c r="T21" i="35" s="1"/>
  <c r="T24" i="35" s="1"/>
  <c r="T15" i="19"/>
  <c r="T21" i="19" s="1"/>
  <c r="T24" i="19" s="1"/>
  <c r="T15" i="38"/>
  <c r="T21" i="38" s="1"/>
  <c r="T24" i="38" s="1"/>
  <c r="T15" i="36"/>
  <c r="T21" i="36" s="1"/>
  <c r="T24" i="36" s="1"/>
  <c r="T15" i="13"/>
  <c r="T21" i="13" s="1"/>
  <c r="T24" i="13" s="1"/>
  <c r="T15" i="33"/>
  <c r="T21" i="33" s="1"/>
  <c r="T24" i="33" s="1"/>
  <c r="T15" i="9"/>
  <c r="T21" i="9" s="1"/>
  <c r="T24" i="9" s="1"/>
  <c r="T15" i="32"/>
  <c r="T21" i="32" s="1"/>
  <c r="T24" i="32" s="1"/>
  <c r="T15" i="40"/>
  <c r="T21" i="40" s="1"/>
  <c r="T24" i="40" s="1"/>
  <c r="T15" i="22"/>
  <c r="T21" i="22" s="1"/>
  <c r="T24" i="22" s="1"/>
  <c r="T15" i="27"/>
  <c r="T21" i="27" s="1"/>
  <c r="T24" i="27" s="1"/>
  <c r="T15" i="24"/>
  <c r="T21" i="24" s="1"/>
  <c r="T24" i="24" s="1"/>
  <c r="T15" i="16"/>
  <c r="T21" i="16" s="1"/>
  <c r="T24" i="16" s="1"/>
  <c r="T15" i="30"/>
  <c r="T21" i="30" s="1"/>
  <c r="T24" i="30" s="1"/>
  <c r="T15" i="28"/>
  <c r="T21" i="28" s="1"/>
  <c r="T24" i="28" s="1"/>
  <c r="T15" i="12"/>
  <c r="T21" i="12" s="1"/>
  <c r="T24" i="12" s="1"/>
  <c r="T15" i="26"/>
  <c r="T21" i="26" s="1"/>
  <c r="T24" i="26" s="1"/>
  <c r="T15" i="25"/>
  <c r="T21" i="25" s="1"/>
  <c r="T24" i="25" s="1"/>
  <c r="T15" i="18"/>
  <c r="T21" i="18" s="1"/>
  <c r="T24" i="18" s="1"/>
  <c r="AB27" i="31" l="1"/>
  <c r="AB30" i="31"/>
  <c r="AB33" i="31" s="1"/>
  <c r="AB49" i="31" s="1"/>
  <c r="AB52" i="31" s="1"/>
  <c r="Z31" i="49" s="1"/>
  <c r="Z21" i="8"/>
  <c r="AA24" i="8"/>
  <c r="AP49" i="23"/>
  <c r="AP52" i="23" s="1"/>
  <c r="AN23" i="49" s="1"/>
  <c r="AQ27" i="23"/>
  <c r="AQ30" i="23"/>
  <c r="AQ33" i="23" s="1"/>
  <c r="AP49" i="11"/>
  <c r="AP52" i="11" s="1"/>
  <c r="AN12" i="49" s="1"/>
  <c r="AQ27" i="11"/>
  <c r="AQ30" i="11"/>
  <c r="AQ33" i="11" s="1"/>
  <c r="Y15" i="29"/>
  <c r="Y21" i="29" s="1"/>
  <c r="Y24" i="29" s="1"/>
  <c r="Y15" i="8"/>
  <c r="Y15" i="34"/>
  <c r="Y21" i="34" s="1"/>
  <c r="Y24" i="34" s="1"/>
  <c r="Y15" i="17"/>
  <c r="Y21" i="17" s="1"/>
  <c r="Y24" i="17" s="1"/>
  <c r="S15" i="25"/>
  <c r="S21" i="25" s="1"/>
  <c r="S24" i="25" s="1"/>
  <c r="S15" i="26"/>
  <c r="S21" i="26" s="1"/>
  <c r="S24" i="26" s="1"/>
  <c r="S15" i="28"/>
  <c r="S21" i="28" s="1"/>
  <c r="S24" i="28" s="1"/>
  <c r="S15" i="30"/>
  <c r="S21" i="30" s="1"/>
  <c r="S24" i="30" s="1"/>
  <c r="S15" i="24"/>
  <c r="S21" i="24" s="1"/>
  <c r="S24" i="24" s="1"/>
  <c r="S15" i="22"/>
  <c r="S21" i="22" s="1"/>
  <c r="S24" i="22" s="1"/>
  <c r="S15" i="32"/>
  <c r="S21" i="32" s="1"/>
  <c r="S24" i="32" s="1"/>
  <c r="S15" i="33"/>
  <c r="S21" i="33" s="1"/>
  <c r="S24" i="33" s="1"/>
  <c r="S15" i="36"/>
  <c r="S21" i="36" s="1"/>
  <c r="S24" i="36" s="1"/>
  <c r="S15" i="19"/>
  <c r="S21" i="19" s="1"/>
  <c r="S24" i="19" s="1"/>
  <c r="S15" i="18"/>
  <c r="S21" i="18" s="1"/>
  <c r="S24" i="18" s="1"/>
  <c r="S15" i="12"/>
  <c r="S21" i="12" s="1"/>
  <c r="S24" i="12" s="1"/>
  <c r="S15" i="16"/>
  <c r="S21" i="16" s="1"/>
  <c r="S24" i="16" s="1"/>
  <c r="S15" i="27"/>
  <c r="S21" i="27" s="1"/>
  <c r="S24" i="27" s="1"/>
  <c r="S15" i="40"/>
  <c r="S21" i="40" s="1"/>
  <c r="S24" i="40" s="1"/>
  <c r="S15" i="9"/>
  <c r="S21" i="9" s="1"/>
  <c r="S24" i="9" s="1"/>
  <c r="S15" i="13"/>
  <c r="S21" i="13" s="1"/>
  <c r="S24" i="13" s="1"/>
  <c r="S15" i="38"/>
  <c r="S21" i="38" s="1"/>
  <c r="S24" i="38" s="1"/>
  <c r="S15" i="35"/>
  <c r="S21" i="35" s="1"/>
  <c r="S24" i="35" s="1"/>
  <c r="AC30" i="31" l="1"/>
  <c r="AC33" i="31" s="1"/>
  <c r="AC49" i="31" s="1"/>
  <c r="AC52" i="31" s="1"/>
  <c r="AA31" i="49" s="1"/>
  <c r="AC27" i="31"/>
  <c r="Y21" i="8"/>
  <c r="Z24" i="8"/>
  <c r="AQ49" i="23"/>
  <c r="AQ52" i="23" s="1"/>
  <c r="AO23" i="49" s="1"/>
  <c r="AR30" i="23"/>
  <c r="AR33" i="23" s="1"/>
  <c r="AR27" i="23"/>
  <c r="AQ49" i="11"/>
  <c r="AQ52" i="11" s="1"/>
  <c r="AO12" i="49" s="1"/>
  <c r="AR30" i="11"/>
  <c r="AR33" i="11" s="1"/>
  <c r="AR27" i="11"/>
  <c r="X15" i="17"/>
  <c r="X21" i="17" s="1"/>
  <c r="X24" i="17" s="1"/>
  <c r="X15" i="34"/>
  <c r="X21" i="34" s="1"/>
  <c r="X24" i="34" s="1"/>
  <c r="X15" i="8"/>
  <c r="X15" i="29"/>
  <c r="X21" i="29" s="1"/>
  <c r="X24" i="29" s="1"/>
  <c r="R15" i="38"/>
  <c r="R21" i="38" s="1"/>
  <c r="R24" i="38" s="1"/>
  <c r="R15" i="9"/>
  <c r="R21" i="9" s="1"/>
  <c r="R24" i="9" s="1"/>
  <c r="R15" i="27"/>
  <c r="R21" i="27" s="1"/>
  <c r="R24" i="27" s="1"/>
  <c r="R15" i="19"/>
  <c r="R21" i="19" s="1"/>
  <c r="R24" i="19" s="1"/>
  <c r="R15" i="36"/>
  <c r="R21" i="36" s="1"/>
  <c r="R24" i="36" s="1"/>
  <c r="R15" i="32"/>
  <c r="R21" i="32" s="1"/>
  <c r="R24" i="32" s="1"/>
  <c r="R15" i="24"/>
  <c r="R21" i="24" s="1"/>
  <c r="R24" i="24" s="1"/>
  <c r="R15" i="28"/>
  <c r="R21" i="28" s="1"/>
  <c r="R24" i="28" s="1"/>
  <c r="R15" i="25"/>
  <c r="R21" i="25" s="1"/>
  <c r="R24" i="25" s="1"/>
  <c r="R15" i="35"/>
  <c r="R21" i="35" s="1"/>
  <c r="R24" i="35" s="1"/>
  <c r="R15" i="13"/>
  <c r="R21" i="13" s="1"/>
  <c r="R24" i="13" s="1"/>
  <c r="R15" i="40"/>
  <c r="R21" i="40" s="1"/>
  <c r="R24" i="40" s="1"/>
  <c r="R15" i="16"/>
  <c r="R21" i="16" s="1"/>
  <c r="R24" i="16" s="1"/>
  <c r="R15" i="12"/>
  <c r="R21" i="12" s="1"/>
  <c r="R24" i="12" s="1"/>
  <c r="R15" i="18"/>
  <c r="R21" i="18" s="1"/>
  <c r="R24" i="18" s="1"/>
  <c r="R15" i="33"/>
  <c r="R21" i="33" s="1"/>
  <c r="R24" i="33" s="1"/>
  <c r="R15" i="22"/>
  <c r="R21" i="22" s="1"/>
  <c r="R24" i="22" s="1"/>
  <c r="R15" i="30"/>
  <c r="R21" i="30" s="1"/>
  <c r="R24" i="30" s="1"/>
  <c r="R15" i="26"/>
  <c r="R21" i="26" s="1"/>
  <c r="R24" i="26" s="1"/>
  <c r="AD30" i="31" l="1"/>
  <c r="AD33" i="31" s="1"/>
  <c r="AD49" i="31" s="1"/>
  <c r="AD52" i="31" s="1"/>
  <c r="AB31" i="49" s="1"/>
  <c r="AD27" i="31"/>
  <c r="X21" i="8"/>
  <c r="Y24" i="8"/>
  <c r="AS30" i="23"/>
  <c r="AS33" i="23" s="1"/>
  <c r="AS27" i="23"/>
  <c r="AR49" i="23"/>
  <c r="AR52" i="23" s="1"/>
  <c r="AP23" i="49" s="1"/>
  <c r="AR49" i="11"/>
  <c r="AR52" i="11" s="1"/>
  <c r="AP12" i="49" s="1"/>
  <c r="AS27" i="11"/>
  <c r="AS30" i="11"/>
  <c r="AS33" i="11" s="1"/>
  <c r="W15" i="8"/>
  <c r="W15" i="34"/>
  <c r="W21" i="34" s="1"/>
  <c r="W24" i="34" s="1"/>
  <c r="W15" i="29"/>
  <c r="W21" i="29" s="1"/>
  <c r="W24" i="29" s="1"/>
  <c r="W15" i="17"/>
  <c r="W21" i="17" s="1"/>
  <c r="W24" i="17" s="1"/>
  <c r="Q15" i="30"/>
  <c r="Q21" i="30" s="1"/>
  <c r="Q24" i="30" s="1"/>
  <c r="Q15" i="33"/>
  <c r="Q21" i="33" s="1"/>
  <c r="Q24" i="33" s="1"/>
  <c r="Q15" i="18"/>
  <c r="Q21" i="18" s="1"/>
  <c r="Q24" i="18" s="1"/>
  <c r="Q15" i="16"/>
  <c r="Q21" i="16" s="1"/>
  <c r="Q24" i="16" s="1"/>
  <c r="Q15" i="13"/>
  <c r="Q21" i="13" s="1"/>
  <c r="Q24" i="13" s="1"/>
  <c r="Q15" i="25"/>
  <c r="Q21" i="25" s="1"/>
  <c r="Q24" i="25" s="1"/>
  <c r="Q15" i="24"/>
  <c r="Q21" i="24" s="1"/>
  <c r="Q24" i="24" s="1"/>
  <c r="Q15" i="36"/>
  <c r="Q21" i="36" s="1"/>
  <c r="Q24" i="36" s="1"/>
  <c r="Q15" i="27"/>
  <c r="Q21" i="27" s="1"/>
  <c r="Q24" i="27" s="1"/>
  <c r="Q15" i="38"/>
  <c r="Q21" i="38" s="1"/>
  <c r="Q24" i="38" s="1"/>
  <c r="Q15" i="26"/>
  <c r="Q21" i="26" s="1"/>
  <c r="Q24" i="26" s="1"/>
  <c r="Q15" i="22"/>
  <c r="Q21" i="22" s="1"/>
  <c r="Q24" i="22" s="1"/>
  <c r="Q15" i="12"/>
  <c r="Q21" i="12" s="1"/>
  <c r="Q24" i="12" s="1"/>
  <c r="Q15" i="40"/>
  <c r="Q21" i="40" s="1"/>
  <c r="Q24" i="40" s="1"/>
  <c r="Q15" i="35"/>
  <c r="Q21" i="35" s="1"/>
  <c r="Q24" i="35" s="1"/>
  <c r="Q15" i="28"/>
  <c r="Q21" i="28" s="1"/>
  <c r="Q24" i="28" s="1"/>
  <c r="Q15" i="32"/>
  <c r="Q21" i="32" s="1"/>
  <c r="Q24" i="32" s="1"/>
  <c r="Q15" i="19"/>
  <c r="Q21" i="19" s="1"/>
  <c r="Q24" i="19" s="1"/>
  <c r="Q15" i="9"/>
  <c r="Q21" i="9" s="1"/>
  <c r="Q24" i="9" s="1"/>
  <c r="AE30" i="31" l="1"/>
  <c r="AE33" i="31" s="1"/>
  <c r="AE49" i="31" s="1"/>
  <c r="AE52" i="31" s="1"/>
  <c r="AC31" i="49" s="1"/>
  <c r="AE27" i="31"/>
  <c r="W21" i="8"/>
  <c r="X24" i="8"/>
  <c r="AT30" i="23"/>
  <c r="AT33" i="23" s="1"/>
  <c r="AT27" i="23"/>
  <c r="AS49" i="23"/>
  <c r="AS52" i="23" s="1"/>
  <c r="AQ23" i="49" s="1"/>
  <c r="AT27" i="11"/>
  <c r="AT30" i="11"/>
  <c r="AT33" i="11" s="1"/>
  <c r="AS49" i="11"/>
  <c r="AS52" i="11" s="1"/>
  <c r="AQ12" i="49" s="1"/>
  <c r="V15" i="34"/>
  <c r="V21" i="34" s="1"/>
  <c r="V24" i="34" s="1"/>
  <c r="V15" i="17"/>
  <c r="V21" i="17" s="1"/>
  <c r="V24" i="17" s="1"/>
  <c r="V15" i="8"/>
  <c r="V15" i="29"/>
  <c r="V21" i="29" s="1"/>
  <c r="V24" i="29" s="1"/>
  <c r="P15" i="32"/>
  <c r="P21" i="32" s="1"/>
  <c r="P24" i="32" s="1"/>
  <c r="P15" i="35"/>
  <c r="P21" i="35" s="1"/>
  <c r="P24" i="35" s="1"/>
  <c r="P15" i="12"/>
  <c r="P21" i="12" s="1"/>
  <c r="P24" i="12" s="1"/>
  <c r="P15" i="22"/>
  <c r="P21" i="22" s="1"/>
  <c r="P24" i="22" s="1"/>
  <c r="P15" i="38"/>
  <c r="P21" i="38" s="1"/>
  <c r="P24" i="38" s="1"/>
  <c r="P15" i="24"/>
  <c r="P21" i="24" s="1"/>
  <c r="P24" i="24" s="1"/>
  <c r="P15" i="13"/>
  <c r="P21" i="13" s="1"/>
  <c r="P24" i="13" s="1"/>
  <c r="P15" i="18"/>
  <c r="P21" i="18" s="1"/>
  <c r="P24" i="18" s="1"/>
  <c r="P15" i="30"/>
  <c r="P21" i="30" s="1"/>
  <c r="P24" i="30" s="1"/>
  <c r="P15" i="9"/>
  <c r="P21" i="9" s="1"/>
  <c r="P24" i="9" s="1"/>
  <c r="P15" i="19"/>
  <c r="P21" i="19" s="1"/>
  <c r="P24" i="19" s="1"/>
  <c r="P15" i="28"/>
  <c r="P21" i="28" s="1"/>
  <c r="P24" i="28" s="1"/>
  <c r="P15" i="40"/>
  <c r="P21" i="40" s="1"/>
  <c r="P24" i="40" s="1"/>
  <c r="P15" i="26"/>
  <c r="P21" i="26" s="1"/>
  <c r="P24" i="26" s="1"/>
  <c r="P15" i="27"/>
  <c r="P21" i="27" s="1"/>
  <c r="P24" i="27" s="1"/>
  <c r="P15" i="36"/>
  <c r="P21" i="36" s="1"/>
  <c r="P24" i="36" s="1"/>
  <c r="P15" i="25"/>
  <c r="P21" i="25" s="1"/>
  <c r="P24" i="25" s="1"/>
  <c r="P15" i="16"/>
  <c r="P21" i="16" s="1"/>
  <c r="P24" i="16" s="1"/>
  <c r="P15" i="33"/>
  <c r="P21" i="33" s="1"/>
  <c r="P24" i="33" s="1"/>
  <c r="AF27" i="31" l="1"/>
  <c r="AF30" i="31"/>
  <c r="AF33" i="31" s="1"/>
  <c r="AF49" i="31" s="1"/>
  <c r="AF52" i="31" s="1"/>
  <c r="AD31" i="49" s="1"/>
  <c r="W24" i="8"/>
  <c r="V21" i="8"/>
  <c r="AT49" i="23"/>
  <c r="AT52" i="23" s="1"/>
  <c r="AR23" i="49" s="1"/>
  <c r="AU30" i="23"/>
  <c r="AU33" i="23" s="1"/>
  <c r="AU27" i="23"/>
  <c r="AT49" i="11"/>
  <c r="AT52" i="11" s="1"/>
  <c r="AR12" i="49" s="1"/>
  <c r="AU27" i="11"/>
  <c r="AU30" i="11"/>
  <c r="AU33" i="11" s="1"/>
  <c r="U15" i="8"/>
  <c r="U15" i="29"/>
  <c r="U21" i="29" s="1"/>
  <c r="U24" i="29" s="1"/>
  <c r="U15" i="17"/>
  <c r="U21" i="17" s="1"/>
  <c r="U24" i="17" s="1"/>
  <c r="U15" i="34"/>
  <c r="U21" i="34" s="1"/>
  <c r="U24" i="34" s="1"/>
  <c r="O15" i="16"/>
  <c r="O21" i="16" s="1"/>
  <c r="O24" i="16" s="1"/>
  <c r="O15" i="36"/>
  <c r="O21" i="36" s="1"/>
  <c r="O24" i="36" s="1"/>
  <c r="O15" i="26"/>
  <c r="O21" i="26" s="1"/>
  <c r="O24" i="26" s="1"/>
  <c r="O15" i="40"/>
  <c r="O21" i="40" s="1"/>
  <c r="O24" i="40" s="1"/>
  <c r="O15" i="19"/>
  <c r="O21" i="19" s="1"/>
  <c r="O24" i="19" s="1"/>
  <c r="O15" i="30"/>
  <c r="O21" i="30" s="1"/>
  <c r="O24" i="30" s="1"/>
  <c r="O15" i="13"/>
  <c r="O21" i="13" s="1"/>
  <c r="O24" i="13" s="1"/>
  <c r="O15" i="22"/>
  <c r="O21" i="22" s="1"/>
  <c r="O24" i="22" s="1"/>
  <c r="O15" i="35"/>
  <c r="O21" i="35" s="1"/>
  <c r="O24" i="35" s="1"/>
  <c r="O15" i="33"/>
  <c r="O21" i="33" s="1"/>
  <c r="O24" i="33" s="1"/>
  <c r="O15" i="25"/>
  <c r="O21" i="25" s="1"/>
  <c r="O24" i="25" s="1"/>
  <c r="O15" i="27"/>
  <c r="O21" i="27" s="1"/>
  <c r="O24" i="27" s="1"/>
  <c r="O15" i="28"/>
  <c r="O21" i="28" s="1"/>
  <c r="O24" i="28" s="1"/>
  <c r="O15" i="9"/>
  <c r="O21" i="9" s="1"/>
  <c r="O24" i="9" s="1"/>
  <c r="O15" i="18"/>
  <c r="O21" i="18" s="1"/>
  <c r="O24" i="18" s="1"/>
  <c r="O15" i="24"/>
  <c r="O21" i="24" s="1"/>
  <c r="O24" i="24" s="1"/>
  <c r="O15" i="38"/>
  <c r="O21" i="38" s="1"/>
  <c r="O24" i="38" s="1"/>
  <c r="O15" i="12"/>
  <c r="O21" i="12" s="1"/>
  <c r="O24" i="12" s="1"/>
  <c r="O15" i="32"/>
  <c r="O21" i="32" s="1"/>
  <c r="O24" i="32" s="1"/>
  <c r="AG27" i="31" l="1"/>
  <c r="AG30" i="31"/>
  <c r="AG33" i="31" s="1"/>
  <c r="AG49" i="31" s="1"/>
  <c r="AG52" i="31" s="1"/>
  <c r="AE31" i="49" s="1"/>
  <c r="U21" i="8"/>
  <c r="V24" i="8"/>
  <c r="AU49" i="23"/>
  <c r="AU52" i="23" s="1"/>
  <c r="AS23" i="49" s="1"/>
  <c r="AV27" i="23"/>
  <c r="AV30" i="23"/>
  <c r="AV33" i="23" s="1"/>
  <c r="AV27" i="11"/>
  <c r="AV30" i="11"/>
  <c r="AV33" i="11" s="1"/>
  <c r="AU49" i="11"/>
  <c r="AU52" i="11" s="1"/>
  <c r="AS12" i="49" s="1"/>
  <c r="T15" i="17"/>
  <c r="T21" i="17" s="1"/>
  <c r="T24" i="17" s="1"/>
  <c r="T15" i="29"/>
  <c r="T21" i="29" s="1"/>
  <c r="T24" i="29" s="1"/>
  <c r="T15" i="8"/>
  <c r="T15" i="34"/>
  <c r="T21" i="34" s="1"/>
  <c r="T24" i="34" s="1"/>
  <c r="M15" i="12"/>
  <c r="M21" i="12" s="1"/>
  <c r="M24" i="12" s="1"/>
  <c r="M27" i="12" s="1"/>
  <c r="N30" i="12" s="1"/>
  <c r="N33" i="12" s="1"/>
  <c r="N15" i="12"/>
  <c r="N21" i="12" s="1"/>
  <c r="N24" i="12" s="1"/>
  <c r="N15" i="24"/>
  <c r="N21" i="24" s="1"/>
  <c r="N24" i="24" s="1"/>
  <c r="N15" i="9"/>
  <c r="N21" i="9" s="1"/>
  <c r="N24" i="9" s="1"/>
  <c r="N15" i="25"/>
  <c r="N21" i="25" s="1"/>
  <c r="N24" i="25" s="1"/>
  <c r="N15" i="22"/>
  <c r="N21" i="22" s="1"/>
  <c r="N24" i="22" s="1"/>
  <c r="N15" i="13"/>
  <c r="N21" i="13" s="1"/>
  <c r="N24" i="13" s="1"/>
  <c r="N15" i="19"/>
  <c r="N21" i="19" s="1"/>
  <c r="N24" i="19" s="1"/>
  <c r="N15" i="26"/>
  <c r="N21" i="26" s="1"/>
  <c r="N24" i="26" s="1"/>
  <c r="N15" i="16"/>
  <c r="N21" i="16" s="1"/>
  <c r="N24" i="16" s="1"/>
  <c r="N15" i="32"/>
  <c r="N21" i="32" s="1"/>
  <c r="N24" i="32" s="1"/>
  <c r="N15" i="38"/>
  <c r="N21" i="38" s="1"/>
  <c r="N24" i="38" s="1"/>
  <c r="N15" i="18"/>
  <c r="N21" i="18" s="1"/>
  <c r="N24" i="18" s="1"/>
  <c r="N15" i="28"/>
  <c r="N21" i="28" s="1"/>
  <c r="N24" i="28" s="1"/>
  <c r="N15" i="27"/>
  <c r="N21" i="27" s="1"/>
  <c r="N24" i="27" s="1"/>
  <c r="N15" i="33"/>
  <c r="N21" i="33" s="1"/>
  <c r="N24" i="33" s="1"/>
  <c r="N15" i="35"/>
  <c r="N21" i="35" s="1"/>
  <c r="N24" i="35" s="1"/>
  <c r="N15" i="30"/>
  <c r="N21" i="30" s="1"/>
  <c r="N24" i="30" s="1"/>
  <c r="N15" i="40"/>
  <c r="N21" i="40" s="1"/>
  <c r="N24" i="40" s="1"/>
  <c r="N15" i="36"/>
  <c r="N21" i="36" s="1"/>
  <c r="N24" i="36" s="1"/>
  <c r="AH27" i="31" l="1"/>
  <c r="AH30" i="31"/>
  <c r="AH33" i="31" s="1"/>
  <c r="AH49" i="31" s="1"/>
  <c r="AH52" i="31" s="1"/>
  <c r="AF31" i="49" s="1"/>
  <c r="N27" i="12"/>
  <c r="O30" i="12" s="1"/>
  <c r="O33" i="12" s="1"/>
  <c r="O49" i="12" s="1"/>
  <c r="O52" i="12" s="1"/>
  <c r="M10" i="49" s="1"/>
  <c r="T21" i="8"/>
  <c r="U24" i="8"/>
  <c r="AW30" i="23"/>
  <c r="AW33" i="23" s="1"/>
  <c r="AW27" i="23"/>
  <c r="N49" i="12"/>
  <c r="N52" i="12" s="1"/>
  <c r="L10" i="49" s="1"/>
  <c r="AV49" i="23"/>
  <c r="AV52" i="23" s="1"/>
  <c r="AT23" i="49" s="1"/>
  <c r="AV49" i="11"/>
  <c r="AV52" i="11" s="1"/>
  <c r="AT12" i="49" s="1"/>
  <c r="AW27" i="11"/>
  <c r="AW30" i="11"/>
  <c r="AW33" i="11" s="1"/>
  <c r="S15" i="34"/>
  <c r="S21" i="34" s="1"/>
  <c r="S24" i="34" s="1"/>
  <c r="S15" i="17"/>
  <c r="S21" i="17" s="1"/>
  <c r="S24" i="17" s="1"/>
  <c r="S15" i="8"/>
  <c r="S15" i="29"/>
  <c r="S21" i="29" s="1"/>
  <c r="S24" i="29" s="1"/>
  <c r="M15" i="40"/>
  <c r="M21" i="40" s="1"/>
  <c r="M24" i="40" s="1"/>
  <c r="M15" i="33"/>
  <c r="M21" i="33" s="1"/>
  <c r="M24" i="33" s="1"/>
  <c r="M15" i="28"/>
  <c r="M21" i="28" s="1"/>
  <c r="M24" i="28" s="1"/>
  <c r="M15" i="38"/>
  <c r="M21" i="38" s="1"/>
  <c r="M24" i="38" s="1"/>
  <c r="M15" i="26"/>
  <c r="M21" i="26" s="1"/>
  <c r="M24" i="26" s="1"/>
  <c r="M15" i="13"/>
  <c r="M21" i="13" s="1"/>
  <c r="M24" i="13" s="1"/>
  <c r="M15" i="24"/>
  <c r="M21" i="24" s="1"/>
  <c r="M24" i="24" s="1"/>
  <c r="M15" i="36"/>
  <c r="M21" i="36" s="1"/>
  <c r="M24" i="36" s="1"/>
  <c r="M15" i="30"/>
  <c r="M21" i="30" s="1"/>
  <c r="M24" i="30" s="1"/>
  <c r="M15" i="35"/>
  <c r="M21" i="35" s="1"/>
  <c r="M24" i="35" s="1"/>
  <c r="M15" i="27"/>
  <c r="M21" i="27" s="1"/>
  <c r="M24" i="27" s="1"/>
  <c r="M15" i="18"/>
  <c r="M21" i="18" s="1"/>
  <c r="M24" i="18" s="1"/>
  <c r="M15" i="32"/>
  <c r="M21" i="32" s="1"/>
  <c r="M24" i="32" s="1"/>
  <c r="M15" i="16"/>
  <c r="M21" i="16" s="1"/>
  <c r="M24" i="16" s="1"/>
  <c r="M15" i="19"/>
  <c r="M21" i="19" s="1"/>
  <c r="M24" i="19" s="1"/>
  <c r="M15" i="22"/>
  <c r="M21" i="22" s="1"/>
  <c r="M24" i="22" s="1"/>
  <c r="M15" i="25"/>
  <c r="M21" i="25" s="1"/>
  <c r="M24" i="25" s="1"/>
  <c r="M15" i="9"/>
  <c r="M21" i="9" s="1"/>
  <c r="M24" i="9" s="1"/>
  <c r="O27" i="12" l="1"/>
  <c r="P30" i="12" s="1"/>
  <c r="P33" i="12" s="1"/>
  <c r="AI27" i="31"/>
  <c r="AI30" i="31"/>
  <c r="AI33" i="31" s="1"/>
  <c r="AI49" i="31" s="1"/>
  <c r="AI52" i="31" s="1"/>
  <c r="AG31" i="49" s="1"/>
  <c r="S21" i="8"/>
  <c r="T24" i="8"/>
  <c r="AW49" i="23"/>
  <c r="AW52" i="23" s="1"/>
  <c r="AU23" i="49" s="1"/>
  <c r="AX27" i="23"/>
  <c r="AX30" i="23"/>
  <c r="AX33" i="23" s="1"/>
  <c r="AX30" i="11"/>
  <c r="AX33" i="11" s="1"/>
  <c r="AX27" i="11"/>
  <c r="AW49" i="11"/>
  <c r="AW52" i="11" s="1"/>
  <c r="AU12" i="49" s="1"/>
  <c r="BA30" i="39"/>
  <c r="BA33" i="39" s="1"/>
  <c r="BA27" i="39"/>
  <c r="BA30" i="20"/>
  <c r="BA33" i="20" s="1"/>
  <c r="R15" i="8"/>
  <c r="R15" i="29"/>
  <c r="R21" i="29" s="1"/>
  <c r="R24" i="29" s="1"/>
  <c r="R15" i="17"/>
  <c r="R21" i="17" s="1"/>
  <c r="R24" i="17" s="1"/>
  <c r="R15" i="34"/>
  <c r="R21" i="34" s="1"/>
  <c r="R24" i="34" s="1"/>
  <c r="L15" i="25"/>
  <c r="L21" i="25" s="1"/>
  <c r="L24" i="25" s="1"/>
  <c r="L15" i="32"/>
  <c r="L21" i="32" s="1"/>
  <c r="L24" i="32" s="1"/>
  <c r="L15" i="27"/>
  <c r="L21" i="27" s="1"/>
  <c r="L24" i="27" s="1"/>
  <c r="L15" i="30"/>
  <c r="L21" i="30" s="1"/>
  <c r="L24" i="30" s="1"/>
  <c r="L15" i="26"/>
  <c r="L21" i="26" s="1"/>
  <c r="L24" i="26" s="1"/>
  <c r="L15" i="28"/>
  <c r="L21" i="28" s="1"/>
  <c r="L24" i="28" s="1"/>
  <c r="L15" i="9"/>
  <c r="L21" i="9" s="1"/>
  <c r="L24" i="9" s="1"/>
  <c r="L15" i="22"/>
  <c r="L21" i="22" s="1"/>
  <c r="L24" i="22" s="1"/>
  <c r="L15" i="16"/>
  <c r="L21" i="16" s="1"/>
  <c r="L24" i="16" s="1"/>
  <c r="L15" i="18"/>
  <c r="L21" i="18" s="1"/>
  <c r="L24" i="18" s="1"/>
  <c r="L15" i="35"/>
  <c r="L21" i="35" s="1"/>
  <c r="L24" i="35" s="1"/>
  <c r="L15" i="36"/>
  <c r="L21" i="36" s="1"/>
  <c r="L24" i="36" s="1"/>
  <c r="L15" i="13"/>
  <c r="L21" i="13" s="1"/>
  <c r="L24" i="13" s="1"/>
  <c r="L15" i="38"/>
  <c r="L21" i="38" s="1"/>
  <c r="L24" i="38" s="1"/>
  <c r="L15" i="33"/>
  <c r="L21" i="33" s="1"/>
  <c r="L24" i="33" s="1"/>
  <c r="L15" i="40"/>
  <c r="L21" i="40" s="1"/>
  <c r="L24" i="40" s="1"/>
  <c r="L15" i="19"/>
  <c r="L21" i="19" s="1"/>
  <c r="L24" i="19" s="1"/>
  <c r="L15" i="24"/>
  <c r="L21" i="24" s="1"/>
  <c r="L24" i="24" s="1"/>
  <c r="BA48" i="39" l="1"/>
  <c r="BA51" i="39" s="1"/>
  <c r="AY39" i="49" s="1"/>
  <c r="BA48" i="20"/>
  <c r="BA51" i="20" s="1"/>
  <c r="AY20" i="49" s="1"/>
  <c r="P27" i="12"/>
  <c r="Q30" i="12" s="1"/>
  <c r="Q33" i="12" s="1"/>
  <c r="AJ30" i="31"/>
  <c r="AJ33" i="31" s="1"/>
  <c r="AJ49" i="31" s="1"/>
  <c r="AJ52" i="31" s="1"/>
  <c r="AH31" i="49" s="1"/>
  <c r="AJ27" i="31"/>
  <c r="R21" i="8"/>
  <c r="S24" i="8"/>
  <c r="AY27" i="23"/>
  <c r="AY30" i="23"/>
  <c r="AY33" i="23" s="1"/>
  <c r="AX49" i="23"/>
  <c r="AX52" i="23" s="1"/>
  <c r="AV23" i="49" s="1"/>
  <c r="P49" i="12"/>
  <c r="P52" i="12" s="1"/>
  <c r="N10" i="49" s="1"/>
  <c r="AY30" i="11"/>
  <c r="AY33" i="11" s="1"/>
  <c r="AY27" i="11"/>
  <c r="AX49" i="11"/>
  <c r="AX52" i="11" s="1"/>
  <c r="AV12" i="49" s="1"/>
  <c r="BB30" i="39"/>
  <c r="BB33" i="39" s="1"/>
  <c r="BB27" i="39"/>
  <c r="Q15" i="17"/>
  <c r="Q21" i="17" s="1"/>
  <c r="Q24" i="17" s="1"/>
  <c r="Q15" i="8"/>
  <c r="Q15" i="34"/>
  <c r="Q21" i="34" s="1"/>
  <c r="Q24" i="34" s="1"/>
  <c r="Q15" i="29"/>
  <c r="Q21" i="29" s="1"/>
  <c r="Q24" i="29" s="1"/>
  <c r="K15" i="19"/>
  <c r="K21" i="19" s="1"/>
  <c r="K24" i="19" s="1"/>
  <c r="K15" i="38"/>
  <c r="K21" i="38" s="1"/>
  <c r="K24" i="38" s="1"/>
  <c r="K15" i="35"/>
  <c r="K21" i="35" s="1"/>
  <c r="K24" i="35" s="1"/>
  <c r="K15" i="30"/>
  <c r="K21" i="30" s="1"/>
  <c r="K24" i="30" s="1"/>
  <c r="K15" i="40"/>
  <c r="K21" i="40" s="1"/>
  <c r="K24" i="40" s="1"/>
  <c r="K15" i="16"/>
  <c r="K21" i="16" s="1"/>
  <c r="K24" i="16" s="1"/>
  <c r="K15" i="9"/>
  <c r="K21" i="9" s="1"/>
  <c r="K24" i="9" s="1"/>
  <c r="K15" i="26"/>
  <c r="K21" i="26" s="1"/>
  <c r="K24" i="26" s="1"/>
  <c r="K15" i="32"/>
  <c r="K21" i="32" s="1"/>
  <c r="K24" i="32" s="1"/>
  <c r="K15" i="24"/>
  <c r="K21" i="24" s="1"/>
  <c r="K24" i="24" s="1"/>
  <c r="K15" i="33"/>
  <c r="K21" i="33" s="1"/>
  <c r="K24" i="33" s="1"/>
  <c r="K15" i="13"/>
  <c r="K21" i="13" s="1"/>
  <c r="K24" i="13" s="1"/>
  <c r="K15" i="36"/>
  <c r="K21" i="36" s="1"/>
  <c r="K24" i="36" s="1"/>
  <c r="K15" i="18"/>
  <c r="K21" i="18" s="1"/>
  <c r="K24" i="18" s="1"/>
  <c r="K15" i="22"/>
  <c r="K21" i="22" s="1"/>
  <c r="K24" i="22" s="1"/>
  <c r="K15" i="28"/>
  <c r="K21" i="28" s="1"/>
  <c r="K24" i="28" s="1"/>
  <c r="K15" i="27"/>
  <c r="K21" i="27" s="1"/>
  <c r="K24" i="27" s="1"/>
  <c r="K15" i="25"/>
  <c r="K21" i="25" s="1"/>
  <c r="K24" i="25" s="1"/>
  <c r="Q27" i="12" l="1"/>
  <c r="R27" i="12" s="1"/>
  <c r="AK30" i="31"/>
  <c r="AK33" i="31" s="1"/>
  <c r="AK49" i="31" s="1"/>
  <c r="AK52" i="31" s="1"/>
  <c r="AI31" i="49" s="1"/>
  <c r="AK27" i="31"/>
  <c r="Q21" i="8"/>
  <c r="R24" i="8"/>
  <c r="BB48" i="39"/>
  <c r="BB51" i="39" s="1"/>
  <c r="AZ39" i="49" s="1"/>
  <c r="AY49" i="23"/>
  <c r="AY52" i="23" s="1"/>
  <c r="AW23" i="49" s="1"/>
  <c r="Q49" i="12"/>
  <c r="Q52" i="12" s="1"/>
  <c r="O10" i="49" s="1"/>
  <c r="AZ30" i="23"/>
  <c r="AZ33" i="23" s="1"/>
  <c r="AZ27" i="23"/>
  <c r="AZ27" i="11"/>
  <c r="AZ30" i="11"/>
  <c r="AZ33" i="11" s="1"/>
  <c r="AY49" i="11"/>
  <c r="AY52" i="11" s="1"/>
  <c r="AW12" i="49" s="1"/>
  <c r="BC30" i="39"/>
  <c r="BC33" i="39" s="1"/>
  <c r="BC27" i="39"/>
  <c r="P15" i="34"/>
  <c r="P21" i="34" s="1"/>
  <c r="P24" i="34" s="1"/>
  <c r="P15" i="29"/>
  <c r="P21" i="29" s="1"/>
  <c r="P24" i="29" s="1"/>
  <c r="P15" i="8"/>
  <c r="P15" i="17"/>
  <c r="P21" i="17" s="1"/>
  <c r="P24" i="17" s="1"/>
  <c r="J15" i="27"/>
  <c r="J21" i="27" s="1"/>
  <c r="J24" i="27" s="1"/>
  <c r="J15" i="28"/>
  <c r="J21" i="28" s="1"/>
  <c r="J24" i="28" s="1"/>
  <c r="J15" i="18"/>
  <c r="J21" i="18" s="1"/>
  <c r="J24" i="18" s="1"/>
  <c r="J15" i="24"/>
  <c r="J21" i="24" s="1"/>
  <c r="J24" i="24" s="1"/>
  <c r="J15" i="25"/>
  <c r="J21" i="25" s="1"/>
  <c r="J24" i="25" s="1"/>
  <c r="J15" i="22"/>
  <c r="J21" i="22" s="1"/>
  <c r="J24" i="22" s="1"/>
  <c r="J15" i="36"/>
  <c r="J21" i="36" s="1"/>
  <c r="J24" i="36" s="1"/>
  <c r="J15" i="33"/>
  <c r="J21" i="33" s="1"/>
  <c r="J24" i="33" s="1"/>
  <c r="J15" i="32"/>
  <c r="J21" i="32" s="1"/>
  <c r="J24" i="32" s="1"/>
  <c r="J15" i="9"/>
  <c r="J21" i="9" s="1"/>
  <c r="J24" i="9" s="1"/>
  <c r="J15" i="30"/>
  <c r="J21" i="30" s="1"/>
  <c r="J24" i="30" s="1"/>
  <c r="J15" i="38"/>
  <c r="J21" i="38" s="1"/>
  <c r="J24" i="38" s="1"/>
  <c r="J15" i="13"/>
  <c r="J21" i="13" s="1"/>
  <c r="J24" i="13" s="1"/>
  <c r="J15" i="26"/>
  <c r="J21" i="26" s="1"/>
  <c r="J24" i="26" s="1"/>
  <c r="J15" i="16"/>
  <c r="J21" i="16" s="1"/>
  <c r="J24" i="16" s="1"/>
  <c r="J15" i="40"/>
  <c r="J21" i="40" s="1"/>
  <c r="J24" i="40" s="1"/>
  <c r="J15" i="35"/>
  <c r="J21" i="35" s="1"/>
  <c r="J24" i="35" s="1"/>
  <c r="J15" i="19"/>
  <c r="J21" i="19" s="1"/>
  <c r="J24" i="19" s="1"/>
  <c r="R30" i="12" l="1"/>
  <c r="R33" i="12" s="1"/>
  <c r="R49" i="12" s="1"/>
  <c r="R52" i="12" s="1"/>
  <c r="P10" i="49" s="1"/>
  <c r="AL27" i="31"/>
  <c r="AL30" i="31"/>
  <c r="AL33" i="31" s="1"/>
  <c r="AL49" i="31" s="1"/>
  <c r="AL52" i="31" s="1"/>
  <c r="AJ31" i="49" s="1"/>
  <c r="P21" i="8"/>
  <c r="Q24" i="8"/>
  <c r="BA30" i="23"/>
  <c r="BA33" i="23" s="1"/>
  <c r="BA27" i="23"/>
  <c r="AZ49" i="23"/>
  <c r="AZ52" i="23" s="1"/>
  <c r="AX23" i="49" s="1"/>
  <c r="BC48" i="39"/>
  <c r="BC51" i="39" s="1"/>
  <c r="BA39" i="49" s="1"/>
  <c r="S30" i="12"/>
  <c r="S33" i="12" s="1"/>
  <c r="S27" i="12"/>
  <c r="AZ49" i="11"/>
  <c r="AZ52" i="11" s="1"/>
  <c r="AX12" i="49" s="1"/>
  <c r="BA30" i="11"/>
  <c r="BA33" i="11" s="1"/>
  <c r="BA27" i="11"/>
  <c r="BD27" i="39"/>
  <c r="BD30" i="39"/>
  <c r="BD33" i="39" s="1"/>
  <c r="O15" i="8"/>
  <c r="O15" i="29"/>
  <c r="O21" i="29" s="1"/>
  <c r="O24" i="29" s="1"/>
  <c r="O15" i="17"/>
  <c r="O21" i="17" s="1"/>
  <c r="O24" i="17" s="1"/>
  <c r="O15" i="34"/>
  <c r="O21" i="34" s="1"/>
  <c r="O24" i="34" s="1"/>
  <c r="I15" i="19"/>
  <c r="I21" i="19" s="1"/>
  <c r="I24" i="19" s="1"/>
  <c r="I15" i="26"/>
  <c r="I21" i="26" s="1"/>
  <c r="I24" i="26" s="1"/>
  <c r="I15" i="38"/>
  <c r="I21" i="38" s="1"/>
  <c r="I24" i="38" s="1"/>
  <c r="I15" i="9"/>
  <c r="I21" i="9" s="1"/>
  <c r="I24" i="9" s="1"/>
  <c r="I15" i="33"/>
  <c r="I21" i="33" s="1"/>
  <c r="I24" i="33" s="1"/>
  <c r="I15" i="22"/>
  <c r="I21" i="22" s="1"/>
  <c r="I24" i="22" s="1"/>
  <c r="I15" i="25"/>
  <c r="I21" i="25" s="1"/>
  <c r="I24" i="25" s="1"/>
  <c r="I15" i="24"/>
  <c r="I21" i="24" s="1"/>
  <c r="I24" i="24" s="1"/>
  <c r="I15" i="28"/>
  <c r="I21" i="28" s="1"/>
  <c r="I24" i="28" s="1"/>
  <c r="I15" i="40"/>
  <c r="I21" i="40" s="1"/>
  <c r="I24" i="40" s="1"/>
  <c r="I15" i="35"/>
  <c r="I21" i="35" s="1"/>
  <c r="I24" i="35" s="1"/>
  <c r="I15" i="16"/>
  <c r="I21" i="16" s="1"/>
  <c r="I24" i="16" s="1"/>
  <c r="I15" i="13"/>
  <c r="I21" i="13" s="1"/>
  <c r="I24" i="13" s="1"/>
  <c r="I15" i="30"/>
  <c r="I21" i="30" s="1"/>
  <c r="I24" i="30" s="1"/>
  <c r="I15" i="32"/>
  <c r="I21" i="32" s="1"/>
  <c r="I24" i="32" s="1"/>
  <c r="I15" i="36"/>
  <c r="I21" i="36" s="1"/>
  <c r="I24" i="36" s="1"/>
  <c r="I15" i="18"/>
  <c r="I21" i="18" s="1"/>
  <c r="I24" i="18" s="1"/>
  <c r="I15" i="27"/>
  <c r="I21" i="27" s="1"/>
  <c r="I24" i="27" s="1"/>
  <c r="AM27" i="31" l="1"/>
  <c r="AM30" i="31"/>
  <c r="AM33" i="31" s="1"/>
  <c r="AM49" i="31" s="1"/>
  <c r="AM52" i="31" s="1"/>
  <c r="AK31" i="49" s="1"/>
  <c r="O21" i="8"/>
  <c r="P24" i="8"/>
  <c r="BB30" i="23"/>
  <c r="BB33" i="23" s="1"/>
  <c r="BB27" i="23"/>
  <c r="BD48" i="39"/>
  <c r="BD51" i="39" s="1"/>
  <c r="BB39" i="49" s="1"/>
  <c r="BA49" i="23"/>
  <c r="BA52" i="23" s="1"/>
  <c r="AY23" i="49" s="1"/>
  <c r="S49" i="12"/>
  <c r="S52" i="12" s="1"/>
  <c r="Q10" i="49" s="1"/>
  <c r="T30" i="12"/>
  <c r="T33" i="12" s="1"/>
  <c r="T27" i="12"/>
  <c r="BB27" i="11"/>
  <c r="BB30" i="11"/>
  <c r="BB33" i="11" s="1"/>
  <c r="BA49" i="11"/>
  <c r="BA52" i="11" s="1"/>
  <c r="AY12" i="49" s="1"/>
  <c r="BE30" i="39"/>
  <c r="BE33" i="39" s="1"/>
  <c r="BE27" i="39"/>
  <c r="N15" i="29"/>
  <c r="N21" i="29" s="1"/>
  <c r="N24" i="29" s="1"/>
  <c r="N15" i="34"/>
  <c r="N21" i="34" s="1"/>
  <c r="N24" i="34" s="1"/>
  <c r="N15" i="17"/>
  <c r="N21" i="17" s="1"/>
  <c r="N24" i="17" s="1"/>
  <c r="N15" i="8"/>
  <c r="H15" i="27"/>
  <c r="H21" i="27" s="1"/>
  <c r="H24" i="27" s="1"/>
  <c r="H15" i="32"/>
  <c r="H21" i="32" s="1"/>
  <c r="H24" i="32" s="1"/>
  <c r="H15" i="16"/>
  <c r="H21" i="16" s="1"/>
  <c r="H24" i="16" s="1"/>
  <c r="H15" i="40"/>
  <c r="H21" i="40" s="1"/>
  <c r="H24" i="40" s="1"/>
  <c r="H15" i="28"/>
  <c r="H21" i="28" s="1"/>
  <c r="H24" i="28" s="1"/>
  <c r="H15" i="25"/>
  <c r="H21" i="25" s="1"/>
  <c r="H24" i="25" s="1"/>
  <c r="H15" i="33"/>
  <c r="H21" i="33" s="1"/>
  <c r="H24" i="33" s="1"/>
  <c r="H15" i="26"/>
  <c r="H21" i="26" s="1"/>
  <c r="H24" i="26" s="1"/>
  <c r="H15" i="30"/>
  <c r="H21" i="30" s="1"/>
  <c r="H24" i="30" s="1"/>
  <c r="H15" i="18"/>
  <c r="H21" i="18" s="1"/>
  <c r="H24" i="18" s="1"/>
  <c r="H15" i="36"/>
  <c r="H21" i="36" s="1"/>
  <c r="H24" i="36" s="1"/>
  <c r="H15" i="13"/>
  <c r="H21" i="13" s="1"/>
  <c r="H24" i="13" s="1"/>
  <c r="H15" i="35"/>
  <c r="H21" i="35" s="1"/>
  <c r="H24" i="35" s="1"/>
  <c r="H15" i="24"/>
  <c r="H21" i="24" s="1"/>
  <c r="H24" i="24" s="1"/>
  <c r="H15" i="22"/>
  <c r="H21" i="22" s="1"/>
  <c r="H24" i="22" s="1"/>
  <c r="H15" i="9"/>
  <c r="H21" i="9" s="1"/>
  <c r="H24" i="9" s="1"/>
  <c r="H15" i="38"/>
  <c r="H21" i="38" s="1"/>
  <c r="H24" i="38" s="1"/>
  <c r="H15" i="19"/>
  <c r="H21" i="19" s="1"/>
  <c r="H24" i="19" s="1"/>
  <c r="AN30" i="31" l="1"/>
  <c r="AN33" i="31" s="1"/>
  <c r="AN49" i="31" s="1"/>
  <c r="AN52" i="31" s="1"/>
  <c r="AL31" i="49" s="1"/>
  <c r="AN27" i="31"/>
  <c r="N21" i="8"/>
  <c r="O24" i="8"/>
  <c r="T49" i="12"/>
  <c r="T52" i="12" s="1"/>
  <c r="R10" i="49" s="1"/>
  <c r="BC30" i="23"/>
  <c r="BC33" i="23" s="1"/>
  <c r="BC27" i="23"/>
  <c r="BB49" i="23"/>
  <c r="BB52" i="23" s="1"/>
  <c r="AZ23" i="49" s="1"/>
  <c r="BE48" i="39"/>
  <c r="BE51" i="39" s="1"/>
  <c r="BC39" i="49" s="1"/>
  <c r="U30" i="12"/>
  <c r="U33" i="12" s="1"/>
  <c r="U27" i="12"/>
  <c r="BB49" i="11"/>
  <c r="BB52" i="11" s="1"/>
  <c r="AZ12" i="49" s="1"/>
  <c r="BC27" i="11"/>
  <c r="BC30" i="11"/>
  <c r="BC33" i="11" s="1"/>
  <c r="BF30" i="39"/>
  <c r="BF33" i="39" s="1"/>
  <c r="M15" i="29"/>
  <c r="M21" i="29" s="1"/>
  <c r="M24" i="29" s="1"/>
  <c r="M15" i="17"/>
  <c r="M21" i="17" s="1"/>
  <c r="M24" i="17" s="1"/>
  <c r="M15" i="8"/>
  <c r="M15" i="34"/>
  <c r="M21" i="34" s="1"/>
  <c r="M24" i="34" s="1"/>
  <c r="G15" i="19"/>
  <c r="G21" i="19" s="1"/>
  <c r="G24" i="19" s="1"/>
  <c r="G15" i="9"/>
  <c r="G21" i="9" s="1"/>
  <c r="G24" i="9" s="1"/>
  <c r="G15" i="24"/>
  <c r="G21" i="24" s="1"/>
  <c r="G24" i="24" s="1"/>
  <c r="G15" i="13"/>
  <c r="G21" i="13" s="1"/>
  <c r="G24" i="13" s="1"/>
  <c r="G15" i="36"/>
  <c r="G21" i="36" s="1"/>
  <c r="G24" i="36" s="1"/>
  <c r="G15" i="30"/>
  <c r="G21" i="30" s="1"/>
  <c r="G24" i="30" s="1"/>
  <c r="G15" i="26"/>
  <c r="G21" i="26" s="1"/>
  <c r="G24" i="26" s="1"/>
  <c r="G15" i="33"/>
  <c r="G21" i="33" s="1"/>
  <c r="G24" i="33" s="1"/>
  <c r="G15" i="28"/>
  <c r="G21" i="28" s="1"/>
  <c r="G24" i="28" s="1"/>
  <c r="G15" i="16"/>
  <c r="G21" i="16" s="1"/>
  <c r="G24" i="16" s="1"/>
  <c r="G15" i="27"/>
  <c r="G21" i="27" s="1"/>
  <c r="G24" i="27" s="1"/>
  <c r="G15" i="38"/>
  <c r="G21" i="38" s="1"/>
  <c r="G24" i="38" s="1"/>
  <c r="G15" i="22"/>
  <c r="G21" i="22" s="1"/>
  <c r="G24" i="22" s="1"/>
  <c r="G15" i="35"/>
  <c r="G21" i="35" s="1"/>
  <c r="G24" i="35" s="1"/>
  <c r="G15" i="18"/>
  <c r="G21" i="18" s="1"/>
  <c r="G24" i="18" s="1"/>
  <c r="G15" i="25"/>
  <c r="G21" i="25" s="1"/>
  <c r="G24" i="25" s="1"/>
  <c r="G15" i="40"/>
  <c r="G21" i="40" s="1"/>
  <c r="G24" i="40" s="1"/>
  <c r="G15" i="32"/>
  <c r="G21" i="32" s="1"/>
  <c r="G24" i="32" s="1"/>
  <c r="AO27" i="31" l="1"/>
  <c r="AO30" i="31"/>
  <c r="AO33" i="31" s="1"/>
  <c r="AO49" i="31" s="1"/>
  <c r="AO52" i="31" s="1"/>
  <c r="AM31" i="49" s="1"/>
  <c r="M21" i="8"/>
  <c r="N24" i="8"/>
  <c r="BD30" i="23"/>
  <c r="BD33" i="23" s="1"/>
  <c r="BD27" i="23"/>
  <c r="V30" i="12"/>
  <c r="V33" i="12" s="1"/>
  <c r="V27" i="12"/>
  <c r="BC49" i="23"/>
  <c r="BC52" i="23" s="1"/>
  <c r="BA23" i="49" s="1"/>
  <c r="U49" i="12"/>
  <c r="U52" i="12" s="1"/>
  <c r="S10" i="49" s="1"/>
  <c r="BC49" i="11"/>
  <c r="BC52" i="11" s="1"/>
  <c r="BA12" i="49" s="1"/>
  <c r="BD27" i="11"/>
  <c r="BD30" i="11"/>
  <c r="BD33" i="11" s="1"/>
  <c r="BF48" i="39"/>
  <c r="BF51" i="39" s="1"/>
  <c r="BD39" i="49" s="1"/>
  <c r="L15" i="17"/>
  <c r="L21" i="17" s="1"/>
  <c r="L24" i="17" s="1"/>
  <c r="L15" i="34"/>
  <c r="L21" i="34" s="1"/>
  <c r="L24" i="34" s="1"/>
  <c r="L15" i="29"/>
  <c r="L21" i="29" s="1"/>
  <c r="L24" i="29" s="1"/>
  <c r="F15" i="32"/>
  <c r="F21" i="32" s="1"/>
  <c r="F24" i="32" s="1"/>
  <c r="F27" i="32" s="1"/>
  <c r="G30" i="32" s="1"/>
  <c r="G33" i="32" s="1"/>
  <c r="F15" i="25"/>
  <c r="F21" i="25" s="1"/>
  <c r="F24" i="25" s="1"/>
  <c r="F27" i="25" s="1"/>
  <c r="G30" i="25" s="1"/>
  <c r="G33" i="25" s="1"/>
  <c r="F15" i="22"/>
  <c r="F21" i="22" s="1"/>
  <c r="F24" i="22" s="1"/>
  <c r="F27" i="22" s="1"/>
  <c r="G30" i="22" s="1"/>
  <c r="G33" i="22" s="1"/>
  <c r="F15" i="16"/>
  <c r="F21" i="16" s="1"/>
  <c r="F24" i="16" s="1"/>
  <c r="F27" i="16" s="1"/>
  <c r="G30" i="16" s="1"/>
  <c r="G33" i="16" s="1"/>
  <c r="F15" i="33"/>
  <c r="F21" i="33" s="1"/>
  <c r="F24" i="33" s="1"/>
  <c r="F27" i="33" s="1"/>
  <c r="G30" i="33" s="1"/>
  <c r="G33" i="33" s="1"/>
  <c r="F15" i="30"/>
  <c r="F21" i="30" s="1"/>
  <c r="F24" i="30" s="1"/>
  <c r="F27" i="30" s="1"/>
  <c r="G30" i="30" s="1"/>
  <c r="G33" i="30" s="1"/>
  <c r="F15" i="13"/>
  <c r="F21" i="13" s="1"/>
  <c r="F24" i="13" s="1"/>
  <c r="F27" i="13" s="1"/>
  <c r="G30" i="13" s="1"/>
  <c r="G33" i="13" s="1"/>
  <c r="F15" i="9"/>
  <c r="F21" i="9" s="1"/>
  <c r="F24" i="9" s="1"/>
  <c r="F27" i="9" s="1"/>
  <c r="G30" i="9" s="1"/>
  <c r="G33" i="9" s="1"/>
  <c r="F15" i="40"/>
  <c r="F21" i="40" s="1"/>
  <c r="F24" i="40" s="1"/>
  <c r="F27" i="40" s="1"/>
  <c r="G30" i="40" s="1"/>
  <c r="G33" i="40" s="1"/>
  <c r="F15" i="18"/>
  <c r="F21" i="18" s="1"/>
  <c r="F24" i="18" s="1"/>
  <c r="F27" i="18" s="1"/>
  <c r="G30" i="18" s="1"/>
  <c r="G33" i="18" s="1"/>
  <c r="F15" i="35"/>
  <c r="F21" i="35" s="1"/>
  <c r="F24" i="35" s="1"/>
  <c r="F27" i="35" s="1"/>
  <c r="G30" i="35" s="1"/>
  <c r="G33" i="35" s="1"/>
  <c r="F15" i="38"/>
  <c r="F21" i="38" s="1"/>
  <c r="F24" i="38" s="1"/>
  <c r="F27" i="38" s="1"/>
  <c r="G30" i="38" s="1"/>
  <c r="G33" i="38" s="1"/>
  <c r="F15" i="27"/>
  <c r="F21" i="27" s="1"/>
  <c r="F24" i="27" s="1"/>
  <c r="F27" i="27" s="1"/>
  <c r="G30" i="27" s="1"/>
  <c r="G33" i="27" s="1"/>
  <c r="F15" i="28"/>
  <c r="F21" i="28" s="1"/>
  <c r="F24" i="28" s="1"/>
  <c r="F27" i="28" s="1"/>
  <c r="G30" i="28" s="1"/>
  <c r="G33" i="28" s="1"/>
  <c r="F15" i="26"/>
  <c r="F21" i="26" s="1"/>
  <c r="F24" i="26" s="1"/>
  <c r="F27" i="26" s="1"/>
  <c r="G30" i="26" s="1"/>
  <c r="G33" i="26" s="1"/>
  <c r="F15" i="36"/>
  <c r="F21" i="36" s="1"/>
  <c r="F24" i="36" s="1"/>
  <c r="F27" i="36" s="1"/>
  <c r="G30" i="36" s="1"/>
  <c r="G33" i="36" s="1"/>
  <c r="F15" i="24"/>
  <c r="F21" i="24" s="1"/>
  <c r="F24" i="24" s="1"/>
  <c r="F27" i="24" s="1"/>
  <c r="G30" i="24" s="1"/>
  <c r="G33" i="24" s="1"/>
  <c r="F15" i="19"/>
  <c r="F21" i="19" s="1"/>
  <c r="F24" i="19" s="1"/>
  <c r="F27" i="19" s="1"/>
  <c r="G30" i="19" s="1"/>
  <c r="G33" i="19" s="1"/>
  <c r="G27" i="25" l="1"/>
  <c r="H30" i="25" s="1"/>
  <c r="H33" i="25" s="1"/>
  <c r="AP27" i="31"/>
  <c r="AP30" i="31"/>
  <c r="AP33" i="31" s="1"/>
  <c r="AP49" i="31" s="1"/>
  <c r="AP52" i="31" s="1"/>
  <c r="AN31" i="49" s="1"/>
  <c r="M24" i="8"/>
  <c r="G27" i="9"/>
  <c r="H27" i="9" s="1"/>
  <c r="G27" i="24"/>
  <c r="H27" i="24" s="1"/>
  <c r="G49" i="19"/>
  <c r="G52" i="19" s="1"/>
  <c r="E19" i="49" s="1"/>
  <c r="G49" i="28"/>
  <c r="G52" i="28" s="1"/>
  <c r="E28" i="49" s="1"/>
  <c r="V49" i="12"/>
  <c r="V52" i="12" s="1"/>
  <c r="T10" i="49" s="1"/>
  <c r="G27" i="33"/>
  <c r="G49" i="25"/>
  <c r="G52" i="25" s="1"/>
  <c r="E25" i="49" s="1"/>
  <c r="G27" i="28"/>
  <c r="G27" i="38"/>
  <c r="G49" i="26"/>
  <c r="G52" i="26" s="1"/>
  <c r="E26" i="49" s="1"/>
  <c r="G49" i="35"/>
  <c r="G52" i="35" s="1"/>
  <c r="E35" i="49" s="1"/>
  <c r="G49" i="30"/>
  <c r="G52" i="30" s="1"/>
  <c r="E30" i="49" s="1"/>
  <c r="G27" i="32"/>
  <c r="G27" i="22"/>
  <c r="G27" i="13"/>
  <c r="G27" i="35"/>
  <c r="G27" i="26"/>
  <c r="G49" i="36"/>
  <c r="G52" i="36" s="1"/>
  <c r="E37" i="49" s="1"/>
  <c r="G49" i="38"/>
  <c r="G52" i="38" s="1"/>
  <c r="E38" i="49" s="1"/>
  <c r="G49" i="13"/>
  <c r="G52" i="13" s="1"/>
  <c r="E9" i="49" s="1"/>
  <c r="G49" i="33"/>
  <c r="G52" i="33" s="1"/>
  <c r="E33" i="49" s="1"/>
  <c r="G27" i="36"/>
  <c r="BD49" i="23"/>
  <c r="BD52" i="23" s="1"/>
  <c r="BB23" i="49" s="1"/>
  <c r="G49" i="24"/>
  <c r="G52" i="24" s="1"/>
  <c r="E24" i="49" s="1"/>
  <c r="G49" i="27"/>
  <c r="G52" i="27" s="1"/>
  <c r="E27" i="49" s="1"/>
  <c r="G49" i="9"/>
  <c r="G52" i="9" s="1"/>
  <c r="E14" i="49" s="1"/>
  <c r="G49" i="40"/>
  <c r="G52" i="40" s="1"/>
  <c r="E40" i="49" s="1"/>
  <c r="G49" i="22"/>
  <c r="G52" i="22" s="1"/>
  <c r="E22" i="49" s="1"/>
  <c r="G49" i="32"/>
  <c r="G52" i="32" s="1"/>
  <c r="E32" i="49" s="1"/>
  <c r="G27" i="40"/>
  <c r="G27" i="19"/>
  <c r="W30" i="12"/>
  <c r="W33" i="12" s="1"/>
  <c r="W27" i="12"/>
  <c r="G27" i="30"/>
  <c r="BE30" i="23"/>
  <c r="BE33" i="23" s="1"/>
  <c r="BE27" i="23"/>
  <c r="G27" i="27"/>
  <c r="G49" i="16"/>
  <c r="G52" i="16" s="1"/>
  <c r="E17" i="49" s="1"/>
  <c r="G27" i="16"/>
  <c r="G49" i="18"/>
  <c r="G52" i="18" s="1"/>
  <c r="E18" i="49" s="1"/>
  <c r="G27" i="18"/>
  <c r="BD49" i="11"/>
  <c r="BD52" i="11" s="1"/>
  <c r="BB12" i="49" s="1"/>
  <c r="BE30" i="11"/>
  <c r="BE33" i="11" s="1"/>
  <c r="BE27" i="11"/>
  <c r="K15" i="29"/>
  <c r="K21" i="29" s="1"/>
  <c r="K24" i="29" s="1"/>
  <c r="K15" i="34"/>
  <c r="K21" i="34" s="1"/>
  <c r="K24" i="34" s="1"/>
  <c r="K15" i="17"/>
  <c r="K21" i="17" s="1"/>
  <c r="K24" i="17" s="1"/>
  <c r="E15" i="24"/>
  <c r="E21" i="24" s="1"/>
  <c r="E15" i="26"/>
  <c r="E21" i="26" s="1"/>
  <c r="E15" i="27"/>
  <c r="E21" i="27" s="1"/>
  <c r="E15" i="35"/>
  <c r="E21" i="35" s="1"/>
  <c r="E15" i="13"/>
  <c r="E21" i="13" s="1"/>
  <c r="E15" i="19"/>
  <c r="E21" i="19" s="1"/>
  <c r="E15" i="36"/>
  <c r="E21" i="36" s="1"/>
  <c r="E15" i="28"/>
  <c r="E21" i="28" s="1"/>
  <c r="E15" i="38"/>
  <c r="E21" i="38" s="1"/>
  <c r="E15" i="18"/>
  <c r="E21" i="18" s="1"/>
  <c r="E15" i="40"/>
  <c r="E21" i="40" s="1"/>
  <c r="E15" i="9"/>
  <c r="E21" i="9" s="1"/>
  <c r="E15" i="30"/>
  <c r="E21" i="30" s="1"/>
  <c r="E15" i="16"/>
  <c r="E21" i="16" s="1"/>
  <c r="E15" i="25"/>
  <c r="E21" i="25" s="1"/>
  <c r="E15" i="33"/>
  <c r="E21" i="33" s="1"/>
  <c r="E15" i="22"/>
  <c r="E21" i="22" s="1"/>
  <c r="E15" i="32"/>
  <c r="E21" i="32" s="1"/>
  <c r="H27" i="25" l="1"/>
  <c r="I30" i="25" s="1"/>
  <c r="I33" i="25" s="1"/>
  <c r="H30" i="9"/>
  <c r="H33" i="9" s="1"/>
  <c r="H49" i="9" s="1"/>
  <c r="H52" i="9" s="1"/>
  <c r="F14" i="49" s="1"/>
  <c r="AQ27" i="31"/>
  <c r="AQ30" i="31"/>
  <c r="AQ33" i="31" s="1"/>
  <c r="AQ49" i="31" s="1"/>
  <c r="AQ52" i="31" s="1"/>
  <c r="AO31" i="49" s="1"/>
  <c r="H30" i="24"/>
  <c r="H33" i="24" s="1"/>
  <c r="H49" i="24" s="1"/>
  <c r="H52" i="24" s="1"/>
  <c r="F24" i="49" s="1"/>
  <c r="BE49" i="23"/>
  <c r="BE52" i="23" s="1"/>
  <c r="BC23" i="49" s="1"/>
  <c r="H30" i="19"/>
  <c r="H33" i="19" s="1"/>
  <c r="H27" i="19"/>
  <c r="H30" i="35"/>
  <c r="H33" i="35" s="1"/>
  <c r="H27" i="35"/>
  <c r="H30" i="30"/>
  <c r="H33" i="30" s="1"/>
  <c r="H27" i="30"/>
  <c r="H30" i="40"/>
  <c r="H33" i="40" s="1"/>
  <c r="H27" i="40"/>
  <c r="H30" i="13"/>
  <c r="H33" i="13" s="1"/>
  <c r="H27" i="13"/>
  <c r="H30" i="32"/>
  <c r="H33" i="32" s="1"/>
  <c r="H27" i="32"/>
  <c r="I30" i="24"/>
  <c r="I33" i="24" s="1"/>
  <c r="I27" i="24"/>
  <c r="H30" i="33"/>
  <c r="H33" i="33" s="1"/>
  <c r="H27" i="33"/>
  <c r="H30" i="27"/>
  <c r="H33" i="27" s="1"/>
  <c r="H27" i="27"/>
  <c r="X30" i="12"/>
  <c r="X33" i="12" s="1"/>
  <c r="X27" i="12"/>
  <c r="H30" i="36"/>
  <c r="H33" i="36" s="1"/>
  <c r="H27" i="36"/>
  <c r="H30" i="28"/>
  <c r="H33" i="28" s="1"/>
  <c r="H27" i="28"/>
  <c r="H30" i="22"/>
  <c r="H33" i="22" s="1"/>
  <c r="H27" i="22"/>
  <c r="I30" i="9"/>
  <c r="I33" i="9" s="1"/>
  <c r="I27" i="9"/>
  <c r="H49" i="25"/>
  <c r="H52" i="25" s="1"/>
  <c r="F25" i="49" s="1"/>
  <c r="BF27" i="23"/>
  <c r="BF30" i="23"/>
  <c r="BF33" i="23" s="1"/>
  <c r="BF49" i="23" s="1"/>
  <c r="BF52" i="23" s="1"/>
  <c r="BD23" i="49" s="1"/>
  <c r="W49" i="12"/>
  <c r="W52" i="12" s="1"/>
  <c r="U10" i="49" s="1"/>
  <c r="H27" i="26"/>
  <c r="H30" i="26"/>
  <c r="H33" i="26" s="1"/>
  <c r="H30" i="38"/>
  <c r="H33" i="38" s="1"/>
  <c r="H27" i="38"/>
  <c r="H30" i="16"/>
  <c r="H33" i="16" s="1"/>
  <c r="H27" i="16"/>
  <c r="H30" i="18"/>
  <c r="H33" i="18" s="1"/>
  <c r="H27" i="18"/>
  <c r="BF27" i="11"/>
  <c r="BF30" i="11"/>
  <c r="BF33" i="11" s="1"/>
  <c r="BF49" i="11" s="1"/>
  <c r="BF52" i="11" s="1"/>
  <c r="BD12" i="49" s="1"/>
  <c r="BE49" i="11"/>
  <c r="BE52" i="11" s="1"/>
  <c r="BC12" i="49" s="1"/>
  <c r="J15" i="29"/>
  <c r="J21" i="29" s="1"/>
  <c r="J24" i="29" s="1"/>
  <c r="J15" i="17"/>
  <c r="J21" i="17" s="1"/>
  <c r="J24" i="17" s="1"/>
  <c r="J15" i="34"/>
  <c r="J21" i="34" s="1"/>
  <c r="J24" i="34" s="1"/>
  <c r="C15" i="13"/>
  <c r="C21" i="13" s="1"/>
  <c r="D15" i="13"/>
  <c r="D21" i="13" s="1"/>
  <c r="C15" i="35"/>
  <c r="C21" i="35" s="1"/>
  <c r="D15" i="35"/>
  <c r="D21" i="35" s="1"/>
  <c r="C15" i="26"/>
  <c r="C21" i="26" s="1"/>
  <c r="D15" i="26"/>
  <c r="D21" i="26" s="1"/>
  <c r="C15" i="32"/>
  <c r="C21" i="32" s="1"/>
  <c r="D15" i="32"/>
  <c r="D21" i="32" s="1"/>
  <c r="C15" i="22"/>
  <c r="C21" i="22" s="1"/>
  <c r="D15" i="22"/>
  <c r="D21" i="22" s="1"/>
  <c r="C15" i="30"/>
  <c r="C21" i="30" s="1"/>
  <c r="D15" i="30"/>
  <c r="D21" i="30" s="1"/>
  <c r="C15" i="40"/>
  <c r="C21" i="40" s="1"/>
  <c r="D15" i="40"/>
  <c r="D21" i="40" s="1"/>
  <c r="C15" i="38"/>
  <c r="C21" i="38" s="1"/>
  <c r="D15" i="38"/>
  <c r="D21" i="38" s="1"/>
  <c r="C15" i="36"/>
  <c r="C21" i="36" s="1"/>
  <c r="D15" i="36"/>
  <c r="D21" i="36" s="1"/>
  <c r="C15" i="33"/>
  <c r="C21" i="33" s="1"/>
  <c r="D15" i="33"/>
  <c r="D21" i="33" s="1"/>
  <c r="C15" i="25"/>
  <c r="C21" i="25" s="1"/>
  <c r="D15" i="25"/>
  <c r="D21" i="25" s="1"/>
  <c r="C15" i="16"/>
  <c r="C21" i="16" s="1"/>
  <c r="D15" i="16"/>
  <c r="D21" i="16" s="1"/>
  <c r="C15" i="9"/>
  <c r="C21" i="9" s="1"/>
  <c r="D15" i="9"/>
  <c r="D21" i="9" s="1"/>
  <c r="C15" i="18"/>
  <c r="C21" i="18" s="1"/>
  <c r="D15" i="18"/>
  <c r="D21" i="18" s="1"/>
  <c r="C15" i="28"/>
  <c r="C21" i="28" s="1"/>
  <c r="D15" i="28"/>
  <c r="D21" i="28" s="1"/>
  <c r="C15" i="19"/>
  <c r="C21" i="19" s="1"/>
  <c r="D15" i="19"/>
  <c r="D21" i="19" s="1"/>
  <c r="C15" i="27"/>
  <c r="C21" i="27" s="1"/>
  <c r="D15" i="27"/>
  <c r="D21" i="27" s="1"/>
  <c r="C15" i="24"/>
  <c r="C21" i="24" s="1"/>
  <c r="D15" i="24"/>
  <c r="D21" i="24" s="1"/>
  <c r="I27" i="25" l="1"/>
  <c r="J27" i="25" s="1"/>
  <c r="AR30" i="31"/>
  <c r="AR33" i="31" s="1"/>
  <c r="AR49" i="31" s="1"/>
  <c r="AR52" i="31" s="1"/>
  <c r="AP31" i="49" s="1"/>
  <c r="AR27" i="31"/>
  <c r="I49" i="25"/>
  <c r="I52" i="25" s="1"/>
  <c r="G25" i="49" s="1"/>
  <c r="I30" i="26"/>
  <c r="I33" i="26" s="1"/>
  <c r="I27" i="26"/>
  <c r="BG27" i="23"/>
  <c r="BG30" i="23"/>
  <c r="BG33" i="23" s="1"/>
  <c r="BG49" i="23" s="1"/>
  <c r="BG52" i="23" s="1"/>
  <c r="BE23" i="49" s="1"/>
  <c r="I30" i="28"/>
  <c r="I33" i="28" s="1"/>
  <c r="I27" i="28"/>
  <c r="Y30" i="12"/>
  <c r="Y33" i="12" s="1"/>
  <c r="Y27" i="12"/>
  <c r="I30" i="33"/>
  <c r="I33" i="33" s="1"/>
  <c r="I27" i="33"/>
  <c r="J30" i="24"/>
  <c r="J33" i="24" s="1"/>
  <c r="J27" i="24"/>
  <c r="I30" i="30"/>
  <c r="I33" i="30" s="1"/>
  <c r="I27" i="30"/>
  <c r="I30" i="19"/>
  <c r="I33" i="19" s="1"/>
  <c r="I27" i="19"/>
  <c r="H49" i="28"/>
  <c r="H52" i="28" s="1"/>
  <c r="F28" i="49" s="1"/>
  <c r="X49" i="12"/>
  <c r="X52" i="12" s="1"/>
  <c r="V10" i="49" s="1"/>
  <c r="I49" i="24"/>
  <c r="I52" i="24" s="1"/>
  <c r="G24" i="49" s="1"/>
  <c r="H49" i="30"/>
  <c r="H52" i="30" s="1"/>
  <c r="F30" i="49" s="1"/>
  <c r="I30" i="22"/>
  <c r="I33" i="22" s="1"/>
  <c r="I27" i="22"/>
  <c r="I30" i="36"/>
  <c r="I33" i="36" s="1"/>
  <c r="I27" i="36"/>
  <c r="I30" i="27"/>
  <c r="I33" i="27" s="1"/>
  <c r="I27" i="27"/>
  <c r="I30" i="32"/>
  <c r="I33" i="32" s="1"/>
  <c r="I27" i="32"/>
  <c r="I30" i="40"/>
  <c r="I33" i="40" s="1"/>
  <c r="I27" i="40"/>
  <c r="I30" i="35"/>
  <c r="I33" i="35" s="1"/>
  <c r="I27" i="35"/>
  <c r="H49" i="38"/>
  <c r="H52" i="38" s="1"/>
  <c r="F38" i="49" s="1"/>
  <c r="J30" i="9"/>
  <c r="J33" i="9" s="1"/>
  <c r="J27" i="9"/>
  <c r="I30" i="13"/>
  <c r="I33" i="13" s="1"/>
  <c r="I27" i="13"/>
  <c r="I49" i="9"/>
  <c r="I52" i="9" s="1"/>
  <c r="G14" i="49" s="1"/>
  <c r="H49" i="33"/>
  <c r="H52" i="33" s="1"/>
  <c r="F33" i="49" s="1"/>
  <c r="H49" i="13"/>
  <c r="H52" i="13" s="1"/>
  <c r="F9" i="49" s="1"/>
  <c r="H49" i="19"/>
  <c r="H52" i="19" s="1"/>
  <c r="F19" i="49" s="1"/>
  <c r="I30" i="38"/>
  <c r="I33" i="38" s="1"/>
  <c r="I27" i="38"/>
  <c r="H49" i="26"/>
  <c r="H52" i="26" s="1"/>
  <c r="F26" i="49" s="1"/>
  <c r="H49" i="22"/>
  <c r="H52" i="22" s="1"/>
  <c r="F22" i="49" s="1"/>
  <c r="H49" i="36"/>
  <c r="H52" i="36" s="1"/>
  <c r="F37" i="49" s="1"/>
  <c r="H49" i="27"/>
  <c r="H52" i="27" s="1"/>
  <c r="F27" i="49" s="1"/>
  <c r="H49" i="32"/>
  <c r="H52" i="32" s="1"/>
  <c r="F32" i="49" s="1"/>
  <c r="H49" i="40"/>
  <c r="H52" i="40" s="1"/>
  <c r="F40" i="49" s="1"/>
  <c r="H49" i="35"/>
  <c r="H52" i="35" s="1"/>
  <c r="F35" i="49" s="1"/>
  <c r="I30" i="16"/>
  <c r="I33" i="16" s="1"/>
  <c r="I27" i="16"/>
  <c r="H49" i="16"/>
  <c r="H52" i="16" s="1"/>
  <c r="F17" i="49" s="1"/>
  <c r="I30" i="18"/>
  <c r="I33" i="18" s="1"/>
  <c r="I27" i="18"/>
  <c r="H49" i="18"/>
  <c r="H52" i="18" s="1"/>
  <c r="F18" i="49" s="1"/>
  <c r="BG27" i="11"/>
  <c r="BG30" i="11"/>
  <c r="BG33" i="11" s="1"/>
  <c r="BG49" i="11" s="1"/>
  <c r="BG52" i="11" s="1"/>
  <c r="BE12" i="49" s="1"/>
  <c r="I15" i="34"/>
  <c r="I21" i="34" s="1"/>
  <c r="I24" i="34" s="1"/>
  <c r="I15" i="17"/>
  <c r="I21" i="17" s="1"/>
  <c r="I24" i="17" s="1"/>
  <c r="I15" i="29"/>
  <c r="I21" i="29" s="1"/>
  <c r="I24" i="29" s="1"/>
  <c r="J30" i="25" l="1"/>
  <c r="J33" i="25" s="1"/>
  <c r="J49" i="25" s="1"/>
  <c r="J52" i="25" s="1"/>
  <c r="H25" i="49" s="1"/>
  <c r="AS30" i="31"/>
  <c r="AS33" i="31" s="1"/>
  <c r="AS49" i="31" s="1"/>
  <c r="AS52" i="31" s="1"/>
  <c r="AQ31" i="49" s="1"/>
  <c r="AS27" i="31"/>
  <c r="J30" i="32"/>
  <c r="J33" i="32" s="1"/>
  <c r="J27" i="32"/>
  <c r="J30" i="36"/>
  <c r="J33" i="36" s="1"/>
  <c r="J27" i="36"/>
  <c r="J30" i="19"/>
  <c r="J33" i="19" s="1"/>
  <c r="J27" i="19"/>
  <c r="Z30" i="12"/>
  <c r="Z33" i="12" s="1"/>
  <c r="Z27" i="12"/>
  <c r="J30" i="26"/>
  <c r="J33" i="26" s="1"/>
  <c r="J27" i="26"/>
  <c r="I49" i="36"/>
  <c r="I52" i="36" s="1"/>
  <c r="G37" i="49" s="1"/>
  <c r="J49" i="24"/>
  <c r="J52" i="24" s="1"/>
  <c r="H24" i="49" s="1"/>
  <c r="I49" i="26"/>
  <c r="I52" i="26" s="1"/>
  <c r="G26" i="49" s="1"/>
  <c r="I49" i="38"/>
  <c r="I52" i="38" s="1"/>
  <c r="G38" i="49" s="1"/>
  <c r="K30" i="9"/>
  <c r="K33" i="9" s="1"/>
  <c r="K27" i="9"/>
  <c r="J30" i="35"/>
  <c r="J33" i="35" s="1"/>
  <c r="J27" i="35"/>
  <c r="J30" i="40"/>
  <c r="J33" i="40" s="1"/>
  <c r="J27" i="40"/>
  <c r="J30" i="27"/>
  <c r="J33" i="27" s="1"/>
  <c r="J27" i="27"/>
  <c r="J30" i="22"/>
  <c r="J33" i="22" s="1"/>
  <c r="J27" i="22"/>
  <c r="J30" i="30"/>
  <c r="J33" i="30" s="1"/>
  <c r="J27" i="30"/>
  <c r="J30" i="33"/>
  <c r="J33" i="33" s="1"/>
  <c r="J27" i="33"/>
  <c r="J30" i="13"/>
  <c r="J33" i="13" s="1"/>
  <c r="J27" i="13"/>
  <c r="K30" i="24"/>
  <c r="K33" i="24" s="1"/>
  <c r="K27" i="24"/>
  <c r="J30" i="28"/>
  <c r="J33" i="28" s="1"/>
  <c r="J27" i="28"/>
  <c r="J30" i="38"/>
  <c r="J33" i="38" s="1"/>
  <c r="J27" i="38"/>
  <c r="I49" i="13"/>
  <c r="I52" i="13" s="1"/>
  <c r="G9" i="49" s="1"/>
  <c r="I49" i="32"/>
  <c r="I52" i="32" s="1"/>
  <c r="G32" i="49" s="1"/>
  <c r="I49" i="19"/>
  <c r="I52" i="19" s="1"/>
  <c r="G19" i="49" s="1"/>
  <c r="Y49" i="12"/>
  <c r="Y52" i="12" s="1"/>
  <c r="W10" i="49" s="1"/>
  <c r="I49" i="28"/>
  <c r="I52" i="28" s="1"/>
  <c r="G28" i="49" s="1"/>
  <c r="K30" i="25"/>
  <c r="K33" i="25" s="1"/>
  <c r="K27" i="25"/>
  <c r="J49" i="9"/>
  <c r="J52" i="9" s="1"/>
  <c r="H14" i="49" s="1"/>
  <c r="I49" i="35"/>
  <c r="I52" i="35" s="1"/>
  <c r="G35" i="49" s="1"/>
  <c r="I49" i="40"/>
  <c r="I52" i="40" s="1"/>
  <c r="G40" i="49" s="1"/>
  <c r="I49" i="27"/>
  <c r="I52" i="27" s="1"/>
  <c r="G27" i="49" s="1"/>
  <c r="I49" i="22"/>
  <c r="I52" i="22" s="1"/>
  <c r="G22" i="49" s="1"/>
  <c r="I49" i="30"/>
  <c r="I52" i="30" s="1"/>
  <c r="G30" i="49" s="1"/>
  <c r="I49" i="33"/>
  <c r="I52" i="33" s="1"/>
  <c r="G33" i="49" s="1"/>
  <c r="BH27" i="23"/>
  <c r="BH30" i="23"/>
  <c r="BH33" i="23" s="1"/>
  <c r="BH49" i="23" s="1"/>
  <c r="BH52" i="23" s="1"/>
  <c r="BF23" i="49" s="1"/>
  <c r="J30" i="16"/>
  <c r="J33" i="16" s="1"/>
  <c r="J27" i="16"/>
  <c r="I49" i="16"/>
  <c r="I52" i="16" s="1"/>
  <c r="G17" i="49" s="1"/>
  <c r="J30" i="18"/>
  <c r="J33" i="18" s="1"/>
  <c r="J27" i="18"/>
  <c r="I49" i="18"/>
  <c r="I52" i="18" s="1"/>
  <c r="G18" i="49" s="1"/>
  <c r="BH27" i="11"/>
  <c r="BH30" i="11"/>
  <c r="BH33" i="11" s="1"/>
  <c r="BH49" i="11" s="1"/>
  <c r="BH52" i="11" s="1"/>
  <c r="BF12" i="49" s="1"/>
  <c r="H15" i="29"/>
  <c r="H21" i="29" s="1"/>
  <c r="H24" i="29" s="1"/>
  <c r="H15" i="17"/>
  <c r="H21" i="17" s="1"/>
  <c r="H24" i="17" s="1"/>
  <c r="H15" i="34"/>
  <c r="H21" i="34" s="1"/>
  <c r="H24" i="34" s="1"/>
  <c r="AT30" i="31" l="1"/>
  <c r="AT33" i="31" s="1"/>
  <c r="AT49" i="31" s="1"/>
  <c r="AT52" i="31" s="1"/>
  <c r="AR31" i="49" s="1"/>
  <c r="AT27" i="31"/>
  <c r="K30" i="28"/>
  <c r="K33" i="28" s="1"/>
  <c r="K27" i="28"/>
  <c r="K30" i="33"/>
  <c r="K33" i="33" s="1"/>
  <c r="K27" i="33"/>
  <c r="K30" i="27"/>
  <c r="K33" i="27" s="1"/>
  <c r="K27" i="27"/>
  <c r="K30" i="36"/>
  <c r="K33" i="36" s="1"/>
  <c r="K27" i="36"/>
  <c r="J49" i="33"/>
  <c r="J52" i="33" s="1"/>
  <c r="H33" i="49" s="1"/>
  <c r="J49" i="27"/>
  <c r="J52" i="27" s="1"/>
  <c r="H27" i="49" s="1"/>
  <c r="J49" i="35"/>
  <c r="J52" i="35" s="1"/>
  <c r="H35" i="49" s="1"/>
  <c r="Z49" i="12"/>
  <c r="Z52" i="12" s="1"/>
  <c r="X10" i="49" s="1"/>
  <c r="J49" i="36"/>
  <c r="J52" i="36" s="1"/>
  <c r="H37" i="49" s="1"/>
  <c r="BI30" i="23"/>
  <c r="BI33" i="23" s="1"/>
  <c r="BI49" i="23" s="1"/>
  <c r="BI52" i="23" s="1"/>
  <c r="BG23" i="49" s="1"/>
  <c r="BI27" i="23"/>
  <c r="K49" i="25"/>
  <c r="K52" i="25" s="1"/>
  <c r="I25" i="49" s="1"/>
  <c r="K30" i="38"/>
  <c r="K33" i="38" s="1"/>
  <c r="K27" i="38"/>
  <c r="L30" i="24"/>
  <c r="L33" i="24" s="1"/>
  <c r="L27" i="24"/>
  <c r="K30" i="13"/>
  <c r="K33" i="13" s="1"/>
  <c r="K27" i="13"/>
  <c r="K30" i="30"/>
  <c r="K33" i="30" s="1"/>
  <c r="K27" i="30"/>
  <c r="K30" i="22"/>
  <c r="K33" i="22" s="1"/>
  <c r="K27" i="22"/>
  <c r="K30" i="40"/>
  <c r="K33" i="40" s="1"/>
  <c r="K27" i="40"/>
  <c r="L30" i="9"/>
  <c r="L33" i="9" s="1"/>
  <c r="L27" i="9"/>
  <c r="K30" i="26"/>
  <c r="K33" i="26" s="1"/>
  <c r="K27" i="26"/>
  <c r="K30" i="19"/>
  <c r="K33" i="19" s="1"/>
  <c r="K27" i="19"/>
  <c r="K30" i="32"/>
  <c r="K33" i="32" s="1"/>
  <c r="K27" i="32"/>
  <c r="K30" i="35"/>
  <c r="K33" i="35" s="1"/>
  <c r="K27" i="35"/>
  <c r="AA30" i="12"/>
  <c r="AA33" i="12" s="1"/>
  <c r="AA27" i="12"/>
  <c r="L30" i="25"/>
  <c r="L33" i="25" s="1"/>
  <c r="L27" i="25"/>
  <c r="J49" i="28"/>
  <c r="J52" i="28" s="1"/>
  <c r="H28" i="49" s="1"/>
  <c r="J49" i="38"/>
  <c r="J52" i="38" s="1"/>
  <c r="H38" i="49" s="1"/>
  <c r="K49" i="24"/>
  <c r="K52" i="24" s="1"/>
  <c r="I24" i="49" s="1"/>
  <c r="J49" i="13"/>
  <c r="J52" i="13" s="1"/>
  <c r="H9" i="49" s="1"/>
  <c r="J49" i="30"/>
  <c r="J52" i="30" s="1"/>
  <c r="H30" i="49" s="1"/>
  <c r="J49" i="22"/>
  <c r="J52" i="22" s="1"/>
  <c r="H22" i="49" s="1"/>
  <c r="J49" i="40"/>
  <c r="J52" i="40" s="1"/>
  <c r="H40" i="49" s="1"/>
  <c r="K49" i="9"/>
  <c r="K52" i="9" s="1"/>
  <c r="I14" i="49" s="1"/>
  <c r="J49" i="26"/>
  <c r="J52" i="26" s="1"/>
  <c r="H26" i="49" s="1"/>
  <c r="J49" i="19"/>
  <c r="J52" i="19" s="1"/>
  <c r="H19" i="49" s="1"/>
  <c r="J49" i="32"/>
  <c r="J52" i="32" s="1"/>
  <c r="H32" i="49" s="1"/>
  <c r="K30" i="16"/>
  <c r="K33" i="16" s="1"/>
  <c r="K27" i="16"/>
  <c r="J49" i="16"/>
  <c r="J52" i="16" s="1"/>
  <c r="H17" i="49" s="1"/>
  <c r="K30" i="18"/>
  <c r="K33" i="18" s="1"/>
  <c r="K27" i="18"/>
  <c r="J49" i="18"/>
  <c r="J52" i="18" s="1"/>
  <c r="H18" i="49" s="1"/>
  <c r="BI27" i="11"/>
  <c r="BI30" i="11"/>
  <c r="BI33" i="11" s="1"/>
  <c r="BI49" i="11" s="1"/>
  <c r="BI52" i="11" s="1"/>
  <c r="BG12" i="49" s="1"/>
  <c r="G15" i="29"/>
  <c r="G21" i="29" s="1"/>
  <c r="G24" i="29" s="1"/>
  <c r="G15" i="34"/>
  <c r="G21" i="34" s="1"/>
  <c r="G24" i="34" s="1"/>
  <c r="G15" i="17"/>
  <c r="G21" i="17" s="1"/>
  <c r="G24" i="17" s="1"/>
  <c r="AU30" i="31" l="1"/>
  <c r="AU33" i="31" s="1"/>
  <c r="AU49" i="31" s="1"/>
  <c r="AU52" i="31" s="1"/>
  <c r="AS31" i="49" s="1"/>
  <c r="AU27" i="31"/>
  <c r="L49" i="25"/>
  <c r="L52" i="25" s="1"/>
  <c r="J25" i="49" s="1"/>
  <c r="K49" i="32"/>
  <c r="K52" i="32" s="1"/>
  <c r="I32" i="49" s="1"/>
  <c r="K49" i="40"/>
  <c r="K52" i="40" s="1"/>
  <c r="I40" i="49" s="1"/>
  <c r="K49" i="30"/>
  <c r="K52" i="30" s="1"/>
  <c r="I30" i="49" s="1"/>
  <c r="K49" i="13"/>
  <c r="K52" i="13" s="1"/>
  <c r="I9" i="49" s="1"/>
  <c r="L30" i="27"/>
  <c r="L33" i="27" s="1"/>
  <c r="L27" i="27"/>
  <c r="L30" i="19"/>
  <c r="L33" i="19" s="1"/>
  <c r="L27" i="19"/>
  <c r="L30" i="22"/>
  <c r="L33" i="22" s="1"/>
  <c r="L27" i="22"/>
  <c r="AA49" i="12"/>
  <c r="AA52" i="12" s="1"/>
  <c r="Y10" i="49" s="1"/>
  <c r="K49" i="19"/>
  <c r="K52" i="19" s="1"/>
  <c r="I19" i="49" s="1"/>
  <c r="L49" i="9"/>
  <c r="L52" i="9" s="1"/>
  <c r="J14" i="49" s="1"/>
  <c r="K49" i="22"/>
  <c r="K52" i="22" s="1"/>
  <c r="I22" i="49" s="1"/>
  <c r="L49" i="24"/>
  <c r="L52" i="24" s="1"/>
  <c r="J24" i="49" s="1"/>
  <c r="L30" i="36"/>
  <c r="L33" i="36" s="1"/>
  <c r="L27" i="36"/>
  <c r="L30" i="33"/>
  <c r="L33" i="33" s="1"/>
  <c r="L27" i="33"/>
  <c r="L30" i="28"/>
  <c r="L33" i="28" s="1"/>
  <c r="L27" i="28"/>
  <c r="K49" i="35"/>
  <c r="K52" i="35" s="1"/>
  <c r="I35" i="49" s="1"/>
  <c r="K49" i="26"/>
  <c r="K52" i="26" s="1"/>
  <c r="I26" i="49" s="1"/>
  <c r="K49" i="38"/>
  <c r="K52" i="38" s="1"/>
  <c r="I38" i="49" s="1"/>
  <c r="AB30" i="12"/>
  <c r="AB33" i="12" s="1"/>
  <c r="AB27" i="12"/>
  <c r="M30" i="9"/>
  <c r="M33" i="9" s="1"/>
  <c r="M27" i="9"/>
  <c r="M30" i="24"/>
  <c r="M33" i="24" s="1"/>
  <c r="M27" i="24"/>
  <c r="K49" i="27"/>
  <c r="K52" i="27" s="1"/>
  <c r="I27" i="49" s="1"/>
  <c r="M30" i="25"/>
  <c r="M33" i="25" s="1"/>
  <c r="M27" i="25"/>
  <c r="L30" i="35"/>
  <c r="L33" i="35" s="1"/>
  <c r="L27" i="35"/>
  <c r="L30" i="32"/>
  <c r="L33" i="32" s="1"/>
  <c r="L27" i="32"/>
  <c r="L30" i="26"/>
  <c r="L33" i="26" s="1"/>
  <c r="L27" i="26"/>
  <c r="L30" i="40"/>
  <c r="L33" i="40" s="1"/>
  <c r="L27" i="40"/>
  <c r="L30" i="30"/>
  <c r="L33" i="30" s="1"/>
  <c r="L27" i="30"/>
  <c r="L30" i="13"/>
  <c r="L33" i="13" s="1"/>
  <c r="L27" i="13"/>
  <c r="L30" i="38"/>
  <c r="L33" i="38" s="1"/>
  <c r="L27" i="38"/>
  <c r="BJ27" i="23"/>
  <c r="BJ30" i="23"/>
  <c r="BJ33" i="23" s="1"/>
  <c r="BJ49" i="23" s="1"/>
  <c r="BJ52" i="23" s="1"/>
  <c r="BH23" i="49" s="1"/>
  <c r="K49" i="36"/>
  <c r="K52" i="36" s="1"/>
  <c r="I37" i="49" s="1"/>
  <c r="K49" i="33"/>
  <c r="K52" i="33" s="1"/>
  <c r="I33" i="49" s="1"/>
  <c r="K49" i="28"/>
  <c r="K52" i="28" s="1"/>
  <c r="I28" i="49" s="1"/>
  <c r="L30" i="16"/>
  <c r="L33" i="16" s="1"/>
  <c r="L27" i="16"/>
  <c r="K49" i="16"/>
  <c r="K52" i="16" s="1"/>
  <c r="I17" i="49" s="1"/>
  <c r="L30" i="18"/>
  <c r="L33" i="18" s="1"/>
  <c r="L27" i="18"/>
  <c r="K49" i="18"/>
  <c r="K52" i="18" s="1"/>
  <c r="I18" i="49" s="1"/>
  <c r="BJ30" i="11"/>
  <c r="BJ33" i="11" s="1"/>
  <c r="BJ49" i="11" s="1"/>
  <c r="BJ52" i="11" s="1"/>
  <c r="BH12" i="49" s="1"/>
  <c r="BJ27" i="11"/>
  <c r="F15" i="17"/>
  <c r="F21" i="17" s="1"/>
  <c r="F24" i="17" s="1"/>
  <c r="F27" i="17" s="1"/>
  <c r="G30" i="17" s="1"/>
  <c r="G33" i="17" s="1"/>
  <c r="F15" i="34"/>
  <c r="F21" i="34" s="1"/>
  <c r="F24" i="34" s="1"/>
  <c r="F27" i="34" s="1"/>
  <c r="G30" i="34" s="1"/>
  <c r="G33" i="34" s="1"/>
  <c r="F15" i="29"/>
  <c r="F21" i="29" s="1"/>
  <c r="F24" i="29" s="1"/>
  <c r="F27" i="29" s="1"/>
  <c r="G30" i="29" s="1"/>
  <c r="G33" i="29" s="1"/>
  <c r="G27" i="34" l="1"/>
  <c r="H30" i="34" s="1"/>
  <c r="H33" i="34" s="1"/>
  <c r="AV30" i="31"/>
  <c r="AV33" i="31" s="1"/>
  <c r="AV49" i="31" s="1"/>
  <c r="AV52" i="31" s="1"/>
  <c r="AT31" i="49" s="1"/>
  <c r="AV27" i="31"/>
  <c r="L49" i="13"/>
  <c r="L52" i="13" s="1"/>
  <c r="J9" i="49" s="1"/>
  <c r="L49" i="32"/>
  <c r="L52" i="32" s="1"/>
  <c r="J32" i="49" s="1"/>
  <c r="N30" i="24"/>
  <c r="N33" i="24" s="1"/>
  <c r="N27" i="24"/>
  <c r="N30" i="9"/>
  <c r="N33" i="9" s="1"/>
  <c r="N27" i="9"/>
  <c r="M30" i="22"/>
  <c r="M33" i="22" s="1"/>
  <c r="M27" i="22"/>
  <c r="M30" i="27"/>
  <c r="M33" i="27" s="1"/>
  <c r="M27" i="27"/>
  <c r="M30" i="38"/>
  <c r="M33" i="38" s="1"/>
  <c r="M27" i="38"/>
  <c r="M30" i="30"/>
  <c r="M33" i="30" s="1"/>
  <c r="M27" i="30"/>
  <c r="M30" i="26"/>
  <c r="M33" i="26" s="1"/>
  <c r="M27" i="26"/>
  <c r="M30" i="35"/>
  <c r="M33" i="35" s="1"/>
  <c r="M27" i="35"/>
  <c r="G27" i="29"/>
  <c r="M49" i="24"/>
  <c r="M52" i="24" s="1"/>
  <c r="K24" i="49" s="1"/>
  <c r="M49" i="9"/>
  <c r="M52" i="9" s="1"/>
  <c r="K14" i="49" s="1"/>
  <c r="L49" i="33"/>
  <c r="L52" i="33" s="1"/>
  <c r="J33" i="49" s="1"/>
  <c r="L49" i="22"/>
  <c r="L52" i="22" s="1"/>
  <c r="J22" i="49" s="1"/>
  <c r="L49" i="27"/>
  <c r="L52" i="27" s="1"/>
  <c r="J27" i="49" s="1"/>
  <c r="L49" i="38"/>
  <c r="L52" i="38" s="1"/>
  <c r="J38" i="49" s="1"/>
  <c r="L49" i="30"/>
  <c r="L52" i="30" s="1"/>
  <c r="J30" i="49" s="1"/>
  <c r="L49" i="26"/>
  <c r="L52" i="26" s="1"/>
  <c r="J26" i="49" s="1"/>
  <c r="L49" i="35"/>
  <c r="L52" i="35" s="1"/>
  <c r="J35" i="49" s="1"/>
  <c r="AC30" i="12"/>
  <c r="AC33" i="12" s="1"/>
  <c r="AC27" i="12"/>
  <c r="M30" i="28"/>
  <c r="M33" i="28" s="1"/>
  <c r="M27" i="28"/>
  <c r="M30" i="36"/>
  <c r="M33" i="36" s="1"/>
  <c r="M27" i="36"/>
  <c r="M30" i="19"/>
  <c r="M33" i="19" s="1"/>
  <c r="M27" i="19"/>
  <c r="G49" i="29"/>
  <c r="G52" i="29" s="1"/>
  <c r="E29" i="49" s="1"/>
  <c r="BK27" i="23"/>
  <c r="BK30" i="23"/>
  <c r="BK33" i="23" s="1"/>
  <c r="BK49" i="23" s="1"/>
  <c r="BK52" i="23" s="1"/>
  <c r="BI23" i="49" s="1"/>
  <c r="L49" i="40"/>
  <c r="L52" i="40" s="1"/>
  <c r="J40" i="49" s="1"/>
  <c r="M49" i="25"/>
  <c r="M52" i="25" s="1"/>
  <c r="K25" i="49" s="1"/>
  <c r="M30" i="33"/>
  <c r="M33" i="33" s="1"/>
  <c r="M27" i="33"/>
  <c r="M30" i="13"/>
  <c r="M33" i="13" s="1"/>
  <c r="M27" i="13"/>
  <c r="M30" i="40"/>
  <c r="M33" i="40" s="1"/>
  <c r="M27" i="40"/>
  <c r="M30" i="32"/>
  <c r="M33" i="32" s="1"/>
  <c r="M27" i="32"/>
  <c r="N30" i="25"/>
  <c r="N33" i="25" s="1"/>
  <c r="N27" i="25"/>
  <c r="AB49" i="12"/>
  <c r="AB52" i="12" s="1"/>
  <c r="Z10" i="49" s="1"/>
  <c r="L49" i="28"/>
  <c r="L52" i="28" s="1"/>
  <c r="J28" i="49" s="1"/>
  <c r="L49" i="36"/>
  <c r="L52" i="36" s="1"/>
  <c r="J37" i="49" s="1"/>
  <c r="L49" i="19"/>
  <c r="L52" i="19" s="1"/>
  <c r="J19" i="49" s="1"/>
  <c r="G49" i="34"/>
  <c r="G52" i="34" s="1"/>
  <c r="E34" i="49" s="1"/>
  <c r="M30" i="16"/>
  <c r="M33" i="16" s="1"/>
  <c r="M27" i="16"/>
  <c r="L49" i="16"/>
  <c r="L52" i="16" s="1"/>
  <c r="J17" i="49" s="1"/>
  <c r="M30" i="18"/>
  <c r="M33" i="18" s="1"/>
  <c r="M27" i="18"/>
  <c r="L49" i="18"/>
  <c r="L52" i="18" s="1"/>
  <c r="J18" i="49" s="1"/>
  <c r="G49" i="17"/>
  <c r="G52" i="17" s="1"/>
  <c r="E16" i="49" s="1"/>
  <c r="G27" i="17"/>
  <c r="E13" i="49"/>
  <c r="BK27" i="11"/>
  <c r="BK30" i="11"/>
  <c r="BK33" i="11" s="1"/>
  <c r="BK49" i="11" s="1"/>
  <c r="BK52" i="11" s="1"/>
  <c r="BI12" i="49" s="1"/>
  <c r="BN30" i="37"/>
  <c r="BN33" i="37" s="1"/>
  <c r="BN47" i="37" s="1"/>
  <c r="E15" i="34"/>
  <c r="E21" i="34" s="1"/>
  <c r="E15" i="17"/>
  <c r="E21" i="17" s="1"/>
  <c r="E15" i="29"/>
  <c r="E21" i="29" s="1"/>
  <c r="H27" i="34" l="1"/>
  <c r="I27" i="34" s="1"/>
  <c r="AW27" i="31"/>
  <c r="AW30" i="31"/>
  <c r="AW33" i="31" s="1"/>
  <c r="AW49" i="31" s="1"/>
  <c r="AW52" i="31" s="1"/>
  <c r="AU31" i="49" s="1"/>
  <c r="BN50" i="37"/>
  <c r="BL36" i="49" s="1"/>
  <c r="N49" i="25"/>
  <c r="N52" i="25" s="1"/>
  <c r="L25" i="49" s="1"/>
  <c r="M49" i="33"/>
  <c r="M52" i="33" s="1"/>
  <c r="K33" i="49" s="1"/>
  <c r="M49" i="36"/>
  <c r="M52" i="36" s="1"/>
  <c r="K37" i="49" s="1"/>
  <c r="N30" i="38"/>
  <c r="N33" i="38" s="1"/>
  <c r="N27" i="38"/>
  <c r="N30" i="32"/>
  <c r="N33" i="32" s="1"/>
  <c r="N27" i="32"/>
  <c r="N30" i="13"/>
  <c r="N33" i="13" s="1"/>
  <c r="N27" i="13"/>
  <c r="N30" i="28"/>
  <c r="N33" i="28" s="1"/>
  <c r="N27" i="28"/>
  <c r="H30" i="29"/>
  <c r="H33" i="29" s="1"/>
  <c r="H27" i="29"/>
  <c r="M49" i="38"/>
  <c r="M52" i="38" s="1"/>
  <c r="K38" i="49" s="1"/>
  <c r="M49" i="32"/>
  <c r="M52" i="32" s="1"/>
  <c r="K32" i="49" s="1"/>
  <c r="M49" i="13"/>
  <c r="M52" i="13" s="1"/>
  <c r="K9" i="49" s="1"/>
  <c r="BL30" i="23"/>
  <c r="BL33" i="23" s="1"/>
  <c r="BL49" i="23" s="1"/>
  <c r="BL52" i="23" s="1"/>
  <c r="BJ23" i="49" s="1"/>
  <c r="BL27" i="23"/>
  <c r="M49" i="28"/>
  <c r="M52" i="28" s="1"/>
  <c r="K28" i="49" s="1"/>
  <c r="N30" i="35"/>
  <c r="N33" i="35" s="1"/>
  <c r="N27" i="35"/>
  <c r="N30" i="30"/>
  <c r="N33" i="30" s="1"/>
  <c r="N27" i="30"/>
  <c r="N30" i="27"/>
  <c r="N33" i="27" s="1"/>
  <c r="N27" i="27"/>
  <c r="N30" i="22"/>
  <c r="N33" i="22" s="1"/>
  <c r="N27" i="22"/>
  <c r="O30" i="24"/>
  <c r="O33" i="24" s="1"/>
  <c r="O27" i="24"/>
  <c r="M49" i="40"/>
  <c r="M52" i="40" s="1"/>
  <c r="K40" i="49" s="1"/>
  <c r="M49" i="19"/>
  <c r="M52" i="19" s="1"/>
  <c r="K19" i="49" s="1"/>
  <c r="AC49" i="12"/>
  <c r="AC52" i="12" s="1"/>
  <c r="AA10" i="49" s="1"/>
  <c r="N30" i="26"/>
  <c r="N33" i="26" s="1"/>
  <c r="N27" i="26"/>
  <c r="O30" i="9"/>
  <c r="O33" i="9" s="1"/>
  <c r="O27" i="9"/>
  <c r="M49" i="26"/>
  <c r="M52" i="26" s="1"/>
  <c r="K26" i="49" s="1"/>
  <c r="N49" i="9"/>
  <c r="N52" i="9" s="1"/>
  <c r="L14" i="49" s="1"/>
  <c r="O30" i="25"/>
  <c r="O33" i="25" s="1"/>
  <c r="O27" i="25"/>
  <c r="N30" i="40"/>
  <c r="N33" i="40" s="1"/>
  <c r="N27" i="40"/>
  <c r="N30" i="33"/>
  <c r="N33" i="33" s="1"/>
  <c r="N27" i="33"/>
  <c r="N30" i="19"/>
  <c r="N33" i="19" s="1"/>
  <c r="N27" i="19"/>
  <c r="N30" i="36"/>
  <c r="N33" i="36" s="1"/>
  <c r="N27" i="36"/>
  <c r="AD30" i="12"/>
  <c r="AD33" i="12" s="1"/>
  <c r="AD27" i="12"/>
  <c r="M49" i="35"/>
  <c r="M52" i="35" s="1"/>
  <c r="K35" i="49" s="1"/>
  <c r="M49" i="30"/>
  <c r="M52" i="30" s="1"/>
  <c r="K30" i="49" s="1"/>
  <c r="M49" i="27"/>
  <c r="M52" i="27" s="1"/>
  <c r="K27" i="49" s="1"/>
  <c r="M49" i="22"/>
  <c r="M52" i="22" s="1"/>
  <c r="K22" i="49" s="1"/>
  <c r="N49" i="24"/>
  <c r="N52" i="24" s="1"/>
  <c r="L24" i="49" s="1"/>
  <c r="H49" i="34"/>
  <c r="H52" i="34" s="1"/>
  <c r="F34" i="49" s="1"/>
  <c r="I30" i="34"/>
  <c r="I33" i="34" s="1"/>
  <c r="N30" i="16"/>
  <c r="N33" i="16" s="1"/>
  <c r="N27" i="16"/>
  <c r="M49" i="16"/>
  <c r="M52" i="16" s="1"/>
  <c r="K17" i="49" s="1"/>
  <c r="N30" i="18"/>
  <c r="N33" i="18" s="1"/>
  <c r="N27" i="18"/>
  <c r="M49" i="18"/>
  <c r="M52" i="18" s="1"/>
  <c r="K18" i="49" s="1"/>
  <c r="H30" i="17"/>
  <c r="H33" i="17" s="1"/>
  <c r="H27" i="17"/>
  <c r="BL30" i="11"/>
  <c r="BL33" i="11" s="1"/>
  <c r="BL49" i="11" s="1"/>
  <c r="BL52" i="11" s="1"/>
  <c r="BJ12" i="49" s="1"/>
  <c r="C15" i="34"/>
  <c r="C21" i="34" s="1"/>
  <c r="D15" i="34"/>
  <c r="D21" i="34" s="1"/>
  <c r="C15" i="29"/>
  <c r="C21" i="29" s="1"/>
  <c r="D15" i="29"/>
  <c r="D21" i="29" s="1"/>
  <c r="C15" i="17"/>
  <c r="C21" i="17" s="1"/>
  <c r="D15" i="17"/>
  <c r="D21" i="17" s="1"/>
  <c r="AX30" i="31" l="1"/>
  <c r="AX33" i="31" s="1"/>
  <c r="AX49" i="31" s="1"/>
  <c r="AX52" i="31" s="1"/>
  <c r="AV31" i="49" s="1"/>
  <c r="AX27" i="31"/>
  <c r="O30" i="33"/>
  <c r="O33" i="33" s="1"/>
  <c r="O27" i="33"/>
  <c r="P30" i="9"/>
  <c r="P33" i="9" s="1"/>
  <c r="P27" i="9"/>
  <c r="O30" i="26"/>
  <c r="O33" i="26" s="1"/>
  <c r="O27" i="26"/>
  <c r="P30" i="24"/>
  <c r="P33" i="24" s="1"/>
  <c r="P27" i="24"/>
  <c r="O30" i="27"/>
  <c r="O33" i="27" s="1"/>
  <c r="O27" i="27"/>
  <c r="O30" i="35"/>
  <c r="O33" i="35" s="1"/>
  <c r="O27" i="35"/>
  <c r="BM30" i="23"/>
  <c r="BM33" i="23" s="1"/>
  <c r="BM49" i="23" s="1"/>
  <c r="BM52" i="23" s="1"/>
  <c r="BK23" i="49" s="1"/>
  <c r="BM27" i="23"/>
  <c r="O30" i="28"/>
  <c r="O33" i="28" s="1"/>
  <c r="O27" i="28"/>
  <c r="O30" i="13"/>
  <c r="O33" i="13" s="1"/>
  <c r="O27" i="13"/>
  <c r="O30" i="38"/>
  <c r="O33" i="38" s="1"/>
  <c r="O27" i="38"/>
  <c r="N49" i="36"/>
  <c r="N52" i="36" s="1"/>
  <c r="L37" i="49" s="1"/>
  <c r="O49" i="25"/>
  <c r="O52" i="25" s="1"/>
  <c r="M25" i="49" s="1"/>
  <c r="O49" i="9"/>
  <c r="O52" i="9" s="1"/>
  <c r="M14" i="49" s="1"/>
  <c r="O49" i="24"/>
  <c r="O52" i="24" s="1"/>
  <c r="M24" i="49" s="1"/>
  <c r="N49" i="38"/>
  <c r="N52" i="38" s="1"/>
  <c r="L38" i="49" s="1"/>
  <c r="AE30" i="12"/>
  <c r="AE33" i="12" s="1"/>
  <c r="AE27" i="12"/>
  <c r="O30" i="19"/>
  <c r="O33" i="19" s="1"/>
  <c r="O27" i="19"/>
  <c r="O30" i="40"/>
  <c r="O33" i="40" s="1"/>
  <c r="O27" i="40"/>
  <c r="O30" i="22"/>
  <c r="O33" i="22" s="1"/>
  <c r="O27" i="22"/>
  <c r="O30" i="30"/>
  <c r="O33" i="30" s="1"/>
  <c r="O27" i="30"/>
  <c r="I30" i="29"/>
  <c r="I33" i="29" s="1"/>
  <c r="I27" i="29"/>
  <c r="O30" i="32"/>
  <c r="O33" i="32" s="1"/>
  <c r="O27" i="32"/>
  <c r="O30" i="36"/>
  <c r="O33" i="36" s="1"/>
  <c r="O27" i="36"/>
  <c r="P30" i="25"/>
  <c r="P33" i="25" s="1"/>
  <c r="P27" i="25"/>
  <c r="N49" i="33"/>
  <c r="N52" i="33" s="1"/>
  <c r="L33" i="49" s="1"/>
  <c r="N49" i="26"/>
  <c r="N52" i="26" s="1"/>
  <c r="L26" i="49" s="1"/>
  <c r="N49" i="27"/>
  <c r="N52" i="27" s="1"/>
  <c r="L27" i="49" s="1"/>
  <c r="N49" i="35"/>
  <c r="N52" i="35" s="1"/>
  <c r="L35" i="49" s="1"/>
  <c r="N49" i="28"/>
  <c r="N52" i="28" s="1"/>
  <c r="L28" i="49" s="1"/>
  <c r="N49" i="13"/>
  <c r="N52" i="13" s="1"/>
  <c r="L9" i="49" s="1"/>
  <c r="AD49" i="12"/>
  <c r="AD52" i="12" s="1"/>
  <c r="AB10" i="49" s="1"/>
  <c r="N49" i="19"/>
  <c r="N52" i="19" s="1"/>
  <c r="L19" i="49" s="1"/>
  <c r="N49" i="40"/>
  <c r="N52" i="40" s="1"/>
  <c r="L40" i="49" s="1"/>
  <c r="N49" i="22"/>
  <c r="N52" i="22" s="1"/>
  <c r="L22" i="49" s="1"/>
  <c r="N49" i="30"/>
  <c r="N52" i="30" s="1"/>
  <c r="L30" i="49" s="1"/>
  <c r="H49" i="29"/>
  <c r="H52" i="29" s="1"/>
  <c r="F29" i="49" s="1"/>
  <c r="N49" i="32"/>
  <c r="N52" i="32" s="1"/>
  <c r="L32" i="49" s="1"/>
  <c r="J30" i="34"/>
  <c r="J33" i="34" s="1"/>
  <c r="J27" i="34"/>
  <c r="I49" i="34"/>
  <c r="I52" i="34" s="1"/>
  <c r="G34" i="49" s="1"/>
  <c r="O30" i="16"/>
  <c r="O33" i="16" s="1"/>
  <c r="O27" i="16"/>
  <c r="N49" i="16"/>
  <c r="N52" i="16" s="1"/>
  <c r="L17" i="49" s="1"/>
  <c r="O30" i="18"/>
  <c r="O33" i="18" s="1"/>
  <c r="O27" i="18"/>
  <c r="N49" i="18"/>
  <c r="N52" i="18" s="1"/>
  <c r="L18" i="49" s="1"/>
  <c r="I30" i="17"/>
  <c r="I33" i="17" s="1"/>
  <c r="I27" i="17"/>
  <c r="H49" i="17"/>
  <c r="H52" i="17" s="1"/>
  <c r="F16" i="49" s="1"/>
  <c r="F13" i="49"/>
  <c r="AY27" i="31" l="1"/>
  <c r="AY30" i="31"/>
  <c r="AY33" i="31" s="1"/>
  <c r="AY49" i="31" s="1"/>
  <c r="AY52" i="31" s="1"/>
  <c r="AW31" i="49" s="1"/>
  <c r="J30" i="29"/>
  <c r="J33" i="29" s="1"/>
  <c r="J27" i="29"/>
  <c r="P30" i="19"/>
  <c r="P33" i="19" s="1"/>
  <c r="P27" i="19"/>
  <c r="Q30" i="24"/>
  <c r="Q33" i="24" s="1"/>
  <c r="Q27" i="24"/>
  <c r="I49" i="29"/>
  <c r="I52" i="29" s="1"/>
  <c r="G29" i="49" s="1"/>
  <c r="O49" i="13"/>
  <c r="O52" i="13" s="1"/>
  <c r="M9" i="49" s="1"/>
  <c r="P49" i="24"/>
  <c r="P52" i="24" s="1"/>
  <c r="N24" i="49" s="1"/>
  <c r="Q30" i="25"/>
  <c r="Q33" i="25" s="1"/>
  <c r="Q27" i="25"/>
  <c r="P30" i="32"/>
  <c r="P33" i="32" s="1"/>
  <c r="P27" i="32"/>
  <c r="P30" i="30"/>
  <c r="P33" i="30" s="1"/>
  <c r="P27" i="30"/>
  <c r="P30" i="40"/>
  <c r="P33" i="40" s="1"/>
  <c r="P27" i="40"/>
  <c r="AF30" i="12"/>
  <c r="AF33" i="12" s="1"/>
  <c r="AF27" i="12"/>
  <c r="P30" i="38"/>
  <c r="P33" i="38" s="1"/>
  <c r="P27" i="38"/>
  <c r="P30" i="28"/>
  <c r="P33" i="28" s="1"/>
  <c r="P27" i="28"/>
  <c r="P30" i="27"/>
  <c r="P33" i="27" s="1"/>
  <c r="P27" i="27"/>
  <c r="P30" i="26"/>
  <c r="P33" i="26" s="1"/>
  <c r="P27" i="26"/>
  <c r="P30" i="33"/>
  <c r="P33" i="33" s="1"/>
  <c r="P27" i="33"/>
  <c r="P30" i="36"/>
  <c r="P33" i="36" s="1"/>
  <c r="P27" i="36"/>
  <c r="P30" i="22"/>
  <c r="P33" i="22" s="1"/>
  <c r="P27" i="22"/>
  <c r="P30" i="13"/>
  <c r="P33" i="13" s="1"/>
  <c r="P27" i="13"/>
  <c r="BN30" i="23"/>
  <c r="BN33" i="23" s="1"/>
  <c r="BN49" i="23" s="1"/>
  <c r="BN52" i="23" s="1"/>
  <c r="BL23" i="49" s="1"/>
  <c r="BN27" i="23"/>
  <c r="P30" i="35"/>
  <c r="P33" i="35" s="1"/>
  <c r="P27" i="35"/>
  <c r="Q30" i="9"/>
  <c r="Q33" i="9" s="1"/>
  <c r="Q27" i="9"/>
  <c r="O49" i="36"/>
  <c r="O52" i="36" s="1"/>
  <c r="M37" i="49" s="1"/>
  <c r="O49" i="22"/>
  <c r="O52" i="22" s="1"/>
  <c r="M22" i="49" s="1"/>
  <c r="O49" i="19"/>
  <c r="O52" i="19" s="1"/>
  <c r="M19" i="49" s="1"/>
  <c r="O49" i="35"/>
  <c r="O52" i="35" s="1"/>
  <c r="M35" i="49" s="1"/>
  <c r="P49" i="9"/>
  <c r="P52" i="9" s="1"/>
  <c r="N14" i="49" s="1"/>
  <c r="P49" i="25"/>
  <c r="P52" i="25" s="1"/>
  <c r="N25" i="49" s="1"/>
  <c r="O49" i="32"/>
  <c r="O52" i="32" s="1"/>
  <c r="M32" i="49" s="1"/>
  <c r="O49" i="30"/>
  <c r="O52" i="30" s="1"/>
  <c r="M30" i="49" s="1"/>
  <c r="O49" i="40"/>
  <c r="O52" i="40" s="1"/>
  <c r="M40" i="49" s="1"/>
  <c r="AE49" i="12"/>
  <c r="AE52" i="12" s="1"/>
  <c r="AC10" i="49" s="1"/>
  <c r="O49" i="38"/>
  <c r="O52" i="38" s="1"/>
  <c r="M38" i="49" s="1"/>
  <c r="O49" i="28"/>
  <c r="O52" i="28" s="1"/>
  <c r="M28" i="49" s="1"/>
  <c r="O49" i="27"/>
  <c r="O52" i="27" s="1"/>
  <c r="M27" i="49" s="1"/>
  <c r="O49" i="26"/>
  <c r="O52" i="26" s="1"/>
  <c r="M26" i="49" s="1"/>
  <c r="O49" i="33"/>
  <c r="O52" i="33" s="1"/>
  <c r="M33" i="49" s="1"/>
  <c r="K30" i="34"/>
  <c r="K33" i="34" s="1"/>
  <c r="K27" i="34"/>
  <c r="J49" i="34"/>
  <c r="J52" i="34" s="1"/>
  <c r="H34" i="49" s="1"/>
  <c r="P30" i="16"/>
  <c r="P33" i="16" s="1"/>
  <c r="P27" i="16"/>
  <c r="O49" i="16"/>
  <c r="O52" i="16" s="1"/>
  <c r="M17" i="49" s="1"/>
  <c r="P30" i="18"/>
  <c r="P33" i="18" s="1"/>
  <c r="P27" i="18"/>
  <c r="O49" i="18"/>
  <c r="O52" i="18" s="1"/>
  <c r="M18" i="49" s="1"/>
  <c r="J30" i="17"/>
  <c r="J33" i="17" s="1"/>
  <c r="J27" i="17"/>
  <c r="I49" i="17"/>
  <c r="I52" i="17" s="1"/>
  <c r="G16" i="49" s="1"/>
  <c r="G13" i="49"/>
  <c r="BO30" i="23" l="1"/>
  <c r="BO33" i="23" s="1"/>
  <c r="BO49" i="23" s="1"/>
  <c r="BO52" i="23" s="1"/>
  <c r="BM23" i="49" s="1"/>
  <c r="BO27" i="23"/>
  <c r="AZ30" i="31"/>
  <c r="AZ33" i="31" s="1"/>
  <c r="AZ49" i="31" s="1"/>
  <c r="AZ52" i="31" s="1"/>
  <c r="AX31" i="49" s="1"/>
  <c r="AZ27" i="31"/>
  <c r="Q30" i="35"/>
  <c r="Q33" i="35" s="1"/>
  <c r="Q27" i="35"/>
  <c r="Q30" i="13"/>
  <c r="Q33" i="13" s="1"/>
  <c r="Q27" i="13"/>
  <c r="Q30" i="26"/>
  <c r="Q33" i="26" s="1"/>
  <c r="Q27" i="26"/>
  <c r="Q30" i="28"/>
  <c r="Q33" i="28" s="1"/>
  <c r="Q27" i="28"/>
  <c r="AG30" i="12"/>
  <c r="AG33" i="12" s="1"/>
  <c r="AG27" i="12"/>
  <c r="Q30" i="32"/>
  <c r="Q33" i="32" s="1"/>
  <c r="Q27" i="32"/>
  <c r="Q30" i="19"/>
  <c r="Q33" i="19" s="1"/>
  <c r="Q27" i="19"/>
  <c r="K30" i="29"/>
  <c r="K33" i="29" s="1"/>
  <c r="K27" i="29"/>
  <c r="P49" i="13"/>
  <c r="P52" i="13" s="1"/>
  <c r="N9" i="49" s="1"/>
  <c r="P49" i="26"/>
  <c r="P52" i="26" s="1"/>
  <c r="N26" i="49" s="1"/>
  <c r="AF49" i="12"/>
  <c r="AF52" i="12" s="1"/>
  <c r="AD10" i="49" s="1"/>
  <c r="P49" i="19"/>
  <c r="P52" i="19" s="1"/>
  <c r="N19" i="49" s="1"/>
  <c r="J49" i="29"/>
  <c r="J52" i="29" s="1"/>
  <c r="H29" i="49" s="1"/>
  <c r="R30" i="9"/>
  <c r="R33" i="9" s="1"/>
  <c r="R27" i="9"/>
  <c r="Q30" i="22"/>
  <c r="Q33" i="22" s="1"/>
  <c r="Q27" i="22"/>
  <c r="Q30" i="33"/>
  <c r="Q33" i="33" s="1"/>
  <c r="Q27" i="33"/>
  <c r="Q30" i="27"/>
  <c r="Q33" i="27" s="1"/>
  <c r="Q27" i="27"/>
  <c r="Q30" i="38"/>
  <c r="Q33" i="38" s="1"/>
  <c r="Q27" i="38"/>
  <c r="Q30" i="40"/>
  <c r="Q33" i="40" s="1"/>
  <c r="Q27" i="40"/>
  <c r="Q30" i="30"/>
  <c r="Q33" i="30" s="1"/>
  <c r="Q27" i="30"/>
  <c r="R30" i="25"/>
  <c r="R33" i="25" s="1"/>
  <c r="R27" i="25"/>
  <c r="R30" i="24"/>
  <c r="R33" i="24" s="1"/>
  <c r="R27" i="24"/>
  <c r="Q30" i="36"/>
  <c r="Q33" i="36" s="1"/>
  <c r="Q27" i="36"/>
  <c r="P49" i="35"/>
  <c r="P52" i="35" s="1"/>
  <c r="N35" i="49" s="1"/>
  <c r="P49" i="36"/>
  <c r="P52" i="36" s="1"/>
  <c r="N37" i="49" s="1"/>
  <c r="P49" i="28"/>
  <c r="P52" i="28" s="1"/>
  <c r="N28" i="49" s="1"/>
  <c r="P49" i="32"/>
  <c r="P52" i="32" s="1"/>
  <c r="N32" i="49" s="1"/>
  <c r="Q49" i="9"/>
  <c r="Q52" i="9" s="1"/>
  <c r="O14" i="49" s="1"/>
  <c r="P49" i="22"/>
  <c r="P52" i="22" s="1"/>
  <c r="N22" i="49" s="1"/>
  <c r="P49" i="33"/>
  <c r="P52" i="33" s="1"/>
  <c r="N33" i="49" s="1"/>
  <c r="P49" i="27"/>
  <c r="P52" i="27" s="1"/>
  <c r="N27" i="49" s="1"/>
  <c r="P49" i="38"/>
  <c r="P52" i="38" s="1"/>
  <c r="N38" i="49" s="1"/>
  <c r="P49" i="40"/>
  <c r="P52" i="40" s="1"/>
  <c r="N40" i="49" s="1"/>
  <c r="P49" i="30"/>
  <c r="P52" i="30" s="1"/>
  <c r="N30" i="49" s="1"/>
  <c r="Q49" i="25"/>
  <c r="Q52" i="25" s="1"/>
  <c r="O25" i="49" s="1"/>
  <c r="Q49" i="24"/>
  <c r="Q52" i="24" s="1"/>
  <c r="O24" i="49" s="1"/>
  <c r="L30" i="34"/>
  <c r="L33" i="34" s="1"/>
  <c r="L27" i="34"/>
  <c r="K49" i="34"/>
  <c r="K52" i="34" s="1"/>
  <c r="I34" i="49" s="1"/>
  <c r="Q30" i="16"/>
  <c r="Q33" i="16" s="1"/>
  <c r="Q27" i="16"/>
  <c r="P49" i="16"/>
  <c r="P52" i="16" s="1"/>
  <c r="N17" i="49" s="1"/>
  <c r="Q30" i="18"/>
  <c r="Q33" i="18" s="1"/>
  <c r="Q27" i="18"/>
  <c r="P49" i="18"/>
  <c r="P52" i="18" s="1"/>
  <c r="N18" i="49" s="1"/>
  <c r="K30" i="17"/>
  <c r="K33" i="17" s="1"/>
  <c r="K27" i="17"/>
  <c r="J49" i="17"/>
  <c r="J52" i="17" s="1"/>
  <c r="H16" i="49" s="1"/>
  <c r="H13" i="49"/>
  <c r="BP30" i="23" l="1"/>
  <c r="BP33" i="23" s="1"/>
  <c r="BP49" i="23" s="1"/>
  <c r="BP52" i="23" s="1"/>
  <c r="BN23" i="49" s="1"/>
  <c r="BP27" i="23"/>
  <c r="BA27" i="31"/>
  <c r="BA30" i="31"/>
  <c r="BA33" i="31" s="1"/>
  <c r="BA49" i="31" s="1"/>
  <c r="BA52" i="31" s="1"/>
  <c r="AY31" i="49" s="1"/>
  <c r="R30" i="30"/>
  <c r="R33" i="30" s="1"/>
  <c r="R27" i="30"/>
  <c r="Q49" i="36"/>
  <c r="Q52" i="36" s="1"/>
  <c r="O37" i="49" s="1"/>
  <c r="R49" i="24"/>
  <c r="R52" i="24" s="1"/>
  <c r="P24" i="49" s="1"/>
  <c r="Q49" i="38"/>
  <c r="Q52" i="38" s="1"/>
  <c r="O38" i="49" s="1"/>
  <c r="Q49" i="33"/>
  <c r="Q52" i="33" s="1"/>
  <c r="O33" i="49" s="1"/>
  <c r="R49" i="9"/>
  <c r="R52" i="9" s="1"/>
  <c r="P14" i="49" s="1"/>
  <c r="Q49" i="19"/>
  <c r="Q52" i="19" s="1"/>
  <c r="O19" i="49" s="1"/>
  <c r="Q49" i="28"/>
  <c r="Q52" i="28" s="1"/>
  <c r="O28" i="49" s="1"/>
  <c r="Q49" i="13"/>
  <c r="Q52" i="13" s="1"/>
  <c r="O9" i="49" s="1"/>
  <c r="S30" i="25"/>
  <c r="S33" i="25" s="1"/>
  <c r="S27" i="25"/>
  <c r="R30" i="40"/>
  <c r="R33" i="40" s="1"/>
  <c r="R27" i="40"/>
  <c r="R30" i="27"/>
  <c r="R33" i="27" s="1"/>
  <c r="R27" i="27"/>
  <c r="R30" i="22"/>
  <c r="R33" i="22" s="1"/>
  <c r="R27" i="22"/>
  <c r="L30" i="29"/>
  <c r="L33" i="29" s="1"/>
  <c r="L27" i="29"/>
  <c r="R30" i="32"/>
  <c r="R33" i="32" s="1"/>
  <c r="R27" i="32"/>
  <c r="AH27" i="12"/>
  <c r="AH30" i="12"/>
  <c r="AH33" i="12" s="1"/>
  <c r="R30" i="26"/>
  <c r="R33" i="26" s="1"/>
  <c r="R27" i="26"/>
  <c r="R30" i="35"/>
  <c r="R33" i="35" s="1"/>
  <c r="R27" i="35"/>
  <c r="R30" i="36"/>
  <c r="R33" i="36" s="1"/>
  <c r="R27" i="36"/>
  <c r="S30" i="24"/>
  <c r="S33" i="24" s="1"/>
  <c r="S27" i="24"/>
  <c r="R30" i="38"/>
  <c r="R33" i="38" s="1"/>
  <c r="R27" i="38"/>
  <c r="R30" i="33"/>
  <c r="R33" i="33" s="1"/>
  <c r="R27" i="33"/>
  <c r="S30" i="9"/>
  <c r="S33" i="9" s="1"/>
  <c r="S27" i="9"/>
  <c r="R30" i="19"/>
  <c r="R33" i="19" s="1"/>
  <c r="R27" i="19"/>
  <c r="R30" i="28"/>
  <c r="R33" i="28" s="1"/>
  <c r="R27" i="28"/>
  <c r="R30" i="13"/>
  <c r="R33" i="13" s="1"/>
  <c r="R27" i="13"/>
  <c r="Q49" i="30"/>
  <c r="Q52" i="30" s="1"/>
  <c r="O30" i="49" s="1"/>
  <c r="R49" i="25"/>
  <c r="R52" i="25" s="1"/>
  <c r="P25" i="49" s="1"/>
  <c r="Q49" i="40"/>
  <c r="Q52" i="40" s="1"/>
  <c r="O40" i="49" s="1"/>
  <c r="Q49" i="27"/>
  <c r="Q52" i="27" s="1"/>
  <c r="O27" i="49" s="1"/>
  <c r="Q49" i="22"/>
  <c r="Q52" i="22" s="1"/>
  <c r="O22" i="49" s="1"/>
  <c r="K49" i="29"/>
  <c r="K52" i="29" s="1"/>
  <c r="I29" i="49" s="1"/>
  <c r="Q49" i="32"/>
  <c r="Q52" i="32" s="1"/>
  <c r="O32" i="49" s="1"/>
  <c r="AG49" i="12"/>
  <c r="AG52" i="12" s="1"/>
  <c r="AE10" i="49" s="1"/>
  <c r="Q49" i="26"/>
  <c r="Q52" i="26" s="1"/>
  <c r="O26" i="49" s="1"/>
  <c r="Q49" i="35"/>
  <c r="Q52" i="35" s="1"/>
  <c r="O35" i="49" s="1"/>
  <c r="M30" i="34"/>
  <c r="M33" i="34" s="1"/>
  <c r="M27" i="34"/>
  <c r="L49" i="34"/>
  <c r="L52" i="34" s="1"/>
  <c r="J34" i="49" s="1"/>
  <c r="R30" i="16"/>
  <c r="R33" i="16" s="1"/>
  <c r="R27" i="16"/>
  <c r="Q49" i="16"/>
  <c r="Q52" i="16" s="1"/>
  <c r="O17" i="49" s="1"/>
  <c r="R30" i="18"/>
  <c r="R33" i="18" s="1"/>
  <c r="R27" i="18"/>
  <c r="Q49" i="18"/>
  <c r="Q52" i="18" s="1"/>
  <c r="O18" i="49" s="1"/>
  <c r="L30" i="17"/>
  <c r="L33" i="17" s="1"/>
  <c r="L27" i="17"/>
  <c r="K49" i="17"/>
  <c r="K52" i="17" s="1"/>
  <c r="I16" i="49" s="1"/>
  <c r="I13" i="49"/>
  <c r="BQ27" i="23" l="1"/>
  <c r="BQ30" i="23"/>
  <c r="BQ33" i="23" s="1"/>
  <c r="BQ49" i="23" s="1"/>
  <c r="BQ52" i="23" s="1"/>
  <c r="BO23" i="49" s="1"/>
  <c r="BB27" i="31"/>
  <c r="BB30" i="31"/>
  <c r="BB33" i="31" s="1"/>
  <c r="BB49" i="31" s="1"/>
  <c r="BB52" i="31" s="1"/>
  <c r="AZ31" i="49" s="1"/>
  <c r="S30" i="13"/>
  <c r="S33" i="13" s="1"/>
  <c r="S27" i="13"/>
  <c r="T30" i="9"/>
  <c r="T33" i="9" s="1"/>
  <c r="T27" i="9"/>
  <c r="S30" i="36"/>
  <c r="S33" i="36" s="1"/>
  <c r="S27" i="36"/>
  <c r="S30" i="32"/>
  <c r="S33" i="32" s="1"/>
  <c r="S27" i="32"/>
  <c r="S30" i="40"/>
  <c r="S33" i="40" s="1"/>
  <c r="S27" i="40"/>
  <c r="R49" i="13"/>
  <c r="R52" i="13" s="1"/>
  <c r="P9" i="49" s="1"/>
  <c r="S49" i="9"/>
  <c r="S52" i="9" s="1"/>
  <c r="Q14" i="49" s="1"/>
  <c r="R49" i="38"/>
  <c r="R52" i="38" s="1"/>
  <c r="P38" i="49" s="1"/>
  <c r="R49" i="36"/>
  <c r="R52" i="36" s="1"/>
  <c r="P37" i="49" s="1"/>
  <c r="R49" i="26"/>
  <c r="R52" i="26" s="1"/>
  <c r="P26" i="49" s="1"/>
  <c r="R49" i="32"/>
  <c r="R52" i="32" s="1"/>
  <c r="P32" i="49" s="1"/>
  <c r="R49" i="22"/>
  <c r="R52" i="22" s="1"/>
  <c r="P22" i="49" s="1"/>
  <c r="R49" i="40"/>
  <c r="R52" i="40" s="1"/>
  <c r="P40" i="49" s="1"/>
  <c r="S30" i="28"/>
  <c r="S33" i="28" s="1"/>
  <c r="S27" i="28"/>
  <c r="S30" i="19"/>
  <c r="S33" i="19" s="1"/>
  <c r="S27" i="19"/>
  <c r="S30" i="33"/>
  <c r="S33" i="33" s="1"/>
  <c r="S27" i="33"/>
  <c r="T30" i="24"/>
  <c r="T33" i="24" s="1"/>
  <c r="T27" i="24"/>
  <c r="S30" i="35"/>
  <c r="S33" i="35" s="1"/>
  <c r="S27" i="35"/>
  <c r="AH49" i="12"/>
  <c r="AH52" i="12" s="1"/>
  <c r="AF10" i="49" s="1"/>
  <c r="M30" i="29"/>
  <c r="M33" i="29" s="1"/>
  <c r="M27" i="29"/>
  <c r="S30" i="27"/>
  <c r="S33" i="27" s="1"/>
  <c r="S27" i="27"/>
  <c r="T30" i="25"/>
  <c r="T33" i="25" s="1"/>
  <c r="T27" i="25"/>
  <c r="S30" i="30"/>
  <c r="S33" i="30" s="1"/>
  <c r="S27" i="30"/>
  <c r="S30" i="38"/>
  <c r="S33" i="38" s="1"/>
  <c r="S27" i="38"/>
  <c r="S30" i="26"/>
  <c r="S33" i="26" s="1"/>
  <c r="S27" i="26"/>
  <c r="S30" i="22"/>
  <c r="S33" i="22" s="1"/>
  <c r="S27" i="22"/>
  <c r="R49" i="28"/>
  <c r="R52" i="28" s="1"/>
  <c r="P28" i="49" s="1"/>
  <c r="R49" i="19"/>
  <c r="R52" i="19" s="1"/>
  <c r="P19" i="49" s="1"/>
  <c r="R49" i="33"/>
  <c r="R52" i="33" s="1"/>
  <c r="P33" i="49" s="1"/>
  <c r="S49" i="24"/>
  <c r="S52" i="24" s="1"/>
  <c r="Q24" i="49" s="1"/>
  <c r="R49" i="35"/>
  <c r="R52" i="35" s="1"/>
  <c r="P35" i="49" s="1"/>
  <c r="AI27" i="12"/>
  <c r="AI30" i="12"/>
  <c r="AI33" i="12" s="1"/>
  <c r="L49" i="29"/>
  <c r="L52" i="29" s="1"/>
  <c r="J29" i="49" s="1"/>
  <c r="R49" i="27"/>
  <c r="R52" i="27" s="1"/>
  <c r="P27" i="49" s="1"/>
  <c r="S49" i="25"/>
  <c r="S52" i="25" s="1"/>
  <c r="Q25" i="49" s="1"/>
  <c r="R49" i="30"/>
  <c r="R52" i="30" s="1"/>
  <c r="P30" i="49" s="1"/>
  <c r="N30" i="34"/>
  <c r="N33" i="34" s="1"/>
  <c r="N27" i="34"/>
  <c r="M49" i="34"/>
  <c r="M52" i="34" s="1"/>
  <c r="K34" i="49" s="1"/>
  <c r="S30" i="16"/>
  <c r="S33" i="16" s="1"/>
  <c r="S27" i="16"/>
  <c r="R49" i="16"/>
  <c r="R52" i="16" s="1"/>
  <c r="P17" i="49" s="1"/>
  <c r="S30" i="18"/>
  <c r="S33" i="18" s="1"/>
  <c r="S27" i="18"/>
  <c r="R49" i="18"/>
  <c r="R52" i="18" s="1"/>
  <c r="P18" i="49" s="1"/>
  <c r="M30" i="17"/>
  <c r="M33" i="17" s="1"/>
  <c r="M27" i="17"/>
  <c r="L49" i="17"/>
  <c r="L52" i="17" s="1"/>
  <c r="J16" i="49" s="1"/>
  <c r="J13" i="49"/>
  <c r="BR27" i="23" l="1"/>
  <c r="BR30" i="23"/>
  <c r="BR33" i="23" s="1"/>
  <c r="BR49" i="23" s="1"/>
  <c r="BR52" i="23" s="1"/>
  <c r="BP23" i="49" s="1"/>
  <c r="BC30" i="31"/>
  <c r="BC33" i="31" s="1"/>
  <c r="BC49" i="31" s="1"/>
  <c r="BC52" i="31" s="1"/>
  <c r="BA31" i="49" s="1"/>
  <c r="BC27" i="31"/>
  <c r="E15" i="49"/>
  <c r="T30" i="22"/>
  <c r="T33" i="22" s="1"/>
  <c r="T27" i="22"/>
  <c r="T30" i="30"/>
  <c r="T33" i="30" s="1"/>
  <c r="T27" i="30"/>
  <c r="T30" i="33"/>
  <c r="T33" i="33" s="1"/>
  <c r="T27" i="33"/>
  <c r="S49" i="22"/>
  <c r="S52" i="22" s="1"/>
  <c r="Q22" i="49" s="1"/>
  <c r="S49" i="38"/>
  <c r="S52" i="38" s="1"/>
  <c r="Q38" i="49" s="1"/>
  <c r="S49" i="30"/>
  <c r="S52" i="30" s="1"/>
  <c r="Q30" i="49" s="1"/>
  <c r="T49" i="25"/>
  <c r="T52" i="25" s="1"/>
  <c r="R25" i="49" s="1"/>
  <c r="M49" i="29"/>
  <c r="M52" i="29" s="1"/>
  <c r="K29" i="49" s="1"/>
  <c r="S49" i="35"/>
  <c r="S52" i="35" s="1"/>
  <c r="Q35" i="49" s="1"/>
  <c r="S49" i="33"/>
  <c r="S52" i="33" s="1"/>
  <c r="Q33" i="49" s="1"/>
  <c r="S49" i="28"/>
  <c r="S52" i="28" s="1"/>
  <c r="Q28" i="49" s="1"/>
  <c r="S49" i="32"/>
  <c r="S52" i="32" s="1"/>
  <c r="Q32" i="49" s="1"/>
  <c r="T49" i="9"/>
  <c r="T52" i="9" s="1"/>
  <c r="R14" i="49" s="1"/>
  <c r="AI49" i="12"/>
  <c r="AI52" i="12" s="1"/>
  <c r="AG10" i="49" s="1"/>
  <c r="T30" i="26"/>
  <c r="T33" i="26" s="1"/>
  <c r="T27" i="26"/>
  <c r="T30" i="27"/>
  <c r="T33" i="27" s="1"/>
  <c r="T27" i="27"/>
  <c r="U30" i="24"/>
  <c r="U33" i="24" s="1"/>
  <c r="U27" i="24"/>
  <c r="T30" i="19"/>
  <c r="T33" i="19" s="1"/>
  <c r="T27" i="19"/>
  <c r="T30" i="40"/>
  <c r="T33" i="40" s="1"/>
  <c r="T27" i="40"/>
  <c r="T30" i="36"/>
  <c r="T33" i="36" s="1"/>
  <c r="T27" i="36"/>
  <c r="T30" i="13"/>
  <c r="T33" i="13" s="1"/>
  <c r="T27" i="13"/>
  <c r="T30" i="38"/>
  <c r="T33" i="38" s="1"/>
  <c r="T27" i="38"/>
  <c r="U30" i="25"/>
  <c r="U33" i="25" s="1"/>
  <c r="U27" i="25"/>
  <c r="N30" i="29"/>
  <c r="N33" i="29" s="1"/>
  <c r="N27" i="29"/>
  <c r="T30" i="35"/>
  <c r="T33" i="35" s="1"/>
  <c r="T27" i="35"/>
  <c r="T30" i="28"/>
  <c r="T33" i="28" s="1"/>
  <c r="T27" i="28"/>
  <c r="T30" i="32"/>
  <c r="T33" i="32" s="1"/>
  <c r="T27" i="32"/>
  <c r="U30" i="9"/>
  <c r="U33" i="9" s="1"/>
  <c r="U27" i="9"/>
  <c r="AJ30" i="12"/>
  <c r="AJ33" i="12" s="1"/>
  <c r="AJ27" i="12"/>
  <c r="S49" i="26"/>
  <c r="S52" i="26" s="1"/>
  <c r="Q26" i="49" s="1"/>
  <c r="S49" i="27"/>
  <c r="S52" i="27" s="1"/>
  <c r="Q27" i="49" s="1"/>
  <c r="T49" i="24"/>
  <c r="T52" i="24" s="1"/>
  <c r="R24" i="49" s="1"/>
  <c r="S49" i="19"/>
  <c r="S52" i="19" s="1"/>
  <c r="Q19" i="49" s="1"/>
  <c r="S49" i="40"/>
  <c r="S52" i="40" s="1"/>
  <c r="Q40" i="49" s="1"/>
  <c r="S49" i="36"/>
  <c r="S52" i="36" s="1"/>
  <c r="Q37" i="49" s="1"/>
  <c r="S49" i="13"/>
  <c r="S52" i="13" s="1"/>
  <c r="Q9" i="49" s="1"/>
  <c r="O30" i="34"/>
  <c r="O33" i="34" s="1"/>
  <c r="O27" i="34"/>
  <c r="N49" i="34"/>
  <c r="N52" i="34" s="1"/>
  <c r="L34" i="49" s="1"/>
  <c r="T30" i="16"/>
  <c r="T33" i="16" s="1"/>
  <c r="T27" i="16"/>
  <c r="S49" i="16"/>
  <c r="S52" i="16" s="1"/>
  <c r="Q17" i="49" s="1"/>
  <c r="T30" i="18"/>
  <c r="T33" i="18" s="1"/>
  <c r="T27" i="18"/>
  <c r="S49" i="18"/>
  <c r="S52" i="18" s="1"/>
  <c r="Q18" i="49" s="1"/>
  <c r="N30" i="17"/>
  <c r="N33" i="17" s="1"/>
  <c r="N27" i="17"/>
  <c r="M49" i="17"/>
  <c r="M52" i="17" s="1"/>
  <c r="K16" i="49" s="1"/>
  <c r="K13" i="49"/>
  <c r="BD30" i="31" l="1"/>
  <c r="BD33" i="31" s="1"/>
  <c r="BD49" i="31" s="1"/>
  <c r="BD52" i="31" s="1"/>
  <c r="BB31" i="49" s="1"/>
  <c r="BD27" i="31"/>
  <c r="F15" i="49"/>
  <c r="AK27" i="12"/>
  <c r="AK30" i="12"/>
  <c r="AK33" i="12" s="1"/>
  <c r="U30" i="35"/>
  <c r="U33" i="35" s="1"/>
  <c r="U27" i="35"/>
  <c r="U30" i="13"/>
  <c r="U33" i="13" s="1"/>
  <c r="U27" i="13"/>
  <c r="V30" i="24"/>
  <c r="V33" i="24" s="1"/>
  <c r="V27" i="24"/>
  <c r="T49" i="32"/>
  <c r="T52" i="32" s="1"/>
  <c r="R32" i="49" s="1"/>
  <c r="U49" i="25"/>
  <c r="U52" i="25" s="1"/>
  <c r="S25" i="49" s="1"/>
  <c r="T49" i="40"/>
  <c r="T52" i="40" s="1"/>
  <c r="R40" i="49" s="1"/>
  <c r="U49" i="24"/>
  <c r="U52" i="24" s="1"/>
  <c r="S24" i="49" s="1"/>
  <c r="T49" i="26"/>
  <c r="T52" i="26" s="1"/>
  <c r="R26" i="49" s="1"/>
  <c r="T49" i="30"/>
  <c r="T52" i="30" s="1"/>
  <c r="R30" i="49" s="1"/>
  <c r="V30" i="9"/>
  <c r="V33" i="9" s="1"/>
  <c r="V27" i="9"/>
  <c r="U30" i="28"/>
  <c r="U33" i="28" s="1"/>
  <c r="U27" i="28"/>
  <c r="O30" i="29"/>
  <c r="O33" i="29" s="1"/>
  <c r="O27" i="29"/>
  <c r="U30" i="38"/>
  <c r="U33" i="38" s="1"/>
  <c r="U27" i="38"/>
  <c r="U30" i="36"/>
  <c r="U33" i="36" s="1"/>
  <c r="U27" i="36"/>
  <c r="U30" i="19"/>
  <c r="U33" i="19" s="1"/>
  <c r="U27" i="19"/>
  <c r="U30" i="27"/>
  <c r="U33" i="27" s="1"/>
  <c r="U27" i="27"/>
  <c r="U30" i="33"/>
  <c r="U33" i="33" s="1"/>
  <c r="U27" i="33"/>
  <c r="U30" i="22"/>
  <c r="U33" i="22" s="1"/>
  <c r="U27" i="22"/>
  <c r="U30" i="32"/>
  <c r="U33" i="32" s="1"/>
  <c r="U27" i="32"/>
  <c r="V30" i="25"/>
  <c r="V33" i="25" s="1"/>
  <c r="V27" i="25"/>
  <c r="U30" i="40"/>
  <c r="U33" i="40" s="1"/>
  <c r="U27" i="40"/>
  <c r="U30" i="26"/>
  <c r="U33" i="26" s="1"/>
  <c r="U27" i="26"/>
  <c r="U30" i="30"/>
  <c r="U33" i="30" s="1"/>
  <c r="U27" i="30"/>
  <c r="AJ49" i="12"/>
  <c r="AJ52" i="12" s="1"/>
  <c r="AH10" i="49" s="1"/>
  <c r="T49" i="35"/>
  <c r="T52" i="35" s="1"/>
  <c r="R35" i="49" s="1"/>
  <c r="T49" i="13"/>
  <c r="T52" i="13" s="1"/>
  <c r="R9" i="49" s="1"/>
  <c r="U49" i="9"/>
  <c r="U52" i="9" s="1"/>
  <c r="S14" i="49" s="1"/>
  <c r="T49" i="28"/>
  <c r="T52" i="28" s="1"/>
  <c r="R28" i="49" s="1"/>
  <c r="N49" i="29"/>
  <c r="N52" i="29" s="1"/>
  <c r="L29" i="49" s="1"/>
  <c r="T49" i="38"/>
  <c r="T52" i="38" s="1"/>
  <c r="R38" i="49" s="1"/>
  <c r="T49" i="36"/>
  <c r="T52" i="36" s="1"/>
  <c r="R37" i="49" s="1"/>
  <c r="T49" i="19"/>
  <c r="T52" i="19" s="1"/>
  <c r="R19" i="49" s="1"/>
  <c r="T49" i="27"/>
  <c r="T52" i="27" s="1"/>
  <c r="R27" i="49" s="1"/>
  <c r="T49" i="33"/>
  <c r="T52" i="33" s="1"/>
  <c r="R33" i="49" s="1"/>
  <c r="T49" i="22"/>
  <c r="T52" i="22" s="1"/>
  <c r="R22" i="49" s="1"/>
  <c r="P30" i="34"/>
  <c r="P33" i="34" s="1"/>
  <c r="P27" i="34"/>
  <c r="O49" i="34"/>
  <c r="O52" i="34" s="1"/>
  <c r="M34" i="49" s="1"/>
  <c r="U30" i="16"/>
  <c r="U33" i="16" s="1"/>
  <c r="U27" i="16"/>
  <c r="T49" i="16"/>
  <c r="T52" i="16" s="1"/>
  <c r="R17" i="49" s="1"/>
  <c r="U30" i="18"/>
  <c r="U33" i="18" s="1"/>
  <c r="U27" i="18"/>
  <c r="T49" i="18"/>
  <c r="T52" i="18" s="1"/>
  <c r="R18" i="49" s="1"/>
  <c r="O30" i="17"/>
  <c r="O33" i="17" s="1"/>
  <c r="O27" i="17"/>
  <c r="N49" i="17"/>
  <c r="N52" i="17" s="1"/>
  <c r="L16" i="49" s="1"/>
  <c r="L13" i="49"/>
  <c r="BA27" i="10"/>
  <c r="BA30" i="10"/>
  <c r="BE30" i="31" l="1"/>
  <c r="BE33" i="31" s="1"/>
  <c r="BE49" i="31" s="1"/>
  <c r="BE52" i="31" s="1"/>
  <c r="BC31" i="49" s="1"/>
  <c r="BE27" i="31"/>
  <c r="M30" i="8"/>
  <c r="M27" i="8"/>
  <c r="G15" i="49"/>
  <c r="V30" i="40"/>
  <c r="V33" i="40" s="1"/>
  <c r="V27" i="40"/>
  <c r="V30" i="32"/>
  <c r="V33" i="32" s="1"/>
  <c r="V27" i="32"/>
  <c r="V30" i="33"/>
  <c r="V33" i="33" s="1"/>
  <c r="V27" i="33"/>
  <c r="V30" i="19"/>
  <c r="V33" i="19" s="1"/>
  <c r="V27" i="19"/>
  <c r="V30" i="28"/>
  <c r="V33" i="28" s="1"/>
  <c r="V27" i="28"/>
  <c r="W30" i="24"/>
  <c r="W33" i="24" s="1"/>
  <c r="W27" i="24"/>
  <c r="V30" i="35"/>
  <c r="V33" i="35" s="1"/>
  <c r="V27" i="35"/>
  <c r="U49" i="26"/>
  <c r="U52" i="26" s="1"/>
  <c r="S26" i="49" s="1"/>
  <c r="U49" i="40"/>
  <c r="U52" i="40" s="1"/>
  <c r="S40" i="49" s="1"/>
  <c r="U49" i="32"/>
  <c r="U52" i="32" s="1"/>
  <c r="S32" i="49" s="1"/>
  <c r="U49" i="33"/>
  <c r="U52" i="33" s="1"/>
  <c r="S33" i="49" s="1"/>
  <c r="U49" i="19"/>
  <c r="U52" i="19" s="1"/>
  <c r="S19" i="49" s="1"/>
  <c r="U49" i="38"/>
  <c r="U52" i="38" s="1"/>
  <c r="S38" i="49" s="1"/>
  <c r="U49" i="28"/>
  <c r="U52" i="28" s="1"/>
  <c r="S28" i="49" s="1"/>
  <c r="V49" i="24"/>
  <c r="V52" i="24" s="1"/>
  <c r="T24" i="49" s="1"/>
  <c r="U49" i="35"/>
  <c r="U52" i="35" s="1"/>
  <c r="S35" i="49" s="1"/>
  <c r="V30" i="30"/>
  <c r="V33" i="30" s="1"/>
  <c r="V27" i="30"/>
  <c r="W30" i="25"/>
  <c r="W33" i="25" s="1"/>
  <c r="W27" i="25"/>
  <c r="V30" i="22"/>
  <c r="V33" i="22" s="1"/>
  <c r="V27" i="22"/>
  <c r="V30" i="27"/>
  <c r="V33" i="27" s="1"/>
  <c r="V27" i="27"/>
  <c r="V30" i="36"/>
  <c r="V33" i="36" s="1"/>
  <c r="V27" i="36"/>
  <c r="P30" i="29"/>
  <c r="P33" i="29" s="1"/>
  <c r="P27" i="29"/>
  <c r="W30" i="9"/>
  <c r="W33" i="9" s="1"/>
  <c r="W27" i="9"/>
  <c r="V30" i="13"/>
  <c r="V33" i="13" s="1"/>
  <c r="V27" i="13"/>
  <c r="AK49" i="12"/>
  <c r="AK52" i="12" s="1"/>
  <c r="AI10" i="49" s="1"/>
  <c r="V30" i="26"/>
  <c r="V33" i="26" s="1"/>
  <c r="V27" i="26"/>
  <c r="V30" i="38"/>
  <c r="V33" i="38" s="1"/>
  <c r="V27" i="38"/>
  <c r="U49" i="30"/>
  <c r="U52" i="30" s="1"/>
  <c r="S30" i="49" s="1"/>
  <c r="V49" i="25"/>
  <c r="V52" i="25" s="1"/>
  <c r="T25" i="49" s="1"/>
  <c r="U49" i="22"/>
  <c r="U52" i="22" s="1"/>
  <c r="S22" i="49" s="1"/>
  <c r="U49" i="27"/>
  <c r="U52" i="27" s="1"/>
  <c r="S27" i="49" s="1"/>
  <c r="U49" i="36"/>
  <c r="U52" i="36" s="1"/>
  <c r="S37" i="49" s="1"/>
  <c r="O49" i="29"/>
  <c r="O52" i="29" s="1"/>
  <c r="M29" i="49" s="1"/>
  <c r="V49" i="9"/>
  <c r="V52" i="9" s="1"/>
  <c r="T14" i="49" s="1"/>
  <c r="U49" i="13"/>
  <c r="U52" i="13" s="1"/>
  <c r="S9" i="49" s="1"/>
  <c r="AL30" i="12"/>
  <c r="AL33" i="12" s="1"/>
  <c r="AL27" i="12"/>
  <c r="Q30" i="34"/>
  <c r="Q33" i="34" s="1"/>
  <c r="Q27" i="34"/>
  <c r="P49" i="34"/>
  <c r="P52" i="34" s="1"/>
  <c r="N34" i="49" s="1"/>
  <c r="V30" i="16"/>
  <c r="V33" i="16" s="1"/>
  <c r="V27" i="16"/>
  <c r="U49" i="16"/>
  <c r="U52" i="16" s="1"/>
  <c r="S17" i="49" s="1"/>
  <c r="V30" i="18"/>
  <c r="V33" i="18" s="1"/>
  <c r="V27" i="18"/>
  <c r="U49" i="18"/>
  <c r="U52" i="18" s="1"/>
  <c r="S18" i="49" s="1"/>
  <c r="P30" i="17"/>
  <c r="P33" i="17" s="1"/>
  <c r="P27" i="17"/>
  <c r="O49" i="17"/>
  <c r="O52" i="17" s="1"/>
  <c r="M16" i="49" s="1"/>
  <c r="M13" i="49"/>
  <c r="BB27" i="10"/>
  <c r="BB30" i="10"/>
  <c r="BA33" i="10"/>
  <c r="BA48" i="10" s="1"/>
  <c r="BF27" i="31" l="1"/>
  <c r="BF30" i="31"/>
  <c r="BF33" i="31" s="1"/>
  <c r="BF49" i="31" s="1"/>
  <c r="BF52" i="31" s="1"/>
  <c r="BD31" i="49" s="1"/>
  <c r="H15" i="49"/>
  <c r="N30" i="8"/>
  <c r="N27" i="8"/>
  <c r="M33" i="8"/>
  <c r="W30" i="38"/>
  <c r="W33" i="38" s="1"/>
  <c r="W27" i="38"/>
  <c r="X30" i="9"/>
  <c r="X33" i="9" s="1"/>
  <c r="X27" i="9"/>
  <c r="X30" i="25"/>
  <c r="X33" i="25" s="1"/>
  <c r="X27" i="25"/>
  <c r="W30" i="35"/>
  <c r="W33" i="35" s="1"/>
  <c r="W27" i="35"/>
  <c r="W30" i="28"/>
  <c r="W33" i="28" s="1"/>
  <c r="W27" i="28"/>
  <c r="W30" i="32"/>
  <c r="W33" i="32" s="1"/>
  <c r="W27" i="32"/>
  <c r="W49" i="9"/>
  <c r="W52" i="9" s="1"/>
  <c r="U14" i="49" s="1"/>
  <c r="AM27" i="12"/>
  <c r="AM30" i="12"/>
  <c r="AM33" i="12" s="1"/>
  <c r="W30" i="26"/>
  <c r="W33" i="26" s="1"/>
  <c r="W27" i="26"/>
  <c r="W30" i="13"/>
  <c r="W33" i="13" s="1"/>
  <c r="W27" i="13"/>
  <c r="Q30" i="29"/>
  <c r="Q33" i="29" s="1"/>
  <c r="Q27" i="29"/>
  <c r="W30" i="27"/>
  <c r="W33" i="27" s="1"/>
  <c r="W27" i="27"/>
  <c r="W30" i="22"/>
  <c r="W33" i="22" s="1"/>
  <c r="W27" i="22"/>
  <c r="W30" i="30"/>
  <c r="W33" i="30" s="1"/>
  <c r="W27" i="30"/>
  <c r="X30" i="24"/>
  <c r="X33" i="24" s="1"/>
  <c r="X27" i="24"/>
  <c r="W30" i="19"/>
  <c r="W33" i="19" s="1"/>
  <c r="W27" i="19"/>
  <c r="W30" i="33"/>
  <c r="W33" i="33" s="1"/>
  <c r="W27" i="33"/>
  <c r="W30" i="40"/>
  <c r="W33" i="40" s="1"/>
  <c r="W27" i="40"/>
  <c r="W30" i="36"/>
  <c r="W33" i="36" s="1"/>
  <c r="W27" i="36"/>
  <c r="V49" i="38"/>
  <c r="V52" i="38" s="1"/>
  <c r="T38" i="49" s="1"/>
  <c r="V49" i="36"/>
  <c r="V52" i="36" s="1"/>
  <c r="T37" i="49" s="1"/>
  <c r="W49" i="25"/>
  <c r="W52" i="25" s="1"/>
  <c r="U25" i="49" s="1"/>
  <c r="V49" i="35"/>
  <c r="V52" i="35" s="1"/>
  <c r="T35" i="49" s="1"/>
  <c r="V49" i="28"/>
  <c r="V52" i="28" s="1"/>
  <c r="T28" i="49" s="1"/>
  <c r="V49" i="32"/>
  <c r="V52" i="32" s="1"/>
  <c r="T32" i="49" s="1"/>
  <c r="AL49" i="12"/>
  <c r="AL52" i="12" s="1"/>
  <c r="AJ10" i="49" s="1"/>
  <c r="V49" i="26"/>
  <c r="V52" i="26" s="1"/>
  <c r="T26" i="49" s="1"/>
  <c r="V49" i="13"/>
  <c r="V52" i="13" s="1"/>
  <c r="T9" i="49" s="1"/>
  <c r="P49" i="29"/>
  <c r="P52" i="29" s="1"/>
  <c r="N29" i="49" s="1"/>
  <c r="V49" i="27"/>
  <c r="V52" i="27" s="1"/>
  <c r="T27" i="49" s="1"/>
  <c r="V49" i="22"/>
  <c r="V52" i="22" s="1"/>
  <c r="T22" i="49" s="1"/>
  <c r="V49" i="30"/>
  <c r="V52" i="30" s="1"/>
  <c r="T30" i="49" s="1"/>
  <c r="W49" i="24"/>
  <c r="W52" i="24" s="1"/>
  <c r="U24" i="49" s="1"/>
  <c r="V49" i="19"/>
  <c r="V52" i="19" s="1"/>
  <c r="T19" i="49" s="1"/>
  <c r="V49" i="33"/>
  <c r="V52" i="33" s="1"/>
  <c r="T33" i="49" s="1"/>
  <c r="V49" i="40"/>
  <c r="V52" i="40" s="1"/>
  <c r="T40" i="49" s="1"/>
  <c r="R30" i="34"/>
  <c r="R33" i="34" s="1"/>
  <c r="R27" i="34"/>
  <c r="Q49" i="34"/>
  <c r="Q52" i="34" s="1"/>
  <c r="O34" i="49" s="1"/>
  <c r="W30" i="16"/>
  <c r="W33" i="16" s="1"/>
  <c r="W27" i="16"/>
  <c r="V49" i="16"/>
  <c r="V52" i="16" s="1"/>
  <c r="T17" i="49" s="1"/>
  <c r="W30" i="18"/>
  <c r="W33" i="18" s="1"/>
  <c r="W27" i="18"/>
  <c r="V49" i="18"/>
  <c r="V52" i="18" s="1"/>
  <c r="T18" i="49" s="1"/>
  <c r="Q30" i="17"/>
  <c r="Q33" i="17" s="1"/>
  <c r="Q27" i="17"/>
  <c r="P49" i="17"/>
  <c r="P52" i="17" s="1"/>
  <c r="N16" i="49" s="1"/>
  <c r="N13" i="49"/>
  <c r="BB33" i="10"/>
  <c r="BB48" i="10" s="1"/>
  <c r="BC27" i="10"/>
  <c r="BC30" i="10"/>
  <c r="BG27" i="31" l="1"/>
  <c r="BG30" i="31"/>
  <c r="BG33" i="31" s="1"/>
  <c r="BG49" i="31" s="1"/>
  <c r="BG52" i="31" s="1"/>
  <c r="BE31" i="49" s="1"/>
  <c r="O30" i="8"/>
  <c r="O27" i="8"/>
  <c r="I15" i="49"/>
  <c r="N33" i="8"/>
  <c r="M49" i="8"/>
  <c r="X30" i="40"/>
  <c r="X33" i="40" s="1"/>
  <c r="X27" i="40"/>
  <c r="X30" i="30"/>
  <c r="X33" i="30" s="1"/>
  <c r="X27" i="30"/>
  <c r="X30" i="13"/>
  <c r="X33" i="13" s="1"/>
  <c r="X27" i="13"/>
  <c r="AM49" i="12"/>
  <c r="AM52" i="12" s="1"/>
  <c r="AK10" i="49" s="1"/>
  <c r="X30" i="32"/>
  <c r="X33" i="32" s="1"/>
  <c r="X27" i="32"/>
  <c r="X30" i="38"/>
  <c r="X33" i="38" s="1"/>
  <c r="X27" i="38"/>
  <c r="W49" i="40"/>
  <c r="W52" i="40" s="1"/>
  <c r="U40" i="49" s="1"/>
  <c r="W49" i="19"/>
  <c r="W52" i="19" s="1"/>
  <c r="U19" i="49" s="1"/>
  <c r="W49" i="30"/>
  <c r="W52" i="30" s="1"/>
  <c r="U30" i="49" s="1"/>
  <c r="W49" i="27"/>
  <c r="W52" i="27" s="1"/>
  <c r="U27" i="49" s="1"/>
  <c r="W49" i="13"/>
  <c r="W52" i="13" s="1"/>
  <c r="U9" i="49" s="1"/>
  <c r="AN27" i="12"/>
  <c r="AN30" i="12"/>
  <c r="AN33" i="12" s="1"/>
  <c r="W49" i="32"/>
  <c r="W52" i="32" s="1"/>
  <c r="U32" i="49" s="1"/>
  <c r="W49" i="35"/>
  <c r="W52" i="35" s="1"/>
  <c r="U35" i="49" s="1"/>
  <c r="W49" i="38"/>
  <c r="W52" i="38" s="1"/>
  <c r="U38" i="49" s="1"/>
  <c r="X30" i="36"/>
  <c r="X33" i="36" s="1"/>
  <c r="X27" i="36"/>
  <c r="X30" i="33"/>
  <c r="X33" i="33" s="1"/>
  <c r="X27" i="33"/>
  <c r="Y30" i="24"/>
  <c r="Y33" i="24" s="1"/>
  <c r="Y27" i="24"/>
  <c r="X30" i="22"/>
  <c r="X33" i="22" s="1"/>
  <c r="X27" i="22"/>
  <c r="R30" i="29"/>
  <c r="R33" i="29" s="1"/>
  <c r="R27" i="29"/>
  <c r="X30" i="26"/>
  <c r="X33" i="26" s="1"/>
  <c r="X27" i="26"/>
  <c r="X30" i="28"/>
  <c r="X33" i="28" s="1"/>
  <c r="X27" i="28"/>
  <c r="Y30" i="25"/>
  <c r="Y33" i="25" s="1"/>
  <c r="Y27" i="25"/>
  <c r="Y30" i="9"/>
  <c r="Y33" i="9" s="1"/>
  <c r="Y27" i="9"/>
  <c r="X30" i="19"/>
  <c r="X33" i="19" s="1"/>
  <c r="X27" i="19"/>
  <c r="X30" i="27"/>
  <c r="X33" i="27" s="1"/>
  <c r="X27" i="27"/>
  <c r="X30" i="35"/>
  <c r="X33" i="35" s="1"/>
  <c r="X27" i="35"/>
  <c r="W49" i="36"/>
  <c r="W52" i="36" s="1"/>
  <c r="U37" i="49" s="1"/>
  <c r="W49" i="33"/>
  <c r="W52" i="33" s="1"/>
  <c r="U33" i="49" s="1"/>
  <c r="X49" i="24"/>
  <c r="X52" i="24" s="1"/>
  <c r="V24" i="49" s="1"/>
  <c r="W49" i="22"/>
  <c r="W52" i="22" s="1"/>
  <c r="U22" i="49" s="1"/>
  <c r="Q49" i="29"/>
  <c r="Q52" i="29" s="1"/>
  <c r="O29" i="49" s="1"/>
  <c r="W49" i="26"/>
  <c r="W52" i="26" s="1"/>
  <c r="U26" i="49" s="1"/>
  <c r="W49" i="28"/>
  <c r="W52" i="28" s="1"/>
  <c r="U28" i="49" s="1"/>
  <c r="X49" i="25"/>
  <c r="X52" i="25" s="1"/>
  <c r="V25" i="49" s="1"/>
  <c r="X49" i="9"/>
  <c r="X52" i="9" s="1"/>
  <c r="V14" i="49" s="1"/>
  <c r="S30" i="34"/>
  <c r="S33" i="34" s="1"/>
  <c r="S27" i="34"/>
  <c r="R49" i="34"/>
  <c r="R52" i="34" s="1"/>
  <c r="P34" i="49" s="1"/>
  <c r="X30" i="16"/>
  <c r="X33" i="16" s="1"/>
  <c r="X27" i="16"/>
  <c r="W49" i="16"/>
  <c r="W52" i="16" s="1"/>
  <c r="U17" i="49" s="1"/>
  <c r="X30" i="18"/>
  <c r="X33" i="18" s="1"/>
  <c r="X27" i="18"/>
  <c r="W49" i="18"/>
  <c r="W52" i="18" s="1"/>
  <c r="U18" i="49" s="1"/>
  <c r="R30" i="17"/>
  <c r="R33" i="17" s="1"/>
  <c r="R27" i="17"/>
  <c r="Q49" i="17"/>
  <c r="Q52" i="17" s="1"/>
  <c r="O16" i="49" s="1"/>
  <c r="O13" i="49"/>
  <c r="BD30" i="10"/>
  <c r="BD27" i="10"/>
  <c r="BA51" i="10"/>
  <c r="AY11" i="49" s="1"/>
  <c r="BC33" i="10"/>
  <c r="BC48" i="10" s="1"/>
  <c r="BH27" i="31" l="1"/>
  <c r="BH30" i="31"/>
  <c r="BH33" i="31" s="1"/>
  <c r="BH49" i="31" s="1"/>
  <c r="BH52" i="31" s="1"/>
  <c r="BF31" i="49" s="1"/>
  <c r="J15" i="49"/>
  <c r="M52" i="8"/>
  <c r="P30" i="8"/>
  <c r="P27" i="8"/>
  <c r="N49" i="8"/>
  <c r="O33" i="8"/>
  <c r="Y30" i="26"/>
  <c r="Y33" i="26" s="1"/>
  <c r="Y27" i="26"/>
  <c r="X49" i="27"/>
  <c r="X52" i="27" s="1"/>
  <c r="V27" i="49" s="1"/>
  <c r="Y49" i="25"/>
  <c r="Y52" i="25" s="1"/>
  <c r="W25" i="49" s="1"/>
  <c r="X49" i="22"/>
  <c r="X52" i="22" s="1"/>
  <c r="V22" i="49" s="1"/>
  <c r="AO30" i="12"/>
  <c r="AO33" i="12" s="1"/>
  <c r="AO27" i="12"/>
  <c r="X49" i="30"/>
  <c r="X52" i="30" s="1"/>
  <c r="V30" i="49" s="1"/>
  <c r="Y30" i="35"/>
  <c r="Y33" i="35" s="1"/>
  <c r="Y27" i="35"/>
  <c r="Y30" i="19"/>
  <c r="Y33" i="19" s="1"/>
  <c r="Y27" i="19"/>
  <c r="Z30" i="9"/>
  <c r="Z33" i="9" s="1"/>
  <c r="Z27" i="9"/>
  <c r="Y30" i="28"/>
  <c r="Y33" i="28" s="1"/>
  <c r="Y27" i="28"/>
  <c r="S30" i="29"/>
  <c r="S33" i="29" s="1"/>
  <c r="S27" i="29"/>
  <c r="Z30" i="24"/>
  <c r="Z33" i="24" s="1"/>
  <c r="Z27" i="24"/>
  <c r="Y30" i="36"/>
  <c r="Y33" i="36" s="1"/>
  <c r="Y27" i="36"/>
  <c r="Y30" i="38"/>
  <c r="Y33" i="38" s="1"/>
  <c r="Y27" i="38"/>
  <c r="Y30" i="32"/>
  <c r="Y33" i="32" s="1"/>
  <c r="Y27" i="32"/>
  <c r="Y30" i="13"/>
  <c r="Y33" i="13" s="1"/>
  <c r="Y27" i="13"/>
  <c r="Y30" i="40"/>
  <c r="Y33" i="40" s="1"/>
  <c r="Y27" i="40"/>
  <c r="Y30" i="27"/>
  <c r="Y33" i="27" s="1"/>
  <c r="Y27" i="27"/>
  <c r="Z30" i="25"/>
  <c r="Z33" i="25" s="1"/>
  <c r="Z27" i="25"/>
  <c r="Y30" i="22"/>
  <c r="Y33" i="22" s="1"/>
  <c r="Y27" i="22"/>
  <c r="Y30" i="33"/>
  <c r="Y33" i="33" s="1"/>
  <c r="Y27" i="33"/>
  <c r="AN49" i="12"/>
  <c r="AN52" i="12" s="1"/>
  <c r="AL10" i="49" s="1"/>
  <c r="Y30" i="30"/>
  <c r="Y33" i="30" s="1"/>
  <c r="Y27" i="30"/>
  <c r="X49" i="26"/>
  <c r="X52" i="26" s="1"/>
  <c r="V26" i="49" s="1"/>
  <c r="X49" i="33"/>
  <c r="X52" i="33" s="1"/>
  <c r="V33" i="49" s="1"/>
  <c r="X49" i="35"/>
  <c r="X52" i="35" s="1"/>
  <c r="V35" i="49" s="1"/>
  <c r="X49" i="19"/>
  <c r="X52" i="19" s="1"/>
  <c r="V19" i="49" s="1"/>
  <c r="Y49" i="9"/>
  <c r="Y52" i="9" s="1"/>
  <c r="W14" i="49" s="1"/>
  <c r="X49" i="28"/>
  <c r="X52" i="28" s="1"/>
  <c r="V28" i="49" s="1"/>
  <c r="R49" i="29"/>
  <c r="R52" i="29" s="1"/>
  <c r="P29" i="49" s="1"/>
  <c r="Y49" i="24"/>
  <c r="Y52" i="24" s="1"/>
  <c r="W24" i="49" s="1"/>
  <c r="X49" i="36"/>
  <c r="X52" i="36" s="1"/>
  <c r="V37" i="49" s="1"/>
  <c r="X49" i="38"/>
  <c r="X52" i="38" s="1"/>
  <c r="V38" i="49" s="1"/>
  <c r="X49" i="32"/>
  <c r="X52" i="32" s="1"/>
  <c r="V32" i="49" s="1"/>
  <c r="X49" i="13"/>
  <c r="X52" i="13" s="1"/>
  <c r="V9" i="49" s="1"/>
  <c r="X49" i="40"/>
  <c r="X52" i="40" s="1"/>
  <c r="V40" i="49" s="1"/>
  <c r="T30" i="34"/>
  <c r="T33" i="34" s="1"/>
  <c r="T27" i="34"/>
  <c r="S49" i="34"/>
  <c r="S52" i="34" s="1"/>
  <c r="Q34" i="49" s="1"/>
  <c r="Y30" i="16"/>
  <c r="Y33" i="16" s="1"/>
  <c r="Y27" i="16"/>
  <c r="X49" i="16"/>
  <c r="X52" i="16" s="1"/>
  <c r="V17" i="49" s="1"/>
  <c r="Y30" i="18"/>
  <c r="Y33" i="18" s="1"/>
  <c r="Y27" i="18"/>
  <c r="X49" i="18"/>
  <c r="X52" i="18" s="1"/>
  <c r="V18" i="49" s="1"/>
  <c r="S30" i="17"/>
  <c r="S33" i="17" s="1"/>
  <c r="S27" i="17"/>
  <c r="R49" i="17"/>
  <c r="R52" i="17" s="1"/>
  <c r="P16" i="49" s="1"/>
  <c r="P13" i="49"/>
  <c r="BE27" i="10"/>
  <c r="BE30" i="10"/>
  <c r="BD33" i="10"/>
  <c r="BD48" i="10" s="1"/>
  <c r="BB51" i="10"/>
  <c r="AZ11" i="49" s="1"/>
  <c r="BI27" i="31" l="1"/>
  <c r="BI30" i="31"/>
  <c r="BI33" i="31" s="1"/>
  <c r="BI49" i="31" s="1"/>
  <c r="BI52" i="31" s="1"/>
  <c r="BG31" i="49" s="1"/>
  <c r="Q30" i="8"/>
  <c r="Q27" i="8"/>
  <c r="N52" i="8"/>
  <c r="P33" i="8"/>
  <c r="O49" i="8"/>
  <c r="K15" i="49"/>
  <c r="Z30" i="30"/>
  <c r="Z33" i="30" s="1"/>
  <c r="Z27" i="30"/>
  <c r="Z30" i="22"/>
  <c r="Z33" i="22" s="1"/>
  <c r="Z27" i="22"/>
  <c r="Z30" i="27"/>
  <c r="Z33" i="27" s="1"/>
  <c r="Z27" i="27"/>
  <c r="Z30" i="13"/>
  <c r="Z33" i="13" s="1"/>
  <c r="Z27" i="13"/>
  <c r="AA30" i="24"/>
  <c r="AA33" i="24" s="1"/>
  <c r="AA27" i="24"/>
  <c r="Z30" i="28"/>
  <c r="Z33" i="28" s="1"/>
  <c r="Z27" i="28"/>
  <c r="Z30" i="19"/>
  <c r="Z33" i="19" s="1"/>
  <c r="Z27" i="19"/>
  <c r="AP27" i="12"/>
  <c r="AP30" i="12"/>
  <c r="AP33" i="12" s="1"/>
  <c r="Z30" i="26"/>
  <c r="Z33" i="26" s="1"/>
  <c r="Z27" i="26"/>
  <c r="Y49" i="27"/>
  <c r="Y52" i="27" s="1"/>
  <c r="W27" i="49" s="1"/>
  <c r="Y49" i="13"/>
  <c r="Y52" i="13" s="1"/>
  <c r="W9" i="49" s="1"/>
  <c r="Y49" i="38"/>
  <c r="Y52" i="38" s="1"/>
  <c r="W38" i="49" s="1"/>
  <c r="Y49" i="28"/>
  <c r="Y52" i="28" s="1"/>
  <c r="W28" i="49" s="1"/>
  <c r="Y49" i="19"/>
  <c r="Y52" i="19" s="1"/>
  <c r="W19" i="49" s="1"/>
  <c r="AO49" i="12"/>
  <c r="AO52" i="12" s="1"/>
  <c r="AM10" i="49" s="1"/>
  <c r="Y49" i="26"/>
  <c r="Y52" i="26" s="1"/>
  <c r="W26" i="49" s="1"/>
  <c r="Z30" i="33"/>
  <c r="Z33" i="33" s="1"/>
  <c r="Z27" i="33"/>
  <c r="AA30" i="25"/>
  <c r="AA33" i="25" s="1"/>
  <c r="AA27" i="25"/>
  <c r="Z30" i="40"/>
  <c r="Z33" i="40" s="1"/>
  <c r="Z27" i="40"/>
  <c r="Z30" i="32"/>
  <c r="Z33" i="32" s="1"/>
  <c r="Z27" i="32"/>
  <c r="Z30" i="36"/>
  <c r="Z33" i="36" s="1"/>
  <c r="Z27" i="36"/>
  <c r="T30" i="29"/>
  <c r="T33" i="29" s="1"/>
  <c r="T27" i="29"/>
  <c r="AA30" i="9"/>
  <c r="AA33" i="9" s="1"/>
  <c r="AA27" i="9"/>
  <c r="Z30" i="35"/>
  <c r="Z33" i="35" s="1"/>
  <c r="Z27" i="35"/>
  <c r="Z30" i="38"/>
  <c r="Z33" i="38" s="1"/>
  <c r="Z27" i="38"/>
  <c r="Y49" i="30"/>
  <c r="Y52" i="30" s="1"/>
  <c r="W30" i="49" s="1"/>
  <c r="Y49" i="22"/>
  <c r="Y52" i="22" s="1"/>
  <c r="W22" i="49" s="1"/>
  <c r="Z49" i="24"/>
  <c r="Z52" i="24" s="1"/>
  <c r="X24" i="49" s="1"/>
  <c r="Y49" i="33"/>
  <c r="Y52" i="33" s="1"/>
  <c r="W33" i="49" s="1"/>
  <c r="Z49" i="25"/>
  <c r="Z52" i="25" s="1"/>
  <c r="X25" i="49" s="1"/>
  <c r="Y49" i="40"/>
  <c r="Y52" i="40" s="1"/>
  <c r="W40" i="49" s="1"/>
  <c r="Y49" i="32"/>
  <c r="Y52" i="32" s="1"/>
  <c r="W32" i="49" s="1"/>
  <c r="Y49" i="36"/>
  <c r="Y52" i="36" s="1"/>
  <c r="W37" i="49" s="1"/>
  <c r="S49" i="29"/>
  <c r="S52" i="29" s="1"/>
  <c r="Q29" i="49" s="1"/>
  <c r="Z49" i="9"/>
  <c r="Z52" i="9" s="1"/>
  <c r="X14" i="49" s="1"/>
  <c r="Y49" i="35"/>
  <c r="Y52" i="35" s="1"/>
  <c r="W35" i="49" s="1"/>
  <c r="U30" i="34"/>
  <c r="U33" i="34" s="1"/>
  <c r="U27" i="34"/>
  <c r="T49" i="34"/>
  <c r="T52" i="34" s="1"/>
  <c r="R34" i="49" s="1"/>
  <c r="Z30" i="16"/>
  <c r="Z33" i="16" s="1"/>
  <c r="Z27" i="16"/>
  <c r="Y49" i="16"/>
  <c r="Y52" i="16" s="1"/>
  <c r="W17" i="49" s="1"/>
  <c r="Z30" i="18"/>
  <c r="Z33" i="18" s="1"/>
  <c r="Z27" i="18"/>
  <c r="Y49" i="18"/>
  <c r="Y52" i="18" s="1"/>
  <c r="W18" i="49" s="1"/>
  <c r="T30" i="17"/>
  <c r="T33" i="17" s="1"/>
  <c r="T27" i="17"/>
  <c r="S49" i="17"/>
  <c r="S52" i="17" s="1"/>
  <c r="Q16" i="49" s="1"/>
  <c r="Q13" i="49"/>
  <c r="BC51" i="10"/>
  <c r="BA11" i="49" s="1"/>
  <c r="BE33" i="10"/>
  <c r="BE48" i="10" s="1"/>
  <c r="BF30" i="10"/>
  <c r="BJ27" i="31" l="1"/>
  <c r="BJ30" i="31"/>
  <c r="BJ33" i="31" s="1"/>
  <c r="BJ49" i="31" s="1"/>
  <c r="BJ52" i="31" s="1"/>
  <c r="BH31" i="49" s="1"/>
  <c r="P49" i="8"/>
  <c r="R30" i="8"/>
  <c r="R27" i="8"/>
  <c r="O52" i="8"/>
  <c r="Q33" i="8"/>
  <c r="L15" i="49"/>
  <c r="AA30" i="35"/>
  <c r="AA33" i="35" s="1"/>
  <c r="AA27" i="35"/>
  <c r="AA30" i="32"/>
  <c r="AA33" i="32" s="1"/>
  <c r="AA27" i="32"/>
  <c r="AP49" i="12"/>
  <c r="AP52" i="12" s="1"/>
  <c r="AN10" i="49" s="1"/>
  <c r="AA30" i="28"/>
  <c r="AA33" i="28" s="1"/>
  <c r="AA27" i="28"/>
  <c r="AA30" i="13"/>
  <c r="AA33" i="13" s="1"/>
  <c r="AA27" i="13"/>
  <c r="Z49" i="38"/>
  <c r="Z52" i="38" s="1"/>
  <c r="X38" i="49" s="1"/>
  <c r="Z49" i="35"/>
  <c r="Z52" i="35" s="1"/>
  <c r="X35" i="49" s="1"/>
  <c r="T49" i="29"/>
  <c r="T52" i="29" s="1"/>
  <c r="R29" i="49" s="1"/>
  <c r="Z49" i="32"/>
  <c r="Z52" i="32" s="1"/>
  <c r="X32" i="49" s="1"/>
  <c r="AA49" i="25"/>
  <c r="AA52" i="25" s="1"/>
  <c r="Y25" i="49" s="1"/>
  <c r="AQ27" i="12"/>
  <c r="AQ30" i="12"/>
  <c r="AQ33" i="12" s="1"/>
  <c r="Z49" i="28"/>
  <c r="Z52" i="28" s="1"/>
  <c r="X28" i="49" s="1"/>
  <c r="Z49" i="13"/>
  <c r="Z52" i="13" s="1"/>
  <c r="X9" i="49" s="1"/>
  <c r="Z49" i="22"/>
  <c r="Z52" i="22" s="1"/>
  <c r="X22" i="49" s="1"/>
  <c r="AB30" i="9"/>
  <c r="AB33" i="9" s="1"/>
  <c r="AB27" i="9"/>
  <c r="AA30" i="36"/>
  <c r="AA33" i="36" s="1"/>
  <c r="AA27" i="36"/>
  <c r="AA30" i="40"/>
  <c r="AA33" i="40" s="1"/>
  <c r="AA27" i="40"/>
  <c r="AA30" i="33"/>
  <c r="AA33" i="33" s="1"/>
  <c r="AA27" i="33"/>
  <c r="AA30" i="26"/>
  <c r="AA33" i="26" s="1"/>
  <c r="AA27" i="26"/>
  <c r="AA30" i="19"/>
  <c r="AA33" i="19" s="1"/>
  <c r="AA27" i="19"/>
  <c r="AB30" i="24"/>
  <c r="AB33" i="24" s="1"/>
  <c r="AB27" i="24"/>
  <c r="AA30" i="27"/>
  <c r="AA33" i="27" s="1"/>
  <c r="AA27" i="27"/>
  <c r="AA30" i="30"/>
  <c r="AA33" i="30" s="1"/>
  <c r="AA27" i="30"/>
  <c r="AA30" i="38"/>
  <c r="AA33" i="38" s="1"/>
  <c r="AA27" i="38"/>
  <c r="U30" i="29"/>
  <c r="U33" i="29" s="1"/>
  <c r="U27" i="29"/>
  <c r="AB30" i="25"/>
  <c r="AB33" i="25" s="1"/>
  <c r="AB27" i="25"/>
  <c r="AA30" i="22"/>
  <c r="AA33" i="22" s="1"/>
  <c r="AA27" i="22"/>
  <c r="AA49" i="9"/>
  <c r="AA52" i="9" s="1"/>
  <c r="Y14" i="49" s="1"/>
  <c r="Z49" i="36"/>
  <c r="Z52" i="36" s="1"/>
  <c r="X37" i="49" s="1"/>
  <c r="Z49" i="40"/>
  <c r="Z52" i="40" s="1"/>
  <c r="X40" i="49" s="1"/>
  <c r="Z49" i="33"/>
  <c r="Z52" i="33" s="1"/>
  <c r="X33" i="49" s="1"/>
  <c r="Z49" i="26"/>
  <c r="Z52" i="26" s="1"/>
  <c r="X26" i="49" s="1"/>
  <c r="Z49" i="19"/>
  <c r="Z52" i="19" s="1"/>
  <c r="X19" i="49" s="1"/>
  <c r="AA49" i="24"/>
  <c r="AA52" i="24" s="1"/>
  <c r="Y24" i="49" s="1"/>
  <c r="Z49" i="27"/>
  <c r="Z52" i="27" s="1"/>
  <c r="X27" i="49" s="1"/>
  <c r="Z49" i="30"/>
  <c r="Z52" i="30" s="1"/>
  <c r="X30" i="49" s="1"/>
  <c r="V30" i="34"/>
  <c r="V33" i="34" s="1"/>
  <c r="V27" i="34"/>
  <c r="U49" i="34"/>
  <c r="U52" i="34" s="1"/>
  <c r="S34" i="49" s="1"/>
  <c r="AA30" i="16"/>
  <c r="AA33" i="16" s="1"/>
  <c r="AA27" i="16"/>
  <c r="Z49" i="16"/>
  <c r="Z52" i="16" s="1"/>
  <c r="X17" i="49" s="1"/>
  <c r="AA30" i="18"/>
  <c r="AA33" i="18" s="1"/>
  <c r="AA27" i="18"/>
  <c r="Z49" i="18"/>
  <c r="Z52" i="18" s="1"/>
  <c r="X18" i="49" s="1"/>
  <c r="U30" i="17"/>
  <c r="U33" i="17" s="1"/>
  <c r="U27" i="17"/>
  <c r="T49" i="17"/>
  <c r="T52" i="17" s="1"/>
  <c r="R16" i="49" s="1"/>
  <c r="R13" i="49"/>
  <c r="BD51" i="10"/>
  <c r="BB11" i="49" s="1"/>
  <c r="BF33" i="10"/>
  <c r="BF48" i="10" s="1"/>
  <c r="BK30" i="31" l="1"/>
  <c r="BK33" i="31" s="1"/>
  <c r="BK49" i="31" s="1"/>
  <c r="BK52" i="31" s="1"/>
  <c r="BI31" i="49" s="1"/>
  <c r="BK27" i="31"/>
  <c r="M15" i="49"/>
  <c r="P52" i="8"/>
  <c r="S30" i="8"/>
  <c r="S27" i="8"/>
  <c r="Q49" i="8"/>
  <c r="R33" i="8"/>
  <c r="AC30" i="25"/>
  <c r="AC33" i="25" s="1"/>
  <c r="AC27" i="25"/>
  <c r="AB30" i="27"/>
  <c r="AB33" i="27" s="1"/>
  <c r="AB27" i="27"/>
  <c r="AB30" i="33"/>
  <c r="AB33" i="33" s="1"/>
  <c r="AB27" i="33"/>
  <c r="AB30" i="28"/>
  <c r="AB33" i="28" s="1"/>
  <c r="AB27" i="28"/>
  <c r="AA49" i="22"/>
  <c r="AA52" i="22" s="1"/>
  <c r="Y22" i="49" s="1"/>
  <c r="AB49" i="25"/>
  <c r="AB52" i="25" s="1"/>
  <c r="Z25" i="49" s="1"/>
  <c r="AA49" i="38"/>
  <c r="AA52" i="38" s="1"/>
  <c r="Y38" i="49" s="1"/>
  <c r="AA49" i="27"/>
  <c r="AA52" i="27" s="1"/>
  <c r="Y27" i="49" s="1"/>
  <c r="AA49" i="19"/>
  <c r="AA52" i="19" s="1"/>
  <c r="Y19" i="49" s="1"/>
  <c r="AA49" i="33"/>
  <c r="AA52" i="33" s="1"/>
  <c r="Y33" i="49" s="1"/>
  <c r="AA49" i="36"/>
  <c r="AA52" i="36" s="1"/>
  <c r="Y37" i="49" s="1"/>
  <c r="AR27" i="12"/>
  <c r="AR30" i="12"/>
  <c r="AR33" i="12" s="1"/>
  <c r="AA49" i="28"/>
  <c r="AA52" i="28" s="1"/>
  <c r="Y28" i="49" s="1"/>
  <c r="AA49" i="32"/>
  <c r="AA52" i="32" s="1"/>
  <c r="Y32" i="49" s="1"/>
  <c r="V30" i="29"/>
  <c r="V33" i="29" s="1"/>
  <c r="V27" i="29"/>
  <c r="AB30" i="30"/>
  <c r="AB33" i="30" s="1"/>
  <c r="AB27" i="30"/>
  <c r="AC30" i="24"/>
  <c r="AC33" i="24" s="1"/>
  <c r="AC27" i="24"/>
  <c r="AB30" i="26"/>
  <c r="AB33" i="26" s="1"/>
  <c r="AB27" i="26"/>
  <c r="AB30" i="40"/>
  <c r="AB33" i="40" s="1"/>
  <c r="AB27" i="40"/>
  <c r="AC30" i="9"/>
  <c r="AC33" i="9" s="1"/>
  <c r="AC27" i="9"/>
  <c r="AB30" i="13"/>
  <c r="AB33" i="13" s="1"/>
  <c r="AB27" i="13"/>
  <c r="AB30" i="35"/>
  <c r="AB33" i="35" s="1"/>
  <c r="AB27" i="35"/>
  <c r="AB30" i="22"/>
  <c r="AB33" i="22" s="1"/>
  <c r="AB27" i="22"/>
  <c r="AB30" i="38"/>
  <c r="AB33" i="38" s="1"/>
  <c r="AB27" i="38"/>
  <c r="AB30" i="19"/>
  <c r="AB33" i="19" s="1"/>
  <c r="AB27" i="19"/>
  <c r="AB30" i="36"/>
  <c r="AB33" i="36" s="1"/>
  <c r="AB27" i="36"/>
  <c r="AQ49" i="12"/>
  <c r="AQ52" i="12" s="1"/>
  <c r="AO10" i="49" s="1"/>
  <c r="AB30" i="32"/>
  <c r="AB33" i="32" s="1"/>
  <c r="AB27" i="32"/>
  <c r="U49" i="29"/>
  <c r="U52" i="29" s="1"/>
  <c r="S29" i="49" s="1"/>
  <c r="AA49" i="30"/>
  <c r="AA52" i="30" s="1"/>
  <c r="Y30" i="49" s="1"/>
  <c r="AB49" i="24"/>
  <c r="AB52" i="24" s="1"/>
  <c r="Z24" i="49" s="1"/>
  <c r="AA49" i="26"/>
  <c r="AA52" i="26" s="1"/>
  <c r="Y26" i="49" s="1"/>
  <c r="AA49" i="40"/>
  <c r="AA52" i="40" s="1"/>
  <c r="Y40" i="49" s="1"/>
  <c r="AB49" i="9"/>
  <c r="AB52" i="9" s="1"/>
  <c r="Z14" i="49" s="1"/>
  <c r="AA49" i="13"/>
  <c r="AA52" i="13" s="1"/>
  <c r="Y9" i="49" s="1"/>
  <c r="AA49" i="35"/>
  <c r="AA52" i="35" s="1"/>
  <c r="Y35" i="49" s="1"/>
  <c r="W30" i="34"/>
  <c r="W33" i="34" s="1"/>
  <c r="W27" i="34"/>
  <c r="V49" i="34"/>
  <c r="V52" i="34" s="1"/>
  <c r="T34" i="49" s="1"/>
  <c r="AB30" i="16"/>
  <c r="AB33" i="16" s="1"/>
  <c r="AB27" i="16"/>
  <c r="AA49" i="16"/>
  <c r="AA52" i="16" s="1"/>
  <c r="Y17" i="49" s="1"/>
  <c r="AB30" i="18"/>
  <c r="AB33" i="18" s="1"/>
  <c r="AB27" i="18"/>
  <c r="AA49" i="18"/>
  <c r="AA52" i="18" s="1"/>
  <c r="Y18" i="49" s="1"/>
  <c r="V30" i="17"/>
  <c r="V33" i="17" s="1"/>
  <c r="V27" i="17"/>
  <c r="U49" i="17"/>
  <c r="U52" i="17" s="1"/>
  <c r="S16" i="49" s="1"/>
  <c r="S13" i="49"/>
  <c r="BE51" i="10"/>
  <c r="BC11" i="49" s="1"/>
  <c r="BL27" i="31" l="1"/>
  <c r="BL30" i="31"/>
  <c r="BL33" i="31" s="1"/>
  <c r="BL49" i="31" s="1"/>
  <c r="BL52" i="31" s="1"/>
  <c r="BJ31" i="49" s="1"/>
  <c r="T30" i="8"/>
  <c r="T27" i="8"/>
  <c r="N15" i="49"/>
  <c r="R49" i="8"/>
  <c r="S33" i="8"/>
  <c r="Q52" i="8"/>
  <c r="AC30" i="36"/>
  <c r="AC33" i="36" s="1"/>
  <c r="AC27" i="36"/>
  <c r="AC30" i="35"/>
  <c r="AC33" i="35" s="1"/>
  <c r="AC27" i="35"/>
  <c r="AC30" i="26"/>
  <c r="AC33" i="26" s="1"/>
  <c r="AC27" i="26"/>
  <c r="AC30" i="28"/>
  <c r="AC33" i="28" s="1"/>
  <c r="AC27" i="28"/>
  <c r="AD30" i="25"/>
  <c r="AD33" i="25" s="1"/>
  <c r="AD27" i="25"/>
  <c r="AB49" i="32"/>
  <c r="AB52" i="32" s="1"/>
  <c r="Z32" i="49" s="1"/>
  <c r="AB49" i="38"/>
  <c r="AB52" i="38" s="1"/>
  <c r="Z38" i="49" s="1"/>
  <c r="AC49" i="9"/>
  <c r="AC52" i="9" s="1"/>
  <c r="AA14" i="49" s="1"/>
  <c r="AB49" i="30"/>
  <c r="AB52" i="30" s="1"/>
  <c r="Z30" i="49" s="1"/>
  <c r="AC30" i="19"/>
  <c r="AC33" i="19" s="1"/>
  <c r="AC27" i="19"/>
  <c r="AC30" i="22"/>
  <c r="AC33" i="22" s="1"/>
  <c r="AC27" i="22"/>
  <c r="AC30" i="13"/>
  <c r="AC33" i="13" s="1"/>
  <c r="AC27" i="13"/>
  <c r="AC30" i="40"/>
  <c r="AC33" i="40" s="1"/>
  <c r="AC27" i="40"/>
  <c r="AD30" i="24"/>
  <c r="AD33" i="24" s="1"/>
  <c r="AD27" i="24"/>
  <c r="W30" i="29"/>
  <c r="W33" i="29" s="1"/>
  <c r="W27" i="29"/>
  <c r="AR49" i="12"/>
  <c r="AR52" i="12" s="1"/>
  <c r="AP10" i="49" s="1"/>
  <c r="AC30" i="27"/>
  <c r="AC33" i="27" s="1"/>
  <c r="AC27" i="27"/>
  <c r="AC30" i="32"/>
  <c r="AC33" i="32" s="1"/>
  <c r="AC27" i="32"/>
  <c r="AC30" i="38"/>
  <c r="AC33" i="38" s="1"/>
  <c r="AC27" i="38"/>
  <c r="AD30" i="9"/>
  <c r="AD33" i="9" s="1"/>
  <c r="AD27" i="9"/>
  <c r="AC30" i="30"/>
  <c r="AC33" i="30" s="1"/>
  <c r="AC27" i="30"/>
  <c r="AC30" i="33"/>
  <c r="AC33" i="33" s="1"/>
  <c r="AC27" i="33"/>
  <c r="AB49" i="36"/>
  <c r="AB52" i="36" s="1"/>
  <c r="Z37" i="49" s="1"/>
  <c r="AB49" i="35"/>
  <c r="AB52" i="35" s="1"/>
  <c r="Z35" i="49" s="1"/>
  <c r="AB49" i="26"/>
  <c r="AB52" i="26" s="1"/>
  <c r="Z26" i="49" s="1"/>
  <c r="AB49" i="28"/>
  <c r="AB52" i="28" s="1"/>
  <c r="Z28" i="49" s="1"/>
  <c r="AB49" i="33"/>
  <c r="AB52" i="33" s="1"/>
  <c r="Z33" i="49" s="1"/>
  <c r="AC49" i="25"/>
  <c r="AC52" i="25" s="1"/>
  <c r="AA25" i="49" s="1"/>
  <c r="AB49" i="19"/>
  <c r="AB52" i="19" s="1"/>
  <c r="Z19" i="49" s="1"/>
  <c r="AB49" i="22"/>
  <c r="AB52" i="22" s="1"/>
  <c r="Z22" i="49" s="1"/>
  <c r="AB49" i="13"/>
  <c r="AB52" i="13" s="1"/>
  <c r="Z9" i="49" s="1"/>
  <c r="AB49" i="40"/>
  <c r="AB52" i="40" s="1"/>
  <c r="Z40" i="49" s="1"/>
  <c r="AC49" i="24"/>
  <c r="AC52" i="24" s="1"/>
  <c r="AA24" i="49" s="1"/>
  <c r="V49" i="29"/>
  <c r="V52" i="29" s="1"/>
  <c r="T29" i="49" s="1"/>
  <c r="AS30" i="12"/>
  <c r="AS33" i="12" s="1"/>
  <c r="AS27" i="12"/>
  <c r="AB49" i="27"/>
  <c r="AB52" i="27" s="1"/>
  <c r="Z27" i="49" s="1"/>
  <c r="X30" i="34"/>
  <c r="X33" i="34" s="1"/>
  <c r="X27" i="34"/>
  <c r="W49" i="34"/>
  <c r="W52" i="34" s="1"/>
  <c r="U34" i="49" s="1"/>
  <c r="AC30" i="16"/>
  <c r="AC33" i="16" s="1"/>
  <c r="AC27" i="16"/>
  <c r="AB49" i="16"/>
  <c r="AB52" i="16" s="1"/>
  <c r="Z17" i="49" s="1"/>
  <c r="AC30" i="18"/>
  <c r="AC33" i="18" s="1"/>
  <c r="AC27" i="18"/>
  <c r="AB49" i="18"/>
  <c r="AB52" i="18" s="1"/>
  <c r="Z18" i="49" s="1"/>
  <c r="W30" i="17"/>
  <c r="W33" i="17" s="1"/>
  <c r="W27" i="17"/>
  <c r="V49" i="17"/>
  <c r="V52" i="17" s="1"/>
  <c r="T16" i="49" s="1"/>
  <c r="T13" i="49"/>
  <c r="BF51" i="10"/>
  <c r="BD11" i="49" s="1"/>
  <c r="BM27" i="31" l="1"/>
  <c r="BM30" i="31"/>
  <c r="BM33" i="31" s="1"/>
  <c r="BM49" i="31" s="1"/>
  <c r="BM52" i="31" s="1"/>
  <c r="BK31" i="49" s="1"/>
  <c r="R52" i="8"/>
  <c r="O15" i="49"/>
  <c r="U30" i="8"/>
  <c r="U27" i="8"/>
  <c r="T33" i="8"/>
  <c r="S49" i="8"/>
  <c r="AT27" i="12"/>
  <c r="AT30" i="12"/>
  <c r="AT33" i="12" s="1"/>
  <c r="AD30" i="33"/>
  <c r="AD33" i="33" s="1"/>
  <c r="AD27" i="33"/>
  <c r="AD30" i="32"/>
  <c r="AD33" i="32" s="1"/>
  <c r="AD27" i="32"/>
  <c r="X30" i="29"/>
  <c r="X33" i="29" s="1"/>
  <c r="X27" i="29"/>
  <c r="AD30" i="40"/>
  <c r="AD33" i="40" s="1"/>
  <c r="AD27" i="40"/>
  <c r="AD30" i="22"/>
  <c r="AD33" i="22" s="1"/>
  <c r="AD27" i="22"/>
  <c r="AE30" i="25"/>
  <c r="AE33" i="25" s="1"/>
  <c r="AE27" i="25"/>
  <c r="AD30" i="35"/>
  <c r="AD33" i="35" s="1"/>
  <c r="AD27" i="35"/>
  <c r="AS49" i="12"/>
  <c r="AS52" i="12" s="1"/>
  <c r="AQ10" i="49" s="1"/>
  <c r="AC49" i="33"/>
  <c r="AC52" i="33" s="1"/>
  <c r="AA33" i="49" s="1"/>
  <c r="AD49" i="9"/>
  <c r="AD52" i="9" s="1"/>
  <c r="AB14" i="49" s="1"/>
  <c r="AC49" i="32"/>
  <c r="AC52" i="32" s="1"/>
  <c r="AA32" i="49" s="1"/>
  <c r="W49" i="29"/>
  <c r="W52" i="29" s="1"/>
  <c r="U29" i="49" s="1"/>
  <c r="AC49" i="40"/>
  <c r="AC52" i="40" s="1"/>
  <c r="AA40" i="49" s="1"/>
  <c r="AC49" i="22"/>
  <c r="AC52" i="22" s="1"/>
  <c r="AA22" i="49" s="1"/>
  <c r="AD49" i="25"/>
  <c r="AD52" i="25" s="1"/>
  <c r="AB25" i="49" s="1"/>
  <c r="AC49" i="35"/>
  <c r="AC52" i="35" s="1"/>
  <c r="AA35" i="49" s="1"/>
  <c r="AD30" i="30"/>
  <c r="AD33" i="30" s="1"/>
  <c r="AD27" i="30"/>
  <c r="AD30" i="38"/>
  <c r="AD33" i="38" s="1"/>
  <c r="AD27" i="38"/>
  <c r="AD30" i="27"/>
  <c r="AD33" i="27" s="1"/>
  <c r="AD27" i="27"/>
  <c r="AE30" i="24"/>
  <c r="AE33" i="24" s="1"/>
  <c r="AE27" i="24"/>
  <c r="AD30" i="13"/>
  <c r="AD33" i="13" s="1"/>
  <c r="AD27" i="13"/>
  <c r="AD30" i="19"/>
  <c r="AD33" i="19" s="1"/>
  <c r="AD27" i="19"/>
  <c r="AD30" i="28"/>
  <c r="AD33" i="28" s="1"/>
  <c r="AD27" i="28"/>
  <c r="AD30" i="26"/>
  <c r="AD33" i="26" s="1"/>
  <c r="AD27" i="26"/>
  <c r="AD30" i="36"/>
  <c r="AD33" i="36" s="1"/>
  <c r="AD27" i="36"/>
  <c r="AE30" i="9"/>
  <c r="AE33" i="9" s="1"/>
  <c r="AE27" i="9"/>
  <c r="AC49" i="30"/>
  <c r="AC52" i="30" s="1"/>
  <c r="AA30" i="49" s="1"/>
  <c r="AC49" i="38"/>
  <c r="AC52" i="38" s="1"/>
  <c r="AA38" i="49" s="1"/>
  <c r="AC49" i="27"/>
  <c r="AC52" i="27" s="1"/>
  <c r="AA27" i="49" s="1"/>
  <c r="AD49" i="24"/>
  <c r="AD52" i="24" s="1"/>
  <c r="AB24" i="49" s="1"/>
  <c r="AC49" i="13"/>
  <c r="AC52" i="13" s="1"/>
  <c r="AA9" i="49" s="1"/>
  <c r="AC49" i="19"/>
  <c r="AC52" i="19" s="1"/>
  <c r="AA19" i="49" s="1"/>
  <c r="AC49" i="28"/>
  <c r="AC52" i="28" s="1"/>
  <c r="AA28" i="49" s="1"/>
  <c r="AC49" i="26"/>
  <c r="AC52" i="26" s="1"/>
  <c r="AA26" i="49" s="1"/>
  <c r="AC49" i="36"/>
  <c r="AC52" i="36" s="1"/>
  <c r="AA37" i="49" s="1"/>
  <c r="Y30" i="34"/>
  <c r="Y33" i="34" s="1"/>
  <c r="Y27" i="34"/>
  <c r="X49" i="34"/>
  <c r="X52" i="34" s="1"/>
  <c r="V34" i="49" s="1"/>
  <c r="AD30" i="16"/>
  <c r="AD33" i="16" s="1"/>
  <c r="AD27" i="16"/>
  <c r="AC49" i="16"/>
  <c r="AC52" i="16" s="1"/>
  <c r="AA17" i="49" s="1"/>
  <c r="AD30" i="18"/>
  <c r="AD33" i="18" s="1"/>
  <c r="AD27" i="18"/>
  <c r="AC49" i="18"/>
  <c r="AC52" i="18" s="1"/>
  <c r="AA18" i="49" s="1"/>
  <c r="X30" i="17"/>
  <c r="X33" i="17" s="1"/>
  <c r="X27" i="17"/>
  <c r="W49" i="17"/>
  <c r="W52" i="17" s="1"/>
  <c r="U16" i="49" s="1"/>
  <c r="U13" i="49"/>
  <c r="BN30" i="31" l="1"/>
  <c r="BN33" i="31" s="1"/>
  <c r="BN49" i="31" s="1"/>
  <c r="BN52" i="31" s="1"/>
  <c r="BL31" i="49" s="1"/>
  <c r="BN27" i="31"/>
  <c r="S52" i="8"/>
  <c r="V27" i="8"/>
  <c r="V30" i="8"/>
  <c r="U33" i="8"/>
  <c r="T49" i="8"/>
  <c r="P15" i="49"/>
  <c r="AE30" i="36"/>
  <c r="AE33" i="36" s="1"/>
  <c r="AE27" i="36"/>
  <c r="AE30" i="13"/>
  <c r="AE33" i="13" s="1"/>
  <c r="AE27" i="13"/>
  <c r="AE30" i="30"/>
  <c r="AE33" i="30" s="1"/>
  <c r="AE27" i="30"/>
  <c r="AD49" i="13"/>
  <c r="AD52" i="13" s="1"/>
  <c r="AB9" i="49" s="1"/>
  <c r="AD49" i="30"/>
  <c r="AD52" i="30" s="1"/>
  <c r="AB30" i="49" s="1"/>
  <c r="AD49" i="35"/>
  <c r="AD52" i="35" s="1"/>
  <c r="AB35" i="49" s="1"/>
  <c r="AF30" i="9"/>
  <c r="AF33" i="9" s="1"/>
  <c r="AF27" i="9"/>
  <c r="AE30" i="26"/>
  <c r="AE33" i="26" s="1"/>
  <c r="AE27" i="26"/>
  <c r="AE30" i="19"/>
  <c r="AE33" i="19" s="1"/>
  <c r="AE27" i="19"/>
  <c r="AF30" i="24"/>
  <c r="AF33" i="24" s="1"/>
  <c r="AF27" i="24"/>
  <c r="AE30" i="38"/>
  <c r="AE33" i="38" s="1"/>
  <c r="AE27" i="38"/>
  <c r="AE30" i="22"/>
  <c r="AE33" i="22" s="1"/>
  <c r="AE27" i="22"/>
  <c r="Y30" i="29"/>
  <c r="Y33" i="29" s="1"/>
  <c r="Y27" i="29"/>
  <c r="AE30" i="32"/>
  <c r="AE33" i="32" s="1"/>
  <c r="AE27" i="32"/>
  <c r="AT49" i="12"/>
  <c r="AT52" i="12" s="1"/>
  <c r="AR10" i="49" s="1"/>
  <c r="AE30" i="28"/>
  <c r="AE33" i="28" s="1"/>
  <c r="AE27" i="28"/>
  <c r="AE30" i="27"/>
  <c r="AE33" i="27" s="1"/>
  <c r="AE27" i="27"/>
  <c r="AE30" i="35"/>
  <c r="AE33" i="35" s="1"/>
  <c r="AE27" i="35"/>
  <c r="AF30" i="25"/>
  <c r="AF33" i="25" s="1"/>
  <c r="AF27" i="25"/>
  <c r="AE30" i="40"/>
  <c r="AE33" i="40" s="1"/>
  <c r="AE27" i="40"/>
  <c r="AE30" i="33"/>
  <c r="AE33" i="33" s="1"/>
  <c r="AE27" i="33"/>
  <c r="AD49" i="36"/>
  <c r="AD52" i="36" s="1"/>
  <c r="AB37" i="49" s="1"/>
  <c r="AD49" i="28"/>
  <c r="AD52" i="28" s="1"/>
  <c r="AB28" i="49" s="1"/>
  <c r="AD49" i="27"/>
  <c r="AD52" i="27" s="1"/>
  <c r="AB27" i="49" s="1"/>
  <c r="AE49" i="25"/>
  <c r="AE52" i="25" s="1"/>
  <c r="AC25" i="49" s="1"/>
  <c r="AD49" i="40"/>
  <c r="AD52" i="40" s="1"/>
  <c r="AB40" i="49" s="1"/>
  <c r="AD49" i="33"/>
  <c r="AD52" i="33" s="1"/>
  <c r="AB33" i="49" s="1"/>
  <c r="AE49" i="9"/>
  <c r="AE52" i="9" s="1"/>
  <c r="AC14" i="49" s="1"/>
  <c r="AD49" i="26"/>
  <c r="AD52" i="26" s="1"/>
  <c r="AB26" i="49" s="1"/>
  <c r="AD49" i="19"/>
  <c r="AD52" i="19" s="1"/>
  <c r="AB19" i="49" s="1"/>
  <c r="AE49" i="24"/>
  <c r="AE52" i="24" s="1"/>
  <c r="AC24" i="49" s="1"/>
  <c r="AD49" i="38"/>
  <c r="AD52" i="38" s="1"/>
  <c r="AB38" i="49" s="1"/>
  <c r="AD49" i="22"/>
  <c r="AD52" i="22" s="1"/>
  <c r="AB22" i="49" s="1"/>
  <c r="X49" i="29"/>
  <c r="X52" i="29" s="1"/>
  <c r="V29" i="49" s="1"/>
  <c r="AD49" i="32"/>
  <c r="AD52" i="32" s="1"/>
  <c r="AB32" i="49" s="1"/>
  <c r="AU27" i="12"/>
  <c r="AU30" i="12"/>
  <c r="AU33" i="12" s="1"/>
  <c r="Z30" i="34"/>
  <c r="Z33" i="34" s="1"/>
  <c r="Z27" i="34"/>
  <c r="Y49" i="34"/>
  <c r="Y52" i="34" s="1"/>
  <c r="W34" i="49" s="1"/>
  <c r="AE30" i="16"/>
  <c r="AE33" i="16" s="1"/>
  <c r="AE27" i="16"/>
  <c r="AD49" i="16"/>
  <c r="AD52" i="16" s="1"/>
  <c r="AB17" i="49" s="1"/>
  <c r="AE30" i="18"/>
  <c r="AE33" i="18" s="1"/>
  <c r="AE27" i="18"/>
  <c r="AD49" i="18"/>
  <c r="AD52" i="18" s="1"/>
  <c r="AB18" i="49" s="1"/>
  <c r="Y30" i="17"/>
  <c r="Y33" i="17" s="1"/>
  <c r="Y27" i="17"/>
  <c r="X49" i="17"/>
  <c r="X52" i="17" s="1"/>
  <c r="V16" i="49" s="1"/>
  <c r="V13" i="49"/>
  <c r="BO30" i="31" l="1"/>
  <c r="BO33" i="31" s="1"/>
  <c r="BO49" i="31" s="1"/>
  <c r="BO52" i="31" s="1"/>
  <c r="BM31" i="49" s="1"/>
  <c r="BO27" i="31"/>
  <c r="U49" i="8"/>
  <c r="T52" i="8"/>
  <c r="V33" i="8"/>
  <c r="Q15" i="49"/>
  <c r="W30" i="8"/>
  <c r="W27" i="8"/>
  <c r="AF30" i="40"/>
  <c r="AF33" i="40" s="1"/>
  <c r="AF27" i="40"/>
  <c r="AF30" i="22"/>
  <c r="AF33" i="22" s="1"/>
  <c r="AF27" i="22"/>
  <c r="AV27" i="12"/>
  <c r="AV30" i="12"/>
  <c r="AV33" i="12" s="1"/>
  <c r="AE49" i="33"/>
  <c r="AE52" i="33" s="1"/>
  <c r="AC33" i="49" s="1"/>
  <c r="AE49" i="40"/>
  <c r="AE52" i="40" s="1"/>
  <c r="AC40" i="49" s="1"/>
  <c r="AE49" i="35"/>
  <c r="AE52" i="35" s="1"/>
  <c r="AC35" i="49" s="1"/>
  <c r="AE49" i="28"/>
  <c r="AE52" i="28" s="1"/>
  <c r="AC28" i="49" s="1"/>
  <c r="AE49" i="32"/>
  <c r="AE52" i="32" s="1"/>
  <c r="AC32" i="49" s="1"/>
  <c r="AE49" i="22"/>
  <c r="AE52" i="22" s="1"/>
  <c r="AC22" i="49" s="1"/>
  <c r="AE49" i="38"/>
  <c r="AE52" i="38" s="1"/>
  <c r="AC38" i="49" s="1"/>
  <c r="AE49" i="19"/>
  <c r="AE52" i="19" s="1"/>
  <c r="AC19" i="49" s="1"/>
  <c r="AF49" i="9"/>
  <c r="AF52" i="9" s="1"/>
  <c r="AD14" i="49" s="1"/>
  <c r="AE49" i="13"/>
  <c r="AE52" i="13" s="1"/>
  <c r="AC9" i="49" s="1"/>
  <c r="AG27" i="25"/>
  <c r="AG30" i="25"/>
  <c r="AG33" i="25" s="1"/>
  <c r="AF30" i="27"/>
  <c r="AF33" i="27" s="1"/>
  <c r="AF27" i="27"/>
  <c r="Z30" i="29"/>
  <c r="Z33" i="29" s="1"/>
  <c r="Z27" i="29"/>
  <c r="AG27" i="24"/>
  <c r="AG30" i="24"/>
  <c r="AG33" i="24" s="1"/>
  <c r="AF30" i="26"/>
  <c r="AF33" i="26" s="1"/>
  <c r="AF27" i="26"/>
  <c r="AF30" i="30"/>
  <c r="AF33" i="30" s="1"/>
  <c r="AF27" i="30"/>
  <c r="AF30" i="36"/>
  <c r="AF33" i="36" s="1"/>
  <c r="AF27" i="36"/>
  <c r="AU49" i="12"/>
  <c r="AU52" i="12" s="1"/>
  <c r="AS10" i="49" s="1"/>
  <c r="AF30" i="33"/>
  <c r="AF33" i="33" s="1"/>
  <c r="AF27" i="33"/>
  <c r="AF30" i="35"/>
  <c r="AF33" i="35" s="1"/>
  <c r="AF27" i="35"/>
  <c r="AF30" i="28"/>
  <c r="AF33" i="28" s="1"/>
  <c r="AF27" i="28"/>
  <c r="AF30" i="32"/>
  <c r="AF33" i="32" s="1"/>
  <c r="AF27" i="32"/>
  <c r="AF30" i="38"/>
  <c r="AF33" i="38" s="1"/>
  <c r="AF27" i="38"/>
  <c r="AF30" i="19"/>
  <c r="AF33" i="19" s="1"/>
  <c r="AF27" i="19"/>
  <c r="AG27" i="9"/>
  <c r="AG30" i="9"/>
  <c r="AG33" i="9" s="1"/>
  <c r="AF30" i="13"/>
  <c r="AF33" i="13" s="1"/>
  <c r="AF27" i="13"/>
  <c r="AF49" i="25"/>
  <c r="AF52" i="25" s="1"/>
  <c r="AD25" i="49" s="1"/>
  <c r="AE49" i="27"/>
  <c r="AE52" i="27" s="1"/>
  <c r="AC27" i="49" s="1"/>
  <c r="Y49" i="29"/>
  <c r="Y52" i="29" s="1"/>
  <c r="W29" i="49" s="1"/>
  <c r="AF49" i="24"/>
  <c r="AF52" i="24" s="1"/>
  <c r="AD24" i="49" s="1"/>
  <c r="AE49" i="26"/>
  <c r="AE52" i="26" s="1"/>
  <c r="AC26" i="49" s="1"/>
  <c r="AE49" i="30"/>
  <c r="AE52" i="30" s="1"/>
  <c r="AC30" i="49" s="1"/>
  <c r="AE49" i="36"/>
  <c r="AE52" i="36" s="1"/>
  <c r="AC37" i="49" s="1"/>
  <c r="AA30" i="34"/>
  <c r="AA33" i="34" s="1"/>
  <c r="AA27" i="34"/>
  <c r="Z49" i="34"/>
  <c r="Z52" i="34" s="1"/>
  <c r="X34" i="49" s="1"/>
  <c r="AF30" i="16"/>
  <c r="AF33" i="16" s="1"/>
  <c r="AF27" i="16"/>
  <c r="AE49" i="16"/>
  <c r="AE52" i="16" s="1"/>
  <c r="AC17" i="49" s="1"/>
  <c r="AF30" i="18"/>
  <c r="AF33" i="18" s="1"/>
  <c r="AF27" i="18"/>
  <c r="AE49" i="18"/>
  <c r="AE52" i="18" s="1"/>
  <c r="AC18" i="49" s="1"/>
  <c r="Z30" i="17"/>
  <c r="Z33" i="17" s="1"/>
  <c r="Z27" i="17"/>
  <c r="Y49" i="17"/>
  <c r="Y52" i="17" s="1"/>
  <c r="W16" i="49" s="1"/>
  <c r="W13" i="49"/>
  <c r="BP30" i="31" l="1"/>
  <c r="BP33" i="31" s="1"/>
  <c r="BP49" i="31" s="1"/>
  <c r="BP52" i="31" s="1"/>
  <c r="BN31" i="49" s="1"/>
  <c r="BP27" i="31"/>
  <c r="X30" i="8"/>
  <c r="X27" i="8"/>
  <c r="U52" i="8"/>
  <c r="W33" i="8"/>
  <c r="R15" i="49"/>
  <c r="V49" i="8"/>
  <c r="AG49" i="9"/>
  <c r="AG52" i="9" s="1"/>
  <c r="AE14" i="49" s="1"/>
  <c r="AG30" i="28"/>
  <c r="AG33" i="28" s="1"/>
  <c r="AG27" i="28"/>
  <c r="AG30" i="33"/>
  <c r="AG33" i="33" s="1"/>
  <c r="AG27" i="33"/>
  <c r="AG30" i="26"/>
  <c r="AG33" i="26" s="1"/>
  <c r="AG27" i="26"/>
  <c r="AG27" i="27"/>
  <c r="AG30" i="27"/>
  <c r="AG33" i="27" s="1"/>
  <c r="AG30" i="22"/>
  <c r="AG33" i="22" s="1"/>
  <c r="AG27" i="22"/>
  <c r="AF49" i="38"/>
  <c r="AF52" i="38" s="1"/>
  <c r="AD38" i="49" s="1"/>
  <c r="AF49" i="33"/>
  <c r="AF52" i="33" s="1"/>
  <c r="AD33" i="49" s="1"/>
  <c r="AF49" i="26"/>
  <c r="AF52" i="26" s="1"/>
  <c r="AD26" i="49" s="1"/>
  <c r="AF49" i="22"/>
  <c r="AF52" i="22" s="1"/>
  <c r="AD22" i="49" s="1"/>
  <c r="AG27" i="13"/>
  <c r="AG30" i="13"/>
  <c r="AG33" i="13" s="1"/>
  <c r="AG30" i="19"/>
  <c r="AG33" i="19" s="1"/>
  <c r="AG27" i="19"/>
  <c r="AG30" i="32"/>
  <c r="AG33" i="32" s="1"/>
  <c r="AG27" i="32"/>
  <c r="AG30" i="35"/>
  <c r="AG33" i="35" s="1"/>
  <c r="AG27" i="35"/>
  <c r="AG27" i="30"/>
  <c r="AG30" i="30"/>
  <c r="AG33" i="30" s="1"/>
  <c r="AG49" i="24"/>
  <c r="AG52" i="24" s="1"/>
  <c r="AE24" i="49" s="1"/>
  <c r="AA30" i="29"/>
  <c r="AA33" i="29" s="1"/>
  <c r="AA27" i="29"/>
  <c r="AG49" i="25"/>
  <c r="AG52" i="25" s="1"/>
  <c r="AE25" i="49" s="1"/>
  <c r="AV49" i="12"/>
  <c r="AV52" i="12" s="1"/>
  <c r="AT10" i="49" s="1"/>
  <c r="AG30" i="40"/>
  <c r="AG33" i="40" s="1"/>
  <c r="AG27" i="40"/>
  <c r="AG30" i="38"/>
  <c r="AG33" i="38" s="1"/>
  <c r="AG27" i="38"/>
  <c r="AG27" i="36"/>
  <c r="AG30" i="36"/>
  <c r="AG33" i="36" s="1"/>
  <c r="AH27" i="9"/>
  <c r="AH30" i="9"/>
  <c r="AH33" i="9" s="1"/>
  <c r="AF49" i="28"/>
  <c r="AF52" i="28" s="1"/>
  <c r="AD28" i="49" s="1"/>
  <c r="AF49" i="36"/>
  <c r="AF52" i="36" s="1"/>
  <c r="AD37" i="49" s="1"/>
  <c r="AF49" i="27"/>
  <c r="AF52" i="27" s="1"/>
  <c r="AD27" i="49" s="1"/>
  <c r="AF49" i="13"/>
  <c r="AF52" i="13" s="1"/>
  <c r="AD9" i="49" s="1"/>
  <c r="AF49" i="19"/>
  <c r="AF52" i="19" s="1"/>
  <c r="AD19" i="49" s="1"/>
  <c r="AF49" i="32"/>
  <c r="AF52" i="32" s="1"/>
  <c r="AD32" i="49" s="1"/>
  <c r="AF49" i="35"/>
  <c r="AF52" i="35" s="1"/>
  <c r="AD35" i="49" s="1"/>
  <c r="AF49" i="30"/>
  <c r="AF52" i="30" s="1"/>
  <c r="AD30" i="49" s="1"/>
  <c r="AH30" i="24"/>
  <c r="AH33" i="24" s="1"/>
  <c r="AH27" i="24"/>
  <c r="Z49" i="29"/>
  <c r="Z52" i="29" s="1"/>
  <c r="X29" i="49" s="1"/>
  <c r="AH27" i="25"/>
  <c r="AH30" i="25"/>
  <c r="AH33" i="25" s="1"/>
  <c r="AW27" i="12"/>
  <c r="AW30" i="12"/>
  <c r="AW33" i="12" s="1"/>
  <c r="AF49" i="40"/>
  <c r="AF52" i="40" s="1"/>
  <c r="AD40" i="49" s="1"/>
  <c r="AB30" i="34"/>
  <c r="AB33" i="34" s="1"/>
  <c r="AB27" i="34"/>
  <c r="AA49" i="34"/>
  <c r="AA52" i="34" s="1"/>
  <c r="Y34" i="49" s="1"/>
  <c r="AG30" i="16"/>
  <c r="AG33" i="16" s="1"/>
  <c r="AG27" i="16"/>
  <c r="AF49" i="16"/>
  <c r="AF52" i="16" s="1"/>
  <c r="AD17" i="49" s="1"/>
  <c r="AG30" i="18"/>
  <c r="AG33" i="18" s="1"/>
  <c r="AG27" i="18"/>
  <c r="AF49" i="18"/>
  <c r="AF52" i="18" s="1"/>
  <c r="AD18" i="49" s="1"/>
  <c r="AA30" i="17"/>
  <c r="AA33" i="17" s="1"/>
  <c r="AA27" i="17"/>
  <c r="Z49" i="17"/>
  <c r="Z52" i="17" s="1"/>
  <c r="X16" i="49" s="1"/>
  <c r="X13" i="49"/>
  <c r="BQ30" i="31" l="1"/>
  <c r="BQ33" i="31" s="1"/>
  <c r="BQ49" i="31" s="1"/>
  <c r="BQ52" i="31" s="1"/>
  <c r="BO31" i="49" s="1"/>
  <c r="BQ27" i="31"/>
  <c r="V52" i="8"/>
  <c r="S15" i="49"/>
  <c r="Y27" i="8"/>
  <c r="Y30" i="8"/>
  <c r="W49" i="8"/>
  <c r="X33" i="8"/>
  <c r="AI30" i="24"/>
  <c r="AI33" i="24" s="1"/>
  <c r="AI27" i="24"/>
  <c r="AH27" i="40"/>
  <c r="AH30" i="40"/>
  <c r="AH33" i="40" s="1"/>
  <c r="AG49" i="27"/>
  <c r="AG52" i="27" s="1"/>
  <c r="AE27" i="49" s="1"/>
  <c r="AH30" i="28"/>
  <c r="AH33" i="28" s="1"/>
  <c r="AH27" i="28"/>
  <c r="AI27" i="25"/>
  <c r="AI30" i="25"/>
  <c r="AI33" i="25" s="1"/>
  <c r="AG49" i="40"/>
  <c r="AG52" i="40" s="1"/>
  <c r="AE40" i="49" s="1"/>
  <c r="AG49" i="19"/>
  <c r="AG52" i="19" s="1"/>
  <c r="AE19" i="49" s="1"/>
  <c r="AG49" i="26"/>
  <c r="AG52" i="26" s="1"/>
  <c r="AE26" i="49" s="1"/>
  <c r="AW49" i="12"/>
  <c r="AW52" i="12" s="1"/>
  <c r="AU10" i="49" s="1"/>
  <c r="AH49" i="9"/>
  <c r="AH52" i="9" s="1"/>
  <c r="AF14" i="49" s="1"/>
  <c r="AH27" i="38"/>
  <c r="AH30" i="38"/>
  <c r="AH33" i="38" s="1"/>
  <c r="AB30" i="29"/>
  <c r="AB33" i="29" s="1"/>
  <c r="AB27" i="29"/>
  <c r="AG49" i="30"/>
  <c r="AG52" i="30" s="1"/>
  <c r="AE30" i="49" s="1"/>
  <c r="AH27" i="32"/>
  <c r="AH30" i="32"/>
  <c r="AH33" i="32" s="1"/>
  <c r="AG49" i="13"/>
  <c r="AG52" i="13" s="1"/>
  <c r="AE9" i="49" s="1"/>
  <c r="AH27" i="33"/>
  <c r="AH30" i="33"/>
  <c r="AH33" i="33" s="1"/>
  <c r="AH49" i="25"/>
  <c r="AH52" i="25" s="1"/>
  <c r="AF25" i="49" s="1"/>
  <c r="AG49" i="36"/>
  <c r="AG52" i="36" s="1"/>
  <c r="AE37" i="49" s="1"/>
  <c r="AH27" i="35"/>
  <c r="AH30" i="35"/>
  <c r="AH33" i="35" s="1"/>
  <c r="AH27" i="19"/>
  <c r="AH30" i="19"/>
  <c r="AH33" i="19" s="1"/>
  <c r="AH27" i="22"/>
  <c r="AH30" i="22"/>
  <c r="AH33" i="22" s="1"/>
  <c r="AH30" i="26"/>
  <c r="AH33" i="26" s="1"/>
  <c r="AH27" i="26"/>
  <c r="AH49" i="24"/>
  <c r="AH52" i="24" s="1"/>
  <c r="AF24" i="49" s="1"/>
  <c r="AH27" i="36"/>
  <c r="AH30" i="36"/>
  <c r="AH33" i="36" s="1"/>
  <c r="AG49" i="35"/>
  <c r="AG52" i="35" s="1"/>
  <c r="AE35" i="49" s="1"/>
  <c r="AG49" i="22"/>
  <c r="AG52" i="22" s="1"/>
  <c r="AE22" i="49" s="1"/>
  <c r="AH27" i="27"/>
  <c r="AH30" i="27"/>
  <c r="AH33" i="27" s="1"/>
  <c r="AG49" i="28"/>
  <c r="AG52" i="28" s="1"/>
  <c r="AE28" i="49" s="1"/>
  <c r="AX27" i="12"/>
  <c r="AX30" i="12"/>
  <c r="AX33" i="12" s="1"/>
  <c r="AI27" i="9"/>
  <c r="AI30" i="9"/>
  <c r="AI33" i="9" s="1"/>
  <c r="AG49" i="38"/>
  <c r="AG52" i="38" s="1"/>
  <c r="AE38" i="49" s="1"/>
  <c r="AA49" i="29"/>
  <c r="AA52" i="29" s="1"/>
  <c r="Y29" i="49" s="1"/>
  <c r="AH30" i="30"/>
  <c r="AH33" i="30" s="1"/>
  <c r="AH27" i="30"/>
  <c r="AG49" i="32"/>
  <c r="AG52" i="32" s="1"/>
  <c r="AE32" i="49" s="1"/>
  <c r="AH27" i="13"/>
  <c r="AH30" i="13"/>
  <c r="AH33" i="13" s="1"/>
  <c r="AG49" i="33"/>
  <c r="AG52" i="33" s="1"/>
  <c r="AE33" i="49" s="1"/>
  <c r="AC30" i="34"/>
  <c r="AC33" i="34" s="1"/>
  <c r="AC27" i="34"/>
  <c r="AB49" i="34"/>
  <c r="AB52" i="34" s="1"/>
  <c r="Z34" i="49" s="1"/>
  <c r="AH30" i="16"/>
  <c r="AH33" i="16" s="1"/>
  <c r="AH27" i="16"/>
  <c r="AG49" i="16"/>
  <c r="AG52" i="16" s="1"/>
  <c r="AE17" i="49" s="1"/>
  <c r="AH27" i="18"/>
  <c r="AH30" i="18"/>
  <c r="AH33" i="18" s="1"/>
  <c r="AG49" i="18"/>
  <c r="AG52" i="18" s="1"/>
  <c r="AE18" i="49" s="1"/>
  <c r="AB30" i="17"/>
  <c r="AB33" i="17" s="1"/>
  <c r="AB27" i="17"/>
  <c r="AA49" i="17"/>
  <c r="AA52" i="17" s="1"/>
  <c r="Y16" i="49" s="1"/>
  <c r="Y13" i="49"/>
  <c r="BR27" i="31" l="1"/>
  <c r="BR30" i="31"/>
  <c r="BR33" i="31" s="1"/>
  <c r="BR49" i="31" s="1"/>
  <c r="BR52" i="31" s="1"/>
  <c r="BP31" i="49" s="1"/>
  <c r="X49" i="8"/>
  <c r="Y33" i="8"/>
  <c r="W52" i="8"/>
  <c r="Z30" i="8"/>
  <c r="Z27" i="8"/>
  <c r="T15" i="49"/>
  <c r="AI49" i="9"/>
  <c r="AI52" i="9" s="1"/>
  <c r="AG14" i="49" s="1"/>
  <c r="AH49" i="19"/>
  <c r="AH52" i="19" s="1"/>
  <c r="AF19" i="49" s="1"/>
  <c r="AH49" i="32"/>
  <c r="AH52" i="32" s="1"/>
  <c r="AF32" i="49" s="1"/>
  <c r="AC30" i="29"/>
  <c r="AC33" i="29" s="1"/>
  <c r="AC27" i="29"/>
  <c r="AI30" i="28"/>
  <c r="AI33" i="28" s="1"/>
  <c r="AI27" i="28"/>
  <c r="AH49" i="40"/>
  <c r="AH52" i="40" s="1"/>
  <c r="AF40" i="49" s="1"/>
  <c r="AJ27" i="9"/>
  <c r="AJ30" i="9"/>
  <c r="AJ33" i="9" s="1"/>
  <c r="AI27" i="36"/>
  <c r="AI30" i="36"/>
  <c r="AI33" i="36" s="1"/>
  <c r="AH49" i="26"/>
  <c r="AH52" i="26" s="1"/>
  <c r="AF26" i="49" s="1"/>
  <c r="AI30" i="19"/>
  <c r="AI33" i="19" s="1"/>
  <c r="AI27" i="19"/>
  <c r="AI27" i="33"/>
  <c r="AI30" i="33"/>
  <c r="AI33" i="33" s="1"/>
  <c r="AI30" i="32"/>
  <c r="AI33" i="32" s="1"/>
  <c r="AI27" i="32"/>
  <c r="AB49" i="29"/>
  <c r="AB52" i="29" s="1"/>
  <c r="Z29" i="49" s="1"/>
  <c r="AH49" i="28"/>
  <c r="AH52" i="28" s="1"/>
  <c r="AF28" i="49" s="1"/>
  <c r="AI27" i="40"/>
  <c r="AI30" i="40"/>
  <c r="AI33" i="40" s="1"/>
  <c r="AH49" i="13"/>
  <c r="AH52" i="13" s="1"/>
  <c r="AF9" i="49" s="1"/>
  <c r="AI30" i="30"/>
  <c r="AI33" i="30" s="1"/>
  <c r="AI27" i="30"/>
  <c r="AX49" i="12"/>
  <c r="AX52" i="12" s="1"/>
  <c r="AV10" i="49" s="1"/>
  <c r="AH49" i="27"/>
  <c r="AH52" i="27" s="1"/>
  <c r="AF27" i="49" s="1"/>
  <c r="AH49" i="22"/>
  <c r="AH52" i="22" s="1"/>
  <c r="AF22" i="49" s="1"/>
  <c r="AH49" i="35"/>
  <c r="AH52" i="35" s="1"/>
  <c r="AF35" i="49" s="1"/>
  <c r="AH49" i="38"/>
  <c r="AH52" i="38" s="1"/>
  <c r="AF38" i="49" s="1"/>
  <c r="AI49" i="25"/>
  <c r="AI52" i="25" s="1"/>
  <c r="AG25" i="49" s="1"/>
  <c r="AJ27" i="24"/>
  <c r="AJ30" i="24"/>
  <c r="AJ33" i="24" s="1"/>
  <c r="AH49" i="36"/>
  <c r="AH52" i="36" s="1"/>
  <c r="AF37" i="49" s="1"/>
  <c r="AI30" i="26"/>
  <c r="AI33" i="26" s="1"/>
  <c r="AI27" i="26"/>
  <c r="AH49" i="33"/>
  <c r="AH52" i="33" s="1"/>
  <c r="AF33" i="49" s="1"/>
  <c r="AI27" i="13"/>
  <c r="AI30" i="13"/>
  <c r="AI33" i="13" s="1"/>
  <c r="AH49" i="30"/>
  <c r="AH52" i="30" s="1"/>
  <c r="AF30" i="49" s="1"/>
  <c r="AY30" i="12"/>
  <c r="AY33" i="12" s="1"/>
  <c r="AY27" i="12"/>
  <c r="AI27" i="27"/>
  <c r="AI30" i="27"/>
  <c r="AI33" i="27" s="1"/>
  <c r="AI27" i="22"/>
  <c r="AI30" i="22"/>
  <c r="AI33" i="22" s="1"/>
  <c r="AI30" i="35"/>
  <c r="AI33" i="35" s="1"/>
  <c r="AI27" i="35"/>
  <c r="AI30" i="38"/>
  <c r="AI33" i="38" s="1"/>
  <c r="AI27" i="38"/>
  <c r="AJ30" i="25"/>
  <c r="AJ33" i="25" s="1"/>
  <c r="AJ27" i="25"/>
  <c r="AI49" i="24"/>
  <c r="AI52" i="24" s="1"/>
  <c r="AG24" i="49" s="1"/>
  <c r="AD30" i="34"/>
  <c r="AD33" i="34" s="1"/>
  <c r="AD27" i="34"/>
  <c r="AC49" i="34"/>
  <c r="AC52" i="34" s="1"/>
  <c r="AA34" i="49" s="1"/>
  <c r="AI30" i="16"/>
  <c r="AI33" i="16" s="1"/>
  <c r="AI27" i="16"/>
  <c r="AH49" i="16"/>
  <c r="AH52" i="16" s="1"/>
  <c r="AF17" i="49" s="1"/>
  <c r="AH49" i="18"/>
  <c r="AH52" i="18" s="1"/>
  <c r="AF18" i="49" s="1"/>
  <c r="AI27" i="18"/>
  <c r="AI30" i="18"/>
  <c r="AI33" i="18" s="1"/>
  <c r="AC30" i="17"/>
  <c r="AC33" i="17" s="1"/>
  <c r="AC27" i="17"/>
  <c r="AB49" i="17"/>
  <c r="AB52" i="17" s="1"/>
  <c r="Z16" i="49" s="1"/>
  <c r="Z13" i="49"/>
  <c r="Y49" i="8" l="1"/>
  <c r="AA30" i="8"/>
  <c r="AA27" i="8"/>
  <c r="U15" i="49"/>
  <c r="X52" i="8"/>
  <c r="Z33" i="8"/>
  <c r="AJ30" i="38"/>
  <c r="AJ33" i="38" s="1"/>
  <c r="AJ27" i="38"/>
  <c r="AZ30" i="12"/>
  <c r="AZ33" i="12" s="1"/>
  <c r="AZ27" i="12"/>
  <c r="AI49" i="13"/>
  <c r="AI52" i="13" s="1"/>
  <c r="AG9" i="49" s="1"/>
  <c r="AJ30" i="26"/>
  <c r="AJ33" i="26" s="1"/>
  <c r="AJ27" i="26"/>
  <c r="AJ27" i="30"/>
  <c r="AJ30" i="30"/>
  <c r="AJ33" i="30" s="1"/>
  <c r="AJ30" i="32"/>
  <c r="AJ33" i="32" s="1"/>
  <c r="AJ27" i="32"/>
  <c r="AJ30" i="19"/>
  <c r="AJ33" i="19" s="1"/>
  <c r="AJ27" i="19"/>
  <c r="AI49" i="36"/>
  <c r="AI52" i="36" s="1"/>
  <c r="AG37" i="49" s="1"/>
  <c r="AD30" i="29"/>
  <c r="AD33" i="29" s="1"/>
  <c r="AD27" i="29"/>
  <c r="AI49" i="38"/>
  <c r="AI52" i="38" s="1"/>
  <c r="AG38" i="49" s="1"/>
  <c r="AJ30" i="22"/>
  <c r="AJ33" i="22" s="1"/>
  <c r="AJ27" i="22"/>
  <c r="AJ27" i="13"/>
  <c r="AJ30" i="13"/>
  <c r="AJ33" i="13" s="1"/>
  <c r="AI49" i="30"/>
  <c r="AI52" i="30" s="1"/>
  <c r="AG30" i="49" s="1"/>
  <c r="AJ27" i="36"/>
  <c r="AJ30" i="36"/>
  <c r="AJ33" i="36" s="1"/>
  <c r="AK27" i="25"/>
  <c r="AK30" i="25"/>
  <c r="AK33" i="25" s="1"/>
  <c r="AJ30" i="35"/>
  <c r="AJ33" i="35" s="1"/>
  <c r="AJ27" i="35"/>
  <c r="AI49" i="27"/>
  <c r="AI52" i="27" s="1"/>
  <c r="AG27" i="49" s="1"/>
  <c r="AJ49" i="24"/>
  <c r="AJ52" i="24" s="1"/>
  <c r="AH24" i="49" s="1"/>
  <c r="AI49" i="40"/>
  <c r="AI52" i="40" s="1"/>
  <c r="AG40" i="49" s="1"/>
  <c r="AI49" i="33"/>
  <c r="AI52" i="33" s="1"/>
  <c r="AG33" i="49" s="1"/>
  <c r="AJ49" i="9"/>
  <c r="AJ52" i="9" s="1"/>
  <c r="AH14" i="49" s="1"/>
  <c r="AJ27" i="28"/>
  <c r="AJ30" i="28"/>
  <c r="AJ33" i="28" s="1"/>
  <c r="AI49" i="22"/>
  <c r="AI52" i="22" s="1"/>
  <c r="AG22" i="49" s="1"/>
  <c r="AY49" i="12"/>
  <c r="AY52" i="12" s="1"/>
  <c r="AW10" i="49" s="1"/>
  <c r="AI49" i="26"/>
  <c r="AI52" i="26" s="1"/>
  <c r="AG26" i="49" s="1"/>
  <c r="AI49" i="32"/>
  <c r="AI52" i="32" s="1"/>
  <c r="AG32" i="49" s="1"/>
  <c r="AI49" i="19"/>
  <c r="AI52" i="19" s="1"/>
  <c r="AG19" i="49" s="1"/>
  <c r="AC49" i="29"/>
  <c r="AC52" i="29" s="1"/>
  <c r="AA29" i="49" s="1"/>
  <c r="AJ49" i="25"/>
  <c r="AJ52" i="25" s="1"/>
  <c r="AH25" i="49" s="1"/>
  <c r="AI49" i="35"/>
  <c r="AI52" i="35" s="1"/>
  <c r="AG35" i="49" s="1"/>
  <c r="AJ27" i="27"/>
  <c r="AJ30" i="27"/>
  <c r="AJ33" i="27" s="1"/>
  <c r="AK30" i="24"/>
  <c r="AK33" i="24" s="1"/>
  <c r="AK27" i="24"/>
  <c r="AJ27" i="40"/>
  <c r="AJ30" i="40"/>
  <c r="AJ33" i="40" s="1"/>
  <c r="AJ27" i="33"/>
  <c r="AJ30" i="33"/>
  <c r="AJ33" i="33" s="1"/>
  <c r="AK27" i="9"/>
  <c r="AK30" i="9"/>
  <c r="AK33" i="9" s="1"/>
  <c r="AI49" i="28"/>
  <c r="AI52" i="28" s="1"/>
  <c r="AG28" i="49" s="1"/>
  <c r="AE30" i="34"/>
  <c r="AE33" i="34" s="1"/>
  <c r="AE27" i="34"/>
  <c r="AD49" i="34"/>
  <c r="AD52" i="34" s="1"/>
  <c r="AB34" i="49" s="1"/>
  <c r="AJ30" i="16"/>
  <c r="AJ33" i="16" s="1"/>
  <c r="AJ27" i="16"/>
  <c r="AI49" i="16"/>
  <c r="AI52" i="16" s="1"/>
  <c r="AG17" i="49" s="1"/>
  <c r="AI49" i="18"/>
  <c r="AI52" i="18" s="1"/>
  <c r="AG18" i="49" s="1"/>
  <c r="AJ30" i="18"/>
  <c r="AJ33" i="18" s="1"/>
  <c r="AJ27" i="18"/>
  <c r="AD30" i="17"/>
  <c r="AD33" i="17" s="1"/>
  <c r="AD27" i="17"/>
  <c r="AC49" i="17"/>
  <c r="AC52" i="17" s="1"/>
  <c r="AA16" i="49" s="1"/>
  <c r="AA13" i="49"/>
  <c r="V15" i="49" l="1"/>
  <c r="AA33" i="8"/>
  <c r="Z49" i="8"/>
  <c r="Y52" i="8"/>
  <c r="AB27" i="8"/>
  <c r="AB30" i="8"/>
  <c r="AL27" i="24"/>
  <c r="AL30" i="24"/>
  <c r="AL33" i="24" s="1"/>
  <c r="AJ49" i="28"/>
  <c r="AJ52" i="28" s="1"/>
  <c r="AH28" i="49" s="1"/>
  <c r="AK27" i="35"/>
  <c r="AK30" i="35"/>
  <c r="AK33" i="35" s="1"/>
  <c r="AK49" i="24"/>
  <c r="AK52" i="24" s="1"/>
  <c r="AI24" i="49" s="1"/>
  <c r="AK27" i="28"/>
  <c r="AK30" i="28"/>
  <c r="AK33" i="28" s="1"/>
  <c r="AJ49" i="35"/>
  <c r="AJ52" i="35" s="1"/>
  <c r="AH35" i="49" s="1"/>
  <c r="AD49" i="29"/>
  <c r="AD52" i="29" s="1"/>
  <c r="AB29" i="49" s="1"/>
  <c r="AJ49" i="19"/>
  <c r="AJ52" i="19" s="1"/>
  <c r="AH19" i="49" s="1"/>
  <c r="AJ49" i="26"/>
  <c r="AJ52" i="26" s="1"/>
  <c r="AH26" i="49" s="1"/>
  <c r="AZ49" i="12"/>
  <c r="AZ52" i="12" s="1"/>
  <c r="AX10" i="49" s="1"/>
  <c r="AK49" i="9"/>
  <c r="AK52" i="9" s="1"/>
  <c r="AI14" i="49" s="1"/>
  <c r="AJ49" i="40"/>
  <c r="AJ52" i="40" s="1"/>
  <c r="AH40" i="49" s="1"/>
  <c r="AJ49" i="27"/>
  <c r="AJ52" i="27" s="1"/>
  <c r="AH27" i="49" s="1"/>
  <c r="AK49" i="25"/>
  <c r="AK52" i="25" s="1"/>
  <c r="AI25" i="49" s="1"/>
  <c r="AJ49" i="13"/>
  <c r="AJ52" i="13" s="1"/>
  <c r="AH9" i="49" s="1"/>
  <c r="AK27" i="32"/>
  <c r="AK30" i="32"/>
  <c r="AK33" i="32" s="1"/>
  <c r="AJ49" i="30"/>
  <c r="AJ52" i="30" s="1"/>
  <c r="AH30" i="49" s="1"/>
  <c r="AK27" i="38"/>
  <c r="AK30" i="38"/>
  <c r="AK33" i="38" s="1"/>
  <c r="AJ49" i="33"/>
  <c r="AJ52" i="33" s="1"/>
  <c r="AH33" i="49" s="1"/>
  <c r="AJ49" i="36"/>
  <c r="AJ52" i="36" s="1"/>
  <c r="AH37" i="49" s="1"/>
  <c r="AK27" i="22"/>
  <c r="AK30" i="22"/>
  <c r="AK33" i="22" s="1"/>
  <c r="AE30" i="29"/>
  <c r="AE33" i="29" s="1"/>
  <c r="AE27" i="29"/>
  <c r="AK27" i="19"/>
  <c r="AK30" i="19"/>
  <c r="AK33" i="19" s="1"/>
  <c r="AK30" i="26"/>
  <c r="AK33" i="26" s="1"/>
  <c r="AK27" i="26"/>
  <c r="BA30" i="12"/>
  <c r="BA33" i="12" s="1"/>
  <c r="BA27" i="12"/>
  <c r="AK30" i="33"/>
  <c r="AK33" i="33" s="1"/>
  <c r="AK27" i="33"/>
  <c r="AK30" i="36"/>
  <c r="AK33" i="36" s="1"/>
  <c r="AK27" i="36"/>
  <c r="AJ49" i="22"/>
  <c r="AJ52" i="22" s="1"/>
  <c r="AH22" i="49" s="1"/>
  <c r="AL30" i="9"/>
  <c r="AL33" i="9" s="1"/>
  <c r="AL27" i="9"/>
  <c r="AK30" i="40"/>
  <c r="AK33" i="40" s="1"/>
  <c r="AK27" i="40"/>
  <c r="AK30" i="27"/>
  <c r="AK33" i="27" s="1"/>
  <c r="AK27" i="27"/>
  <c r="AL30" i="25"/>
  <c r="AL33" i="25" s="1"/>
  <c r="AL27" i="25"/>
  <c r="AK30" i="13"/>
  <c r="AK33" i="13" s="1"/>
  <c r="AK27" i="13"/>
  <c r="AJ49" i="32"/>
  <c r="AJ52" i="32" s="1"/>
  <c r="AH32" i="49" s="1"/>
  <c r="AK30" i="30"/>
  <c r="AK33" i="30" s="1"/>
  <c r="AK27" i="30"/>
  <c r="AJ49" i="38"/>
  <c r="AJ52" i="38" s="1"/>
  <c r="AH38" i="49" s="1"/>
  <c r="AF30" i="34"/>
  <c r="AF33" i="34" s="1"/>
  <c r="AF27" i="34"/>
  <c r="AE49" i="34"/>
  <c r="AE52" i="34" s="1"/>
  <c r="AC34" i="49" s="1"/>
  <c r="AK30" i="16"/>
  <c r="AK33" i="16" s="1"/>
  <c r="AK27" i="16"/>
  <c r="AJ49" i="16"/>
  <c r="AJ52" i="16" s="1"/>
  <c r="AH17" i="49" s="1"/>
  <c r="AK30" i="18"/>
  <c r="AK33" i="18" s="1"/>
  <c r="AK27" i="18"/>
  <c r="AJ49" i="18"/>
  <c r="AJ52" i="18" s="1"/>
  <c r="AH18" i="49" s="1"/>
  <c r="AE30" i="17"/>
  <c r="AE33" i="17" s="1"/>
  <c r="AE27" i="17"/>
  <c r="AD49" i="17"/>
  <c r="AD52" i="17" s="1"/>
  <c r="AB16" i="49" s="1"/>
  <c r="AB13" i="49"/>
  <c r="AC30" i="8" l="1"/>
  <c r="AC27" i="8"/>
  <c r="AA49" i="8"/>
  <c r="Z52" i="8"/>
  <c r="AB33" i="8"/>
  <c r="W15" i="49"/>
  <c r="AM27" i="25"/>
  <c r="AM30" i="25"/>
  <c r="AM33" i="25" s="1"/>
  <c r="AF30" i="29"/>
  <c r="AF33" i="29" s="1"/>
  <c r="AF27" i="29"/>
  <c r="AL49" i="25"/>
  <c r="AL52" i="25" s="1"/>
  <c r="AJ25" i="49" s="1"/>
  <c r="AE49" i="29"/>
  <c r="AE52" i="29" s="1"/>
  <c r="AC29" i="49" s="1"/>
  <c r="AL27" i="30"/>
  <c r="AL30" i="30"/>
  <c r="AL33" i="30" s="1"/>
  <c r="AL27" i="13"/>
  <c r="AL30" i="13"/>
  <c r="AL33" i="13" s="1"/>
  <c r="AL27" i="27"/>
  <c r="AL30" i="27"/>
  <c r="AL33" i="27" s="1"/>
  <c r="AM27" i="9"/>
  <c r="AM30" i="9"/>
  <c r="AM33" i="9" s="1"/>
  <c r="AL27" i="33"/>
  <c r="AL30" i="33"/>
  <c r="AL33" i="33" s="1"/>
  <c r="AL30" i="26"/>
  <c r="AL33" i="26" s="1"/>
  <c r="AL27" i="26"/>
  <c r="AK49" i="19"/>
  <c r="AK52" i="19" s="1"/>
  <c r="AI19" i="49" s="1"/>
  <c r="AK49" i="22"/>
  <c r="AK52" i="22" s="1"/>
  <c r="AI22" i="49" s="1"/>
  <c r="AK49" i="38"/>
  <c r="AK52" i="38" s="1"/>
  <c r="AI38" i="49" s="1"/>
  <c r="AK49" i="32"/>
  <c r="AK52" i="32" s="1"/>
  <c r="AI32" i="49" s="1"/>
  <c r="AK49" i="28"/>
  <c r="AK52" i="28" s="1"/>
  <c r="AI28" i="49" s="1"/>
  <c r="AK49" i="35"/>
  <c r="AK52" i="35" s="1"/>
  <c r="AI35" i="49" s="1"/>
  <c r="AL49" i="24"/>
  <c r="AL52" i="24" s="1"/>
  <c r="AJ24" i="49" s="1"/>
  <c r="AL27" i="40"/>
  <c r="AL30" i="40"/>
  <c r="AL33" i="40" s="1"/>
  <c r="AL27" i="36"/>
  <c r="AL30" i="36"/>
  <c r="AL33" i="36" s="1"/>
  <c r="BB30" i="12"/>
  <c r="BB33" i="12" s="1"/>
  <c r="BB27" i="12"/>
  <c r="AK49" i="40"/>
  <c r="AK52" i="40" s="1"/>
  <c r="AI40" i="49" s="1"/>
  <c r="AK49" i="36"/>
  <c r="AK52" i="36" s="1"/>
  <c r="AI37" i="49" s="1"/>
  <c r="BA49" i="12"/>
  <c r="BA52" i="12" s="1"/>
  <c r="AY10" i="49" s="1"/>
  <c r="AK49" i="30"/>
  <c r="AK52" i="30" s="1"/>
  <c r="AI30" i="49" s="1"/>
  <c r="AK49" i="13"/>
  <c r="AK52" i="13" s="1"/>
  <c r="AI9" i="49" s="1"/>
  <c r="AK49" i="27"/>
  <c r="AK52" i="27" s="1"/>
  <c r="AI27" i="49" s="1"/>
  <c r="AL49" i="9"/>
  <c r="AL52" i="9" s="1"/>
  <c r="AJ14" i="49" s="1"/>
  <c r="AK49" i="33"/>
  <c r="AK52" i="33" s="1"/>
  <c r="AI33" i="49" s="1"/>
  <c r="AK49" i="26"/>
  <c r="AK52" i="26" s="1"/>
  <c r="AI26" i="49" s="1"/>
  <c r="AL30" i="19"/>
  <c r="AL33" i="19" s="1"/>
  <c r="AL27" i="19"/>
  <c r="AL30" i="22"/>
  <c r="AL33" i="22" s="1"/>
  <c r="AL27" i="22"/>
  <c r="AL30" i="38"/>
  <c r="AL33" i="38" s="1"/>
  <c r="AL27" i="38"/>
  <c r="AL30" i="32"/>
  <c r="AL33" i="32" s="1"/>
  <c r="AL27" i="32"/>
  <c r="AL30" i="28"/>
  <c r="AL33" i="28" s="1"/>
  <c r="AL27" i="28"/>
  <c r="AL30" i="35"/>
  <c r="AL33" i="35" s="1"/>
  <c r="AL27" i="35"/>
  <c r="AM30" i="24"/>
  <c r="AM33" i="24" s="1"/>
  <c r="AM27" i="24"/>
  <c r="AG30" i="34"/>
  <c r="AG33" i="34" s="1"/>
  <c r="AG27" i="34"/>
  <c r="AF49" i="34"/>
  <c r="AF52" i="34" s="1"/>
  <c r="AD34" i="49" s="1"/>
  <c r="AL30" i="16"/>
  <c r="AL33" i="16" s="1"/>
  <c r="AL27" i="16"/>
  <c r="AK49" i="16"/>
  <c r="AK52" i="16" s="1"/>
  <c r="AI17" i="49" s="1"/>
  <c r="AL27" i="18"/>
  <c r="AL30" i="18"/>
  <c r="AL33" i="18" s="1"/>
  <c r="AK49" i="18"/>
  <c r="AK52" i="18" s="1"/>
  <c r="AI18" i="49" s="1"/>
  <c r="AF30" i="17"/>
  <c r="AF33" i="17" s="1"/>
  <c r="AF27" i="17"/>
  <c r="AE49" i="17"/>
  <c r="AE52" i="17" s="1"/>
  <c r="AC16" i="49" s="1"/>
  <c r="AC13" i="49"/>
  <c r="AC33" i="8" l="1"/>
  <c r="AA52" i="8"/>
  <c r="AD30" i="8"/>
  <c r="AD27" i="8"/>
  <c r="X15" i="49"/>
  <c r="AB49" i="8"/>
  <c r="AN27" i="24"/>
  <c r="AN30" i="24"/>
  <c r="AN33" i="24" s="1"/>
  <c r="AM27" i="38"/>
  <c r="AM30" i="38"/>
  <c r="AM33" i="38" s="1"/>
  <c r="AL49" i="40"/>
  <c r="AL52" i="40" s="1"/>
  <c r="AJ40" i="49" s="1"/>
  <c r="AM49" i="9"/>
  <c r="AM52" i="9" s="1"/>
  <c r="AK14" i="49" s="1"/>
  <c r="AL49" i="28"/>
  <c r="AL52" i="28" s="1"/>
  <c r="AJ28" i="49" s="1"/>
  <c r="AL49" i="19"/>
  <c r="AL52" i="19" s="1"/>
  <c r="AJ19" i="49" s="1"/>
  <c r="BB49" i="12"/>
  <c r="BB52" i="12" s="1"/>
  <c r="AZ10" i="49" s="1"/>
  <c r="AL49" i="26"/>
  <c r="AL52" i="26" s="1"/>
  <c r="AJ26" i="49" s="1"/>
  <c r="AN30" i="9"/>
  <c r="AN33" i="9" s="1"/>
  <c r="AN27" i="9"/>
  <c r="AM27" i="13"/>
  <c r="AM30" i="13"/>
  <c r="AM33" i="13" s="1"/>
  <c r="AM27" i="35"/>
  <c r="AM30" i="35"/>
  <c r="AM33" i="35" s="1"/>
  <c r="AM27" i="32"/>
  <c r="AM30" i="32"/>
  <c r="AM33" i="32" s="1"/>
  <c r="AM27" i="22"/>
  <c r="AM30" i="22"/>
  <c r="AM33" i="22" s="1"/>
  <c r="AL49" i="36"/>
  <c r="AL52" i="36" s="1"/>
  <c r="AJ37" i="49" s="1"/>
  <c r="AL49" i="33"/>
  <c r="AL52" i="33" s="1"/>
  <c r="AJ33" i="49" s="1"/>
  <c r="AL49" i="27"/>
  <c r="AL52" i="27" s="1"/>
  <c r="AJ27" i="49" s="1"/>
  <c r="AL49" i="30"/>
  <c r="AL52" i="30" s="1"/>
  <c r="AJ30" i="49" s="1"/>
  <c r="AG30" i="29"/>
  <c r="AG33" i="29" s="1"/>
  <c r="AG27" i="29"/>
  <c r="AM49" i="25"/>
  <c r="AM52" i="25" s="1"/>
  <c r="AK25" i="49" s="1"/>
  <c r="AM27" i="28"/>
  <c r="AM30" i="28"/>
  <c r="AM33" i="28" s="1"/>
  <c r="AM27" i="19"/>
  <c r="AM30" i="19"/>
  <c r="AM33" i="19" s="1"/>
  <c r="BC30" i="12"/>
  <c r="BC33" i="12" s="1"/>
  <c r="BC27" i="12"/>
  <c r="AM27" i="26"/>
  <c r="AM30" i="26"/>
  <c r="AM33" i="26" s="1"/>
  <c r="AL49" i="13"/>
  <c r="AL52" i="13" s="1"/>
  <c r="AJ9" i="49" s="1"/>
  <c r="AM49" i="24"/>
  <c r="AM52" i="24" s="1"/>
  <c r="AK24" i="49" s="1"/>
  <c r="AL49" i="38"/>
  <c r="AL52" i="38" s="1"/>
  <c r="AJ38" i="49" s="1"/>
  <c r="AM27" i="40"/>
  <c r="AM30" i="40"/>
  <c r="AM33" i="40" s="1"/>
  <c r="AL49" i="35"/>
  <c r="AL52" i="35" s="1"/>
  <c r="AJ35" i="49" s="1"/>
  <c r="AL49" i="32"/>
  <c r="AL52" i="32" s="1"/>
  <c r="AJ32" i="49" s="1"/>
  <c r="AL49" i="22"/>
  <c r="AL52" i="22" s="1"/>
  <c r="AJ22" i="49" s="1"/>
  <c r="AM30" i="36"/>
  <c r="AM33" i="36" s="1"/>
  <c r="AM27" i="36"/>
  <c r="AM27" i="33"/>
  <c r="AM30" i="33"/>
  <c r="AM33" i="33" s="1"/>
  <c r="AM30" i="27"/>
  <c r="AM33" i="27" s="1"/>
  <c r="AM27" i="27"/>
  <c r="AM30" i="30"/>
  <c r="AM33" i="30" s="1"/>
  <c r="AM27" i="30"/>
  <c r="AF49" i="29"/>
  <c r="AF52" i="29" s="1"/>
  <c r="AD29" i="49" s="1"/>
  <c r="AN27" i="25"/>
  <c r="AN30" i="25"/>
  <c r="AN33" i="25" s="1"/>
  <c r="AH30" i="34"/>
  <c r="AH33" i="34" s="1"/>
  <c r="AH27" i="34"/>
  <c r="AG49" i="34"/>
  <c r="AG52" i="34" s="1"/>
  <c r="AE34" i="49" s="1"/>
  <c r="AM30" i="16"/>
  <c r="AM33" i="16" s="1"/>
  <c r="AM27" i="16"/>
  <c r="AL49" i="16"/>
  <c r="AL52" i="16" s="1"/>
  <c r="AJ17" i="49" s="1"/>
  <c r="AL49" i="18"/>
  <c r="AL52" i="18" s="1"/>
  <c r="AJ18" i="49" s="1"/>
  <c r="AM30" i="18"/>
  <c r="AM33" i="18" s="1"/>
  <c r="AM27" i="18"/>
  <c r="AG30" i="17"/>
  <c r="AG33" i="17" s="1"/>
  <c r="AG27" i="17"/>
  <c r="AF49" i="17"/>
  <c r="AF52" i="17" s="1"/>
  <c r="AD16" i="49" s="1"/>
  <c r="AD13" i="49"/>
  <c r="Y15" i="49" l="1"/>
  <c r="AD33" i="8"/>
  <c r="AB52" i="8"/>
  <c r="AE30" i="8"/>
  <c r="AE27" i="8"/>
  <c r="AC49" i="8"/>
  <c r="AN27" i="30"/>
  <c r="AN30" i="30"/>
  <c r="AN33" i="30" s="1"/>
  <c r="AM49" i="40"/>
  <c r="AM52" i="40" s="1"/>
  <c r="AK40" i="49" s="1"/>
  <c r="BD30" i="12"/>
  <c r="BD33" i="12" s="1"/>
  <c r="BD27" i="12"/>
  <c r="AH30" i="29"/>
  <c r="AH33" i="29" s="1"/>
  <c r="AH27" i="29"/>
  <c r="AM49" i="35"/>
  <c r="AM52" i="35" s="1"/>
  <c r="AK35" i="49" s="1"/>
  <c r="AO27" i="25"/>
  <c r="AO30" i="25"/>
  <c r="AO33" i="25" s="1"/>
  <c r="AN27" i="33"/>
  <c r="AN30" i="33"/>
  <c r="AN33" i="33" s="1"/>
  <c r="AN27" i="40"/>
  <c r="AN30" i="40"/>
  <c r="AN33" i="40" s="1"/>
  <c r="BC49" i="12"/>
  <c r="BC52" i="12" s="1"/>
  <c r="BA10" i="49" s="1"/>
  <c r="AN30" i="28"/>
  <c r="AN33" i="28" s="1"/>
  <c r="AN27" i="28"/>
  <c r="AN30" i="35"/>
  <c r="AN33" i="35" s="1"/>
  <c r="AN27" i="35"/>
  <c r="AN30" i="38"/>
  <c r="AN33" i="38" s="1"/>
  <c r="AN27" i="38"/>
  <c r="AN27" i="27"/>
  <c r="AN30" i="27"/>
  <c r="AN33" i="27" s="1"/>
  <c r="AN27" i="36"/>
  <c r="AN30" i="36"/>
  <c r="AN33" i="36" s="1"/>
  <c r="AM49" i="26"/>
  <c r="AM52" i="26" s="1"/>
  <c r="AK26" i="49" s="1"/>
  <c r="AM49" i="19"/>
  <c r="AM52" i="19" s="1"/>
  <c r="AK19" i="49" s="1"/>
  <c r="AM49" i="32"/>
  <c r="AM52" i="32" s="1"/>
  <c r="AK32" i="49" s="1"/>
  <c r="AO27" i="9"/>
  <c r="AO30" i="9"/>
  <c r="AO33" i="9" s="1"/>
  <c r="AN49" i="24"/>
  <c r="AN52" i="24" s="1"/>
  <c r="AL24" i="49" s="1"/>
  <c r="AN49" i="25"/>
  <c r="AN52" i="25" s="1"/>
  <c r="AL25" i="49" s="1"/>
  <c r="AM49" i="33"/>
  <c r="AM52" i="33" s="1"/>
  <c r="AK33" i="49" s="1"/>
  <c r="AM49" i="28"/>
  <c r="AM52" i="28" s="1"/>
  <c r="AK28" i="49" s="1"/>
  <c r="AM49" i="22"/>
  <c r="AM52" i="22" s="1"/>
  <c r="AK22" i="49" s="1"/>
  <c r="AM49" i="13"/>
  <c r="AM52" i="13" s="1"/>
  <c r="AK9" i="49" s="1"/>
  <c r="AM49" i="38"/>
  <c r="AM52" i="38" s="1"/>
  <c r="AK38" i="49" s="1"/>
  <c r="AM49" i="30"/>
  <c r="AM52" i="30" s="1"/>
  <c r="AK30" i="49" s="1"/>
  <c r="AG49" i="29"/>
  <c r="AG52" i="29" s="1"/>
  <c r="AE29" i="49" s="1"/>
  <c r="AN27" i="22"/>
  <c r="AN30" i="22"/>
  <c r="AN33" i="22" s="1"/>
  <c r="AN27" i="13"/>
  <c r="AN30" i="13"/>
  <c r="AN33" i="13" s="1"/>
  <c r="AM49" i="27"/>
  <c r="AM52" i="27" s="1"/>
  <c r="AK27" i="49" s="1"/>
  <c r="AM49" i="36"/>
  <c r="AM52" i="36" s="1"/>
  <c r="AK37" i="49" s="1"/>
  <c r="AN27" i="26"/>
  <c r="AN30" i="26"/>
  <c r="AN33" i="26" s="1"/>
  <c r="AN30" i="19"/>
  <c r="AN33" i="19" s="1"/>
  <c r="AN27" i="19"/>
  <c r="AN27" i="32"/>
  <c r="AN30" i="32"/>
  <c r="AN33" i="32" s="1"/>
  <c r="AN49" i="9"/>
  <c r="AN52" i="9" s="1"/>
  <c r="AL14" i="49" s="1"/>
  <c r="AO30" i="24"/>
  <c r="AO33" i="24" s="1"/>
  <c r="AO27" i="24"/>
  <c r="AI30" i="34"/>
  <c r="AI33" i="34" s="1"/>
  <c r="AI27" i="34"/>
  <c r="AH49" i="34"/>
  <c r="AH52" i="34" s="1"/>
  <c r="AF34" i="49" s="1"/>
  <c r="AN27" i="16"/>
  <c r="AN30" i="16"/>
  <c r="AN33" i="16" s="1"/>
  <c r="AM49" i="16"/>
  <c r="AM52" i="16" s="1"/>
  <c r="AK17" i="49" s="1"/>
  <c r="AN27" i="18"/>
  <c r="AN30" i="18"/>
  <c r="AN33" i="18" s="1"/>
  <c r="AM49" i="18"/>
  <c r="AM52" i="18" s="1"/>
  <c r="AK18" i="49" s="1"/>
  <c r="AH30" i="17"/>
  <c r="AH33" i="17" s="1"/>
  <c r="AH27" i="17"/>
  <c r="AG49" i="17"/>
  <c r="AG52" i="17" s="1"/>
  <c r="AE16" i="49" s="1"/>
  <c r="AE13" i="49"/>
  <c r="AD49" i="8" l="1"/>
  <c r="AF30" i="8"/>
  <c r="AF27" i="8"/>
  <c r="Z15" i="49"/>
  <c r="AC52" i="8"/>
  <c r="AE33" i="8"/>
  <c r="AN49" i="19"/>
  <c r="AN52" i="19" s="1"/>
  <c r="AL19" i="49" s="1"/>
  <c r="AO30" i="27"/>
  <c r="AO33" i="27" s="1"/>
  <c r="AO27" i="27"/>
  <c r="AN49" i="35"/>
  <c r="AN52" i="35" s="1"/>
  <c r="AL35" i="49" s="1"/>
  <c r="BD49" i="12"/>
  <c r="BD52" i="12" s="1"/>
  <c r="BB10" i="49" s="1"/>
  <c r="AN49" i="32"/>
  <c r="AN52" i="32" s="1"/>
  <c r="AL32" i="49" s="1"/>
  <c r="AN49" i="26"/>
  <c r="AN52" i="26" s="1"/>
  <c r="AL26" i="49" s="1"/>
  <c r="AN49" i="22"/>
  <c r="AN52" i="22" s="1"/>
  <c r="AL22" i="49" s="1"/>
  <c r="AN49" i="36"/>
  <c r="AN52" i="36" s="1"/>
  <c r="AL37" i="49" s="1"/>
  <c r="AO27" i="38"/>
  <c r="AO30" i="38"/>
  <c r="AO33" i="38" s="1"/>
  <c r="AO27" i="28"/>
  <c r="AO30" i="28"/>
  <c r="AO33" i="28" s="1"/>
  <c r="AN49" i="40"/>
  <c r="AN52" i="40" s="1"/>
  <c r="AL40" i="49" s="1"/>
  <c r="AO49" i="25"/>
  <c r="AO52" i="25" s="1"/>
  <c r="AM25" i="49" s="1"/>
  <c r="AI30" i="29"/>
  <c r="AI33" i="29" s="1"/>
  <c r="AI27" i="29"/>
  <c r="AN49" i="30"/>
  <c r="AN52" i="30" s="1"/>
  <c r="AL30" i="49" s="1"/>
  <c r="AP27" i="24"/>
  <c r="AP30" i="24"/>
  <c r="AP33" i="24" s="1"/>
  <c r="AO27" i="19"/>
  <c r="AO30" i="19"/>
  <c r="AO33" i="19" s="1"/>
  <c r="AN49" i="13"/>
  <c r="AN52" i="13" s="1"/>
  <c r="AL9" i="49" s="1"/>
  <c r="AO49" i="9"/>
  <c r="AO52" i="9" s="1"/>
  <c r="AM14" i="49" s="1"/>
  <c r="AN49" i="27"/>
  <c r="AN52" i="27" s="1"/>
  <c r="AL27" i="49" s="1"/>
  <c r="AO27" i="35"/>
  <c r="AO30" i="35"/>
  <c r="AO33" i="35" s="1"/>
  <c r="AN49" i="33"/>
  <c r="AN52" i="33" s="1"/>
  <c r="AL33" i="49" s="1"/>
  <c r="BE27" i="12"/>
  <c r="BE30" i="12"/>
  <c r="BE33" i="12" s="1"/>
  <c r="AO49" i="24"/>
  <c r="AO52" i="24" s="1"/>
  <c r="AM24" i="49" s="1"/>
  <c r="AO27" i="13"/>
  <c r="AO30" i="13"/>
  <c r="AO33" i="13" s="1"/>
  <c r="AP27" i="9"/>
  <c r="AP30" i="9"/>
  <c r="AP33" i="9" s="1"/>
  <c r="AO27" i="33"/>
  <c r="AO30" i="33"/>
  <c r="AO33" i="33" s="1"/>
  <c r="AO27" i="32"/>
  <c r="AO30" i="32"/>
  <c r="AO33" i="32" s="1"/>
  <c r="AO27" i="26"/>
  <c r="AO30" i="26"/>
  <c r="AO33" i="26" s="1"/>
  <c r="AO27" i="22"/>
  <c r="AO30" i="22"/>
  <c r="AO33" i="22" s="1"/>
  <c r="AO27" i="36"/>
  <c r="AO30" i="36"/>
  <c r="AO33" i="36" s="1"/>
  <c r="AN49" i="38"/>
  <c r="AN52" i="38" s="1"/>
  <c r="AL38" i="49" s="1"/>
  <c r="AN49" i="28"/>
  <c r="AN52" i="28" s="1"/>
  <c r="AL28" i="49" s="1"/>
  <c r="AO27" i="40"/>
  <c r="AO30" i="40"/>
  <c r="AO33" i="40" s="1"/>
  <c r="AP27" i="25"/>
  <c r="AP30" i="25"/>
  <c r="AP33" i="25" s="1"/>
  <c r="AH49" i="29"/>
  <c r="AH52" i="29" s="1"/>
  <c r="AF29" i="49" s="1"/>
  <c r="AO30" i="30"/>
  <c r="AO33" i="30" s="1"/>
  <c r="AO27" i="30"/>
  <c r="AJ30" i="34"/>
  <c r="AJ33" i="34" s="1"/>
  <c r="AJ27" i="34"/>
  <c r="AI49" i="34"/>
  <c r="AI52" i="34" s="1"/>
  <c r="AG34" i="49" s="1"/>
  <c r="AN49" i="16"/>
  <c r="AN52" i="16" s="1"/>
  <c r="AL17" i="49" s="1"/>
  <c r="AO30" i="16"/>
  <c r="AO33" i="16" s="1"/>
  <c r="AO27" i="16"/>
  <c r="AN49" i="18"/>
  <c r="AN52" i="18" s="1"/>
  <c r="AL18" i="49" s="1"/>
  <c r="AO27" i="18"/>
  <c r="AO30" i="18"/>
  <c r="AO33" i="18" s="1"/>
  <c r="AI30" i="17"/>
  <c r="AI33" i="17" s="1"/>
  <c r="AI27" i="17"/>
  <c r="AH49" i="17"/>
  <c r="AH52" i="17" s="1"/>
  <c r="AF16" i="49" s="1"/>
  <c r="AF13" i="49"/>
  <c r="AG30" i="8" l="1"/>
  <c r="AG27" i="8"/>
  <c r="AD52" i="8"/>
  <c r="AE49" i="8"/>
  <c r="AA15" i="49"/>
  <c r="AF33" i="8"/>
  <c r="AO49" i="40"/>
  <c r="AO52" i="40" s="1"/>
  <c r="AM40" i="49" s="1"/>
  <c r="AO49" i="22"/>
  <c r="AO52" i="22" s="1"/>
  <c r="AM22" i="49" s="1"/>
  <c r="AO49" i="32"/>
  <c r="AO52" i="32" s="1"/>
  <c r="AM32" i="49" s="1"/>
  <c r="AP49" i="9"/>
  <c r="AP52" i="9" s="1"/>
  <c r="AN14" i="49" s="1"/>
  <c r="AP49" i="24"/>
  <c r="AP52" i="24" s="1"/>
  <c r="AN24" i="49" s="1"/>
  <c r="AJ27" i="29"/>
  <c r="AJ30" i="29"/>
  <c r="AJ33" i="29" s="1"/>
  <c r="AO49" i="38"/>
  <c r="AO52" i="38" s="1"/>
  <c r="AM38" i="49" s="1"/>
  <c r="AP27" i="30"/>
  <c r="AP30" i="30"/>
  <c r="AP33" i="30" s="1"/>
  <c r="AP49" i="25"/>
  <c r="AP52" i="25" s="1"/>
  <c r="AN25" i="49" s="1"/>
  <c r="AO49" i="36"/>
  <c r="AO52" i="36" s="1"/>
  <c r="AM37" i="49" s="1"/>
  <c r="AO49" i="26"/>
  <c r="AO52" i="26" s="1"/>
  <c r="AM26" i="49" s="1"/>
  <c r="AO49" i="33"/>
  <c r="AO52" i="33" s="1"/>
  <c r="AM33" i="49" s="1"/>
  <c r="AO49" i="13"/>
  <c r="AO52" i="13" s="1"/>
  <c r="AM9" i="49" s="1"/>
  <c r="BE49" i="12"/>
  <c r="BE52" i="12" s="1"/>
  <c r="BC10" i="49" s="1"/>
  <c r="AO49" i="35"/>
  <c r="AO52" i="35" s="1"/>
  <c r="AM35" i="49" s="1"/>
  <c r="AO49" i="19"/>
  <c r="AO52" i="19" s="1"/>
  <c r="AM19" i="49" s="1"/>
  <c r="AO49" i="28"/>
  <c r="AO52" i="28" s="1"/>
  <c r="AM28" i="49" s="1"/>
  <c r="AP27" i="27"/>
  <c r="AP30" i="27"/>
  <c r="AP33" i="27" s="1"/>
  <c r="AO49" i="30"/>
  <c r="AO52" i="30" s="1"/>
  <c r="AM30" i="49" s="1"/>
  <c r="AQ30" i="25"/>
  <c r="AQ33" i="25" s="1"/>
  <c r="AQ27" i="25"/>
  <c r="AP27" i="36"/>
  <c r="AP30" i="36"/>
  <c r="AP33" i="36" s="1"/>
  <c r="AP30" i="26"/>
  <c r="AP33" i="26" s="1"/>
  <c r="AP27" i="26"/>
  <c r="AP27" i="33"/>
  <c r="AP30" i="33"/>
  <c r="AP33" i="33" s="1"/>
  <c r="AP27" i="13"/>
  <c r="AP30" i="13"/>
  <c r="AP33" i="13" s="1"/>
  <c r="BF27" i="12"/>
  <c r="BF30" i="12"/>
  <c r="BF33" i="12" s="1"/>
  <c r="BF49" i="12" s="1"/>
  <c r="BF52" i="12" s="1"/>
  <c r="BD10" i="49" s="1"/>
  <c r="AP30" i="35"/>
  <c r="AP33" i="35" s="1"/>
  <c r="AP27" i="35"/>
  <c r="AP30" i="19"/>
  <c r="AP33" i="19" s="1"/>
  <c r="AP27" i="19"/>
  <c r="AP30" i="28"/>
  <c r="AP33" i="28" s="1"/>
  <c r="AP27" i="28"/>
  <c r="AO49" i="27"/>
  <c r="AO52" i="27" s="1"/>
  <c r="AM27" i="49" s="1"/>
  <c r="AP27" i="40"/>
  <c r="AP30" i="40"/>
  <c r="AP33" i="40" s="1"/>
  <c r="AP27" i="22"/>
  <c r="AP30" i="22"/>
  <c r="AP33" i="22" s="1"/>
  <c r="AP27" i="32"/>
  <c r="AP30" i="32"/>
  <c r="AP33" i="32" s="1"/>
  <c r="AQ30" i="9"/>
  <c r="AQ33" i="9" s="1"/>
  <c r="AQ27" i="9"/>
  <c r="AQ27" i="24"/>
  <c r="AQ30" i="24"/>
  <c r="AQ33" i="24" s="1"/>
  <c r="AI49" i="29"/>
  <c r="AI52" i="29" s="1"/>
  <c r="AG29" i="49" s="1"/>
  <c r="AP30" i="38"/>
  <c r="AP33" i="38" s="1"/>
  <c r="AP27" i="38"/>
  <c r="AK30" i="34"/>
  <c r="AK33" i="34" s="1"/>
  <c r="AK27" i="34"/>
  <c r="AJ49" i="34"/>
  <c r="AJ52" i="34" s="1"/>
  <c r="AH34" i="49" s="1"/>
  <c r="AP30" i="16"/>
  <c r="AP33" i="16" s="1"/>
  <c r="AP27" i="16"/>
  <c r="AO49" i="16"/>
  <c r="AO52" i="16" s="1"/>
  <c r="AM17" i="49" s="1"/>
  <c r="AO49" i="18"/>
  <c r="AO52" i="18" s="1"/>
  <c r="AM18" i="49" s="1"/>
  <c r="AP27" i="18"/>
  <c r="AP30" i="18"/>
  <c r="AP33" i="18" s="1"/>
  <c r="AJ30" i="17"/>
  <c r="AJ33" i="17" s="1"/>
  <c r="AJ27" i="17"/>
  <c r="AI49" i="17"/>
  <c r="AI52" i="17" s="1"/>
  <c r="AG16" i="49" s="1"/>
  <c r="AG13" i="49"/>
  <c r="AE52" i="8" l="1"/>
  <c r="AB15" i="49"/>
  <c r="AF49" i="8"/>
  <c r="AH30" i="8"/>
  <c r="AH27" i="8"/>
  <c r="AG33" i="8"/>
  <c r="AQ27" i="38"/>
  <c r="AQ30" i="38"/>
  <c r="AQ33" i="38" s="1"/>
  <c r="AP49" i="32"/>
  <c r="AP52" i="32" s="1"/>
  <c r="AN32" i="49" s="1"/>
  <c r="AP49" i="27"/>
  <c r="AP52" i="27" s="1"/>
  <c r="AN27" i="49" s="1"/>
  <c r="AP49" i="38"/>
  <c r="AP52" i="38" s="1"/>
  <c r="AN38" i="49" s="1"/>
  <c r="AR30" i="24"/>
  <c r="AR33" i="24" s="1"/>
  <c r="AR27" i="24"/>
  <c r="AQ27" i="32"/>
  <c r="AQ30" i="32"/>
  <c r="AQ33" i="32" s="1"/>
  <c r="AP49" i="19"/>
  <c r="AP52" i="19" s="1"/>
  <c r="AN19" i="49" s="1"/>
  <c r="BG30" i="12"/>
  <c r="BG33" i="12" s="1"/>
  <c r="BG49" i="12" s="1"/>
  <c r="BG52" i="12" s="1"/>
  <c r="BE10" i="49" s="1"/>
  <c r="BG27" i="12"/>
  <c r="AQ27" i="33"/>
  <c r="AQ30" i="33"/>
  <c r="AQ33" i="33" s="1"/>
  <c r="AQ49" i="25"/>
  <c r="AQ52" i="25" s="1"/>
  <c r="AO25" i="49" s="1"/>
  <c r="AQ27" i="27"/>
  <c r="AQ30" i="27"/>
  <c r="AQ33" i="27" s="1"/>
  <c r="AR30" i="9"/>
  <c r="AR33" i="9" s="1"/>
  <c r="AR27" i="9"/>
  <c r="AP49" i="22"/>
  <c r="AP52" i="22" s="1"/>
  <c r="AN22" i="49" s="1"/>
  <c r="AP49" i="40"/>
  <c r="AP52" i="40" s="1"/>
  <c r="AN40" i="49" s="1"/>
  <c r="AQ27" i="28"/>
  <c r="AQ30" i="28"/>
  <c r="AQ33" i="28" s="1"/>
  <c r="AQ27" i="35"/>
  <c r="AQ30" i="35"/>
  <c r="AQ33" i="35" s="1"/>
  <c r="AP49" i="13"/>
  <c r="AP52" i="13" s="1"/>
  <c r="AN9" i="49" s="1"/>
  <c r="AQ27" i="26"/>
  <c r="AQ30" i="26"/>
  <c r="AQ33" i="26" s="1"/>
  <c r="AP49" i="36"/>
  <c r="AP52" i="36" s="1"/>
  <c r="AN37" i="49" s="1"/>
  <c r="AP49" i="30"/>
  <c r="AP52" i="30" s="1"/>
  <c r="AN30" i="49" s="1"/>
  <c r="AJ49" i="29"/>
  <c r="AJ52" i="29" s="1"/>
  <c r="AH29" i="49" s="1"/>
  <c r="AQ49" i="24"/>
  <c r="AQ52" i="24" s="1"/>
  <c r="AO24" i="49" s="1"/>
  <c r="AQ27" i="19"/>
  <c r="AQ30" i="19"/>
  <c r="AQ33" i="19" s="1"/>
  <c r="AP49" i="33"/>
  <c r="AP52" i="33" s="1"/>
  <c r="AN33" i="49" s="1"/>
  <c r="AR30" i="25"/>
  <c r="AR33" i="25" s="1"/>
  <c r="AR27" i="25"/>
  <c r="AQ49" i="9"/>
  <c r="AQ52" i="9" s="1"/>
  <c r="AO14" i="49" s="1"/>
  <c r="AQ27" i="22"/>
  <c r="AQ30" i="22"/>
  <c r="AQ33" i="22" s="1"/>
  <c r="AQ27" i="40"/>
  <c r="AQ30" i="40"/>
  <c r="AQ33" i="40" s="1"/>
  <c r="AP49" i="28"/>
  <c r="AP52" i="28" s="1"/>
  <c r="AN28" i="49" s="1"/>
  <c r="AP49" i="35"/>
  <c r="AP52" i="35" s="1"/>
  <c r="AN35" i="49" s="1"/>
  <c r="AQ27" i="13"/>
  <c r="AQ30" i="13"/>
  <c r="AQ33" i="13" s="1"/>
  <c r="AP49" i="26"/>
  <c r="AP52" i="26" s="1"/>
  <c r="AN26" i="49" s="1"/>
  <c r="AQ27" i="36"/>
  <c r="AQ30" i="36"/>
  <c r="AQ33" i="36" s="1"/>
  <c r="AQ27" i="30"/>
  <c r="AQ30" i="30"/>
  <c r="AQ33" i="30" s="1"/>
  <c r="AK30" i="29"/>
  <c r="AK33" i="29" s="1"/>
  <c r="AK27" i="29"/>
  <c r="AL30" i="34"/>
  <c r="AL33" i="34" s="1"/>
  <c r="AL27" i="34"/>
  <c r="AK49" i="34"/>
  <c r="AK52" i="34" s="1"/>
  <c r="AI34" i="49" s="1"/>
  <c r="AQ30" i="16"/>
  <c r="AQ33" i="16" s="1"/>
  <c r="AQ27" i="16"/>
  <c r="AP49" i="16"/>
  <c r="AP52" i="16" s="1"/>
  <c r="AN17" i="49" s="1"/>
  <c r="AP49" i="18"/>
  <c r="AP52" i="18" s="1"/>
  <c r="AN18" i="49" s="1"/>
  <c r="AQ30" i="18"/>
  <c r="AQ33" i="18" s="1"/>
  <c r="AQ27" i="18"/>
  <c r="AK27" i="17"/>
  <c r="AK30" i="17"/>
  <c r="AK33" i="17" s="1"/>
  <c r="AJ49" i="17"/>
  <c r="AJ52" i="17" s="1"/>
  <c r="AH16" i="49" s="1"/>
  <c r="AH13" i="49"/>
  <c r="AH33" i="8" l="1"/>
  <c r="AG49" i="8"/>
  <c r="AF52" i="8"/>
  <c r="AI30" i="8"/>
  <c r="AI27" i="8"/>
  <c r="AC15" i="49"/>
  <c r="AQ49" i="40"/>
  <c r="AQ52" i="40" s="1"/>
  <c r="AO40" i="49" s="1"/>
  <c r="AS30" i="25"/>
  <c r="AS33" i="25" s="1"/>
  <c r="AS27" i="25"/>
  <c r="AQ49" i="33"/>
  <c r="AQ52" i="33" s="1"/>
  <c r="AO33" i="49" s="1"/>
  <c r="AS30" i="24"/>
  <c r="AS33" i="24" s="1"/>
  <c r="AS27" i="24"/>
  <c r="AQ49" i="30"/>
  <c r="AQ52" i="30" s="1"/>
  <c r="AO30" i="49" s="1"/>
  <c r="AQ49" i="19"/>
  <c r="AQ52" i="19" s="1"/>
  <c r="AO19" i="49" s="1"/>
  <c r="AQ49" i="28"/>
  <c r="AQ52" i="28" s="1"/>
  <c r="AO28" i="49" s="1"/>
  <c r="AR27" i="30"/>
  <c r="AR30" i="30"/>
  <c r="AR33" i="30" s="1"/>
  <c r="AR30" i="40"/>
  <c r="AR33" i="40" s="1"/>
  <c r="AR27" i="40"/>
  <c r="AR49" i="25"/>
  <c r="AR52" i="25" s="1"/>
  <c r="AP25" i="49" s="1"/>
  <c r="AR27" i="19"/>
  <c r="AR30" i="19"/>
  <c r="AR33" i="19" s="1"/>
  <c r="AR30" i="28"/>
  <c r="AR33" i="28" s="1"/>
  <c r="AR27" i="28"/>
  <c r="AR30" i="33"/>
  <c r="AR33" i="33" s="1"/>
  <c r="AR27" i="33"/>
  <c r="AR49" i="24"/>
  <c r="AR52" i="24" s="1"/>
  <c r="AP24" i="49" s="1"/>
  <c r="AL27" i="29"/>
  <c r="AL30" i="29"/>
  <c r="AL33" i="29" s="1"/>
  <c r="AQ49" i="36"/>
  <c r="AQ52" i="36" s="1"/>
  <c r="AO37" i="49" s="1"/>
  <c r="AQ49" i="13"/>
  <c r="AQ52" i="13" s="1"/>
  <c r="AO9" i="49" s="1"/>
  <c r="AQ49" i="22"/>
  <c r="AQ52" i="22" s="1"/>
  <c r="AO22" i="49" s="1"/>
  <c r="AQ49" i="26"/>
  <c r="AQ52" i="26" s="1"/>
  <c r="AO26" i="49" s="1"/>
  <c r="AQ49" i="35"/>
  <c r="AQ52" i="35" s="1"/>
  <c r="AO35" i="49" s="1"/>
  <c r="AS30" i="9"/>
  <c r="AS33" i="9" s="1"/>
  <c r="AS27" i="9"/>
  <c r="AQ49" i="27"/>
  <c r="AQ52" i="27" s="1"/>
  <c r="AO27" i="49" s="1"/>
  <c r="BH27" i="12"/>
  <c r="BH30" i="12"/>
  <c r="BH33" i="12" s="1"/>
  <c r="BH49" i="12" s="1"/>
  <c r="BH52" i="12" s="1"/>
  <c r="BF10" i="49" s="1"/>
  <c r="AQ49" i="32"/>
  <c r="AQ52" i="32" s="1"/>
  <c r="AO32" i="49" s="1"/>
  <c r="AQ49" i="38"/>
  <c r="AQ52" i="38" s="1"/>
  <c r="AO38" i="49" s="1"/>
  <c r="AK49" i="29"/>
  <c r="AK52" i="29" s="1"/>
  <c r="AI29" i="49" s="1"/>
  <c r="AR30" i="36"/>
  <c r="AR33" i="36" s="1"/>
  <c r="AR27" i="36"/>
  <c r="AR30" i="13"/>
  <c r="AR33" i="13" s="1"/>
  <c r="AR27" i="13"/>
  <c r="AR27" i="22"/>
  <c r="AR30" i="22"/>
  <c r="AR33" i="22" s="1"/>
  <c r="AR30" i="26"/>
  <c r="AR33" i="26" s="1"/>
  <c r="AR27" i="26"/>
  <c r="AR27" i="35"/>
  <c r="AR30" i="35"/>
  <c r="AR33" i="35" s="1"/>
  <c r="AR49" i="9"/>
  <c r="AR52" i="9" s="1"/>
  <c r="AP14" i="49" s="1"/>
  <c r="AR30" i="27"/>
  <c r="AR33" i="27" s="1"/>
  <c r="AR27" i="27"/>
  <c r="AR27" i="32"/>
  <c r="AR30" i="32"/>
  <c r="AR33" i="32" s="1"/>
  <c r="AR27" i="38"/>
  <c r="AR30" i="38"/>
  <c r="AR33" i="38" s="1"/>
  <c r="AM30" i="34"/>
  <c r="AM33" i="34" s="1"/>
  <c r="AM27" i="34"/>
  <c r="AL49" i="34"/>
  <c r="AL52" i="34" s="1"/>
  <c r="AJ34" i="49" s="1"/>
  <c r="AR30" i="16"/>
  <c r="AR33" i="16" s="1"/>
  <c r="AR27" i="16"/>
  <c r="AQ49" i="16"/>
  <c r="AQ52" i="16" s="1"/>
  <c r="AO17" i="49" s="1"/>
  <c r="AR30" i="18"/>
  <c r="AR33" i="18" s="1"/>
  <c r="AR27" i="18"/>
  <c r="AQ49" i="18"/>
  <c r="AQ52" i="18" s="1"/>
  <c r="AO18" i="49" s="1"/>
  <c r="AK49" i="17"/>
  <c r="AK52" i="17" s="1"/>
  <c r="AI16" i="49" s="1"/>
  <c r="AL30" i="17"/>
  <c r="AL33" i="17" s="1"/>
  <c r="AL27" i="17"/>
  <c r="AI13" i="49"/>
  <c r="AJ30" i="8" l="1"/>
  <c r="AJ27" i="8"/>
  <c r="AD15" i="49"/>
  <c r="AH49" i="8"/>
  <c r="AI33" i="8"/>
  <c r="AG52" i="8"/>
  <c r="AR49" i="35"/>
  <c r="AR52" i="35" s="1"/>
  <c r="AP35" i="49" s="1"/>
  <c r="AR49" i="27"/>
  <c r="AR52" i="27" s="1"/>
  <c r="AP27" i="49" s="1"/>
  <c r="AS27" i="22"/>
  <c r="AS30" i="22"/>
  <c r="AS33" i="22" s="1"/>
  <c r="BI27" i="12"/>
  <c r="BI30" i="12"/>
  <c r="BI33" i="12" s="1"/>
  <c r="BI49" i="12" s="1"/>
  <c r="BI52" i="12" s="1"/>
  <c r="BG10" i="49" s="1"/>
  <c r="AR49" i="40"/>
  <c r="AR52" i="40" s="1"/>
  <c r="AP40" i="49" s="1"/>
  <c r="AS49" i="24"/>
  <c r="AS52" i="24" s="1"/>
  <c r="AQ24" i="49" s="1"/>
  <c r="AS49" i="25"/>
  <c r="AS52" i="25" s="1"/>
  <c r="AQ25" i="49" s="1"/>
  <c r="AR49" i="38"/>
  <c r="AR52" i="38" s="1"/>
  <c r="AP38" i="49" s="1"/>
  <c r="AS27" i="26"/>
  <c r="AS30" i="26"/>
  <c r="AS33" i="26" s="1"/>
  <c r="AS30" i="13"/>
  <c r="AS33" i="13" s="1"/>
  <c r="AS27" i="13"/>
  <c r="AT30" i="9"/>
  <c r="AT33" i="9" s="1"/>
  <c r="AT27" i="9"/>
  <c r="AL49" i="29"/>
  <c r="AL52" i="29" s="1"/>
  <c r="AJ29" i="49" s="1"/>
  <c r="AS30" i="33"/>
  <c r="AS33" i="33" s="1"/>
  <c r="AS27" i="33"/>
  <c r="AS27" i="28"/>
  <c r="AS30" i="28"/>
  <c r="AS33" i="28" s="1"/>
  <c r="AR49" i="30"/>
  <c r="AR52" i="30" s="1"/>
  <c r="AP30" i="49" s="1"/>
  <c r="AR49" i="32"/>
  <c r="AR52" i="32" s="1"/>
  <c r="AP32" i="49" s="1"/>
  <c r="AS30" i="27"/>
  <c r="AS33" i="27" s="1"/>
  <c r="AS27" i="27"/>
  <c r="AR49" i="22"/>
  <c r="AR52" i="22" s="1"/>
  <c r="AP22" i="49" s="1"/>
  <c r="AS30" i="36"/>
  <c r="AS33" i="36" s="1"/>
  <c r="AS27" i="36"/>
  <c r="AR49" i="19"/>
  <c r="AR52" i="19" s="1"/>
  <c r="AP19" i="49" s="1"/>
  <c r="AS30" i="40"/>
  <c r="AS33" i="40" s="1"/>
  <c r="AS27" i="40"/>
  <c r="AT27" i="24"/>
  <c r="AT30" i="24"/>
  <c r="AT33" i="24" s="1"/>
  <c r="AT30" i="25"/>
  <c r="AT33" i="25" s="1"/>
  <c r="AT27" i="25"/>
  <c r="AS27" i="32"/>
  <c r="AS30" i="32"/>
  <c r="AS33" i="32" s="1"/>
  <c r="AS27" i="35"/>
  <c r="AS30" i="35"/>
  <c r="AS33" i="35" s="1"/>
  <c r="AR49" i="36"/>
  <c r="AR52" i="36" s="1"/>
  <c r="AP37" i="49" s="1"/>
  <c r="AS30" i="19"/>
  <c r="AS33" i="19" s="1"/>
  <c r="AS27" i="19"/>
  <c r="AS27" i="38"/>
  <c r="AS30" i="38"/>
  <c r="AS33" i="38" s="1"/>
  <c r="AR49" i="26"/>
  <c r="AR52" i="26" s="1"/>
  <c r="AP26" i="49" s="1"/>
  <c r="AR49" i="13"/>
  <c r="AR52" i="13" s="1"/>
  <c r="AP9" i="49" s="1"/>
  <c r="AS49" i="9"/>
  <c r="AS52" i="9" s="1"/>
  <c r="AQ14" i="49" s="1"/>
  <c r="AM27" i="29"/>
  <c r="AM30" i="29"/>
  <c r="AM33" i="29" s="1"/>
  <c r="AR49" i="33"/>
  <c r="AR52" i="33" s="1"/>
  <c r="AP33" i="49" s="1"/>
  <c r="AR49" i="28"/>
  <c r="AR52" i="28" s="1"/>
  <c r="AP28" i="49" s="1"/>
  <c r="AS30" i="30"/>
  <c r="AS33" i="30" s="1"/>
  <c r="AS27" i="30"/>
  <c r="AN30" i="34"/>
  <c r="AN33" i="34" s="1"/>
  <c r="AN27" i="34"/>
  <c r="AM49" i="34"/>
  <c r="AM52" i="34" s="1"/>
  <c r="AK34" i="49" s="1"/>
  <c r="AS30" i="16"/>
  <c r="AS33" i="16" s="1"/>
  <c r="AS27" i="16"/>
  <c r="AR49" i="16"/>
  <c r="AR52" i="16" s="1"/>
  <c r="AP17" i="49" s="1"/>
  <c r="AS30" i="18"/>
  <c r="AS33" i="18" s="1"/>
  <c r="AS27" i="18"/>
  <c r="AR49" i="18"/>
  <c r="AR52" i="18" s="1"/>
  <c r="AP18" i="49" s="1"/>
  <c r="AM30" i="17"/>
  <c r="AM33" i="17" s="1"/>
  <c r="AM27" i="17"/>
  <c r="AL49" i="17"/>
  <c r="AL52" i="17" s="1"/>
  <c r="AJ16" i="49" s="1"/>
  <c r="AJ13" i="49"/>
  <c r="AE15" i="49" l="1"/>
  <c r="AH52" i="8"/>
  <c r="AK27" i="8"/>
  <c r="AK30" i="8"/>
  <c r="AJ33" i="8"/>
  <c r="AI49" i="8"/>
  <c r="AM49" i="29"/>
  <c r="AM52" i="29" s="1"/>
  <c r="AK29" i="49" s="1"/>
  <c r="AS49" i="35"/>
  <c r="AS52" i="35" s="1"/>
  <c r="AQ35" i="49" s="1"/>
  <c r="AT30" i="40"/>
  <c r="AT33" i="40" s="1"/>
  <c r="AT27" i="40"/>
  <c r="AS49" i="26"/>
  <c r="AS52" i="26" s="1"/>
  <c r="AQ26" i="49" s="1"/>
  <c r="AN27" i="29"/>
  <c r="AN30" i="29"/>
  <c r="AN33" i="29" s="1"/>
  <c r="AS49" i="19"/>
  <c r="AS52" i="19" s="1"/>
  <c r="AQ19" i="49" s="1"/>
  <c r="AS49" i="40"/>
  <c r="AS52" i="40" s="1"/>
  <c r="AQ40" i="49" s="1"/>
  <c r="AT27" i="30"/>
  <c r="AT30" i="30"/>
  <c r="AT33" i="30" s="1"/>
  <c r="AS49" i="38"/>
  <c r="AS52" i="38" s="1"/>
  <c r="AQ38" i="49" s="1"/>
  <c r="AS49" i="32"/>
  <c r="AS52" i="32" s="1"/>
  <c r="AQ32" i="49" s="1"/>
  <c r="AT49" i="24"/>
  <c r="AT52" i="24" s="1"/>
  <c r="AR24" i="49" s="1"/>
  <c r="AT30" i="36"/>
  <c r="AT33" i="36" s="1"/>
  <c r="AT27" i="36"/>
  <c r="AT30" i="27"/>
  <c r="AT33" i="27" s="1"/>
  <c r="AT27" i="27"/>
  <c r="AT30" i="33"/>
  <c r="AT33" i="33" s="1"/>
  <c r="AT27" i="33"/>
  <c r="AU27" i="9"/>
  <c r="AU30" i="9"/>
  <c r="AU33" i="9" s="1"/>
  <c r="AT30" i="13"/>
  <c r="AT33" i="13" s="1"/>
  <c r="AT27" i="13"/>
  <c r="AS49" i="22"/>
  <c r="AS52" i="22" s="1"/>
  <c r="AQ22" i="49" s="1"/>
  <c r="AT30" i="19"/>
  <c r="AT33" i="19" s="1"/>
  <c r="AT27" i="19"/>
  <c r="AU30" i="25"/>
  <c r="AU33" i="25" s="1"/>
  <c r="AU27" i="25"/>
  <c r="AS49" i="28"/>
  <c r="AS52" i="28" s="1"/>
  <c r="AQ28" i="49" s="1"/>
  <c r="AT30" i="35"/>
  <c r="AT33" i="35" s="1"/>
  <c r="AT27" i="35"/>
  <c r="AT49" i="25"/>
  <c r="AT52" i="25" s="1"/>
  <c r="AR25" i="49" s="1"/>
  <c r="AT27" i="28"/>
  <c r="AT30" i="28"/>
  <c r="AT33" i="28" s="1"/>
  <c r="AT27" i="26"/>
  <c r="AT30" i="26"/>
  <c r="AT33" i="26" s="1"/>
  <c r="BJ30" i="12"/>
  <c r="BJ33" i="12" s="1"/>
  <c r="BJ49" i="12" s="1"/>
  <c r="BJ52" i="12" s="1"/>
  <c r="BH10" i="49" s="1"/>
  <c r="BJ27" i="12"/>
  <c r="AS49" i="30"/>
  <c r="AS52" i="30" s="1"/>
  <c r="AQ30" i="49" s="1"/>
  <c r="AT30" i="38"/>
  <c r="AT33" i="38" s="1"/>
  <c r="AT27" i="38"/>
  <c r="AT30" i="32"/>
  <c r="AT33" i="32" s="1"/>
  <c r="AT27" i="32"/>
  <c r="AU27" i="24"/>
  <c r="AU30" i="24"/>
  <c r="AU33" i="24" s="1"/>
  <c r="AS49" i="36"/>
  <c r="AS52" i="36" s="1"/>
  <c r="AQ37" i="49" s="1"/>
  <c r="AS49" i="27"/>
  <c r="AS52" i="27" s="1"/>
  <c r="AQ27" i="49" s="1"/>
  <c r="AS49" i="33"/>
  <c r="AS52" i="33" s="1"/>
  <c r="AQ33" i="49" s="1"/>
  <c r="AT49" i="9"/>
  <c r="AT52" i="9" s="1"/>
  <c r="AR14" i="49" s="1"/>
  <c r="AS49" i="13"/>
  <c r="AS52" i="13" s="1"/>
  <c r="AQ9" i="49" s="1"/>
  <c r="AT27" i="22"/>
  <c r="AT30" i="22"/>
  <c r="AT33" i="22" s="1"/>
  <c r="AO27" i="34"/>
  <c r="AO30" i="34"/>
  <c r="AO33" i="34" s="1"/>
  <c r="AN49" i="34"/>
  <c r="AN52" i="34" s="1"/>
  <c r="AL34" i="49" s="1"/>
  <c r="AT27" i="16"/>
  <c r="AT30" i="16"/>
  <c r="AT33" i="16" s="1"/>
  <c r="AS49" i="16"/>
  <c r="AS52" i="16" s="1"/>
  <c r="AQ17" i="49" s="1"/>
  <c r="AT30" i="18"/>
  <c r="AT33" i="18" s="1"/>
  <c r="AT27" i="18"/>
  <c r="AS49" i="18"/>
  <c r="AS52" i="18" s="1"/>
  <c r="AQ18" i="49" s="1"/>
  <c r="AN27" i="17"/>
  <c r="AN30" i="17"/>
  <c r="AN33" i="17" s="1"/>
  <c r="AM49" i="17"/>
  <c r="AM52" i="17" s="1"/>
  <c r="AK16" i="49" s="1"/>
  <c r="AK13" i="49"/>
  <c r="AN27" i="44"/>
  <c r="AN30" i="44"/>
  <c r="AN33" i="44" s="1"/>
  <c r="AK33" i="8" l="1"/>
  <c r="AF15" i="49"/>
  <c r="AL30" i="8"/>
  <c r="AL27" i="8"/>
  <c r="AI52" i="8"/>
  <c r="AJ49" i="8"/>
  <c r="AU27" i="32"/>
  <c r="AU30" i="32"/>
  <c r="AU33" i="32" s="1"/>
  <c r="AT49" i="26"/>
  <c r="AT52" i="26" s="1"/>
  <c r="AR26" i="49" s="1"/>
  <c r="AV30" i="25"/>
  <c r="AV33" i="25" s="1"/>
  <c r="AV27" i="25"/>
  <c r="AU49" i="9"/>
  <c r="AU52" i="9" s="1"/>
  <c r="AS14" i="49" s="1"/>
  <c r="AU27" i="27"/>
  <c r="AU30" i="27"/>
  <c r="AU33" i="27" s="1"/>
  <c r="AU27" i="28"/>
  <c r="AU30" i="28"/>
  <c r="AU33" i="28" s="1"/>
  <c r="AV30" i="9"/>
  <c r="AV33" i="9" s="1"/>
  <c r="AV27" i="9"/>
  <c r="AO27" i="29"/>
  <c r="AO30" i="29"/>
  <c r="AO33" i="29" s="1"/>
  <c r="AT49" i="22"/>
  <c r="AT52" i="22" s="1"/>
  <c r="AR22" i="49" s="1"/>
  <c r="AU49" i="24"/>
  <c r="AU52" i="24" s="1"/>
  <c r="AS24" i="49" s="1"/>
  <c r="AU27" i="38"/>
  <c r="AU30" i="38"/>
  <c r="AU33" i="38" s="1"/>
  <c r="BK30" i="12"/>
  <c r="BK33" i="12" s="1"/>
  <c r="BK49" i="12" s="1"/>
  <c r="BK52" i="12" s="1"/>
  <c r="BI10" i="49" s="1"/>
  <c r="BK27" i="12"/>
  <c r="AU27" i="35"/>
  <c r="AU30" i="35"/>
  <c r="AU33" i="35" s="1"/>
  <c r="AU27" i="19"/>
  <c r="AU30" i="19"/>
  <c r="AU33" i="19" s="1"/>
  <c r="AU27" i="13"/>
  <c r="AU30" i="13"/>
  <c r="AU33" i="13" s="1"/>
  <c r="AU27" i="33"/>
  <c r="AU30" i="33"/>
  <c r="AU33" i="33" s="1"/>
  <c r="AU30" i="36"/>
  <c r="AU33" i="36" s="1"/>
  <c r="AU27" i="36"/>
  <c r="AT49" i="30"/>
  <c r="AT52" i="30" s="1"/>
  <c r="AR30" i="49" s="1"/>
  <c r="AU30" i="40"/>
  <c r="AU33" i="40" s="1"/>
  <c r="AU27" i="40"/>
  <c r="AT49" i="28"/>
  <c r="AT52" i="28" s="1"/>
  <c r="AR28" i="49" s="1"/>
  <c r="AN49" i="29"/>
  <c r="AN52" i="29" s="1"/>
  <c r="AL29" i="49" s="1"/>
  <c r="AT49" i="32"/>
  <c r="AT52" i="32" s="1"/>
  <c r="AR32" i="49" s="1"/>
  <c r="AU27" i="26"/>
  <c r="AU30" i="26"/>
  <c r="AU33" i="26" s="1"/>
  <c r="AU49" i="25"/>
  <c r="AU52" i="25" s="1"/>
  <c r="AS25" i="49" s="1"/>
  <c r="AT49" i="27"/>
  <c r="AT52" i="27" s="1"/>
  <c r="AR27" i="49" s="1"/>
  <c r="AU27" i="22"/>
  <c r="AU30" i="22"/>
  <c r="AU33" i="22" s="1"/>
  <c r="AV27" i="24"/>
  <c r="AV30" i="24"/>
  <c r="AV33" i="24" s="1"/>
  <c r="AT49" i="38"/>
  <c r="AT52" i="38" s="1"/>
  <c r="AR38" i="49" s="1"/>
  <c r="AT49" i="35"/>
  <c r="AT52" i="35" s="1"/>
  <c r="AR35" i="49" s="1"/>
  <c r="AT49" i="19"/>
  <c r="AT52" i="19" s="1"/>
  <c r="AR19" i="49" s="1"/>
  <c r="AT49" i="13"/>
  <c r="AT52" i="13" s="1"/>
  <c r="AR9" i="49" s="1"/>
  <c r="AT49" i="33"/>
  <c r="AT52" i="33" s="1"/>
  <c r="AR33" i="49" s="1"/>
  <c r="AT49" i="36"/>
  <c r="AT52" i="36" s="1"/>
  <c r="AR37" i="49" s="1"/>
  <c r="AU27" i="30"/>
  <c r="AU30" i="30"/>
  <c r="AU33" i="30" s="1"/>
  <c r="AT49" i="40"/>
  <c r="AT52" i="40" s="1"/>
  <c r="AR40" i="49" s="1"/>
  <c r="AO49" i="34"/>
  <c r="AO52" i="34" s="1"/>
  <c r="AM34" i="49" s="1"/>
  <c r="AP27" i="34"/>
  <c r="AP30" i="34"/>
  <c r="AP33" i="34" s="1"/>
  <c r="AT49" i="16"/>
  <c r="AT52" i="16" s="1"/>
  <c r="AR17" i="49" s="1"/>
  <c r="AU30" i="16"/>
  <c r="AU33" i="16" s="1"/>
  <c r="AU27" i="16"/>
  <c r="AU30" i="18"/>
  <c r="AU33" i="18" s="1"/>
  <c r="AU27" i="18"/>
  <c r="AT49" i="18"/>
  <c r="AT52" i="18" s="1"/>
  <c r="AR18" i="49" s="1"/>
  <c r="AN49" i="17"/>
  <c r="AN52" i="17" s="1"/>
  <c r="AL16" i="49" s="1"/>
  <c r="AO27" i="17"/>
  <c r="AO30" i="17"/>
  <c r="AO33" i="17" s="1"/>
  <c r="AN49" i="44"/>
  <c r="AN52" i="44" s="1"/>
  <c r="AL13" i="49" s="1"/>
  <c r="AO30" i="44"/>
  <c r="AO33" i="44" s="1"/>
  <c r="AO27" i="44"/>
  <c r="AJ52" i="8" l="1"/>
  <c r="AM27" i="8"/>
  <c r="AM30" i="8"/>
  <c r="AL33" i="8"/>
  <c r="AG15" i="49"/>
  <c r="AK49" i="8"/>
  <c r="AU49" i="33"/>
  <c r="AU52" i="33" s="1"/>
  <c r="AS33" i="49" s="1"/>
  <c r="AU49" i="19"/>
  <c r="AU52" i="19" s="1"/>
  <c r="AS19" i="49" s="1"/>
  <c r="BL30" i="12"/>
  <c r="BL33" i="12" s="1"/>
  <c r="BL49" i="12" s="1"/>
  <c r="BL52" i="12" s="1"/>
  <c r="BJ10" i="49" s="1"/>
  <c r="BL27" i="12"/>
  <c r="AO49" i="29"/>
  <c r="AO52" i="29" s="1"/>
  <c r="AM29" i="49" s="1"/>
  <c r="AV27" i="30"/>
  <c r="AV30" i="30"/>
  <c r="AV33" i="30" s="1"/>
  <c r="AV30" i="26"/>
  <c r="AV33" i="26" s="1"/>
  <c r="AV27" i="26"/>
  <c r="AP27" i="29"/>
  <c r="AP30" i="29"/>
  <c r="AP33" i="29" s="1"/>
  <c r="AV49" i="24"/>
  <c r="AV52" i="24" s="1"/>
  <c r="AT24" i="49" s="1"/>
  <c r="AV27" i="40"/>
  <c r="AV30" i="40"/>
  <c r="AV33" i="40" s="1"/>
  <c r="AV27" i="36"/>
  <c r="AV30" i="36"/>
  <c r="AV33" i="36" s="1"/>
  <c r="AU49" i="13"/>
  <c r="AU52" i="13" s="1"/>
  <c r="AS9" i="49" s="1"/>
  <c r="AU49" i="35"/>
  <c r="AU52" i="35" s="1"/>
  <c r="AS35" i="49" s="1"/>
  <c r="AU49" i="38"/>
  <c r="AU52" i="38" s="1"/>
  <c r="AS38" i="49" s="1"/>
  <c r="AW27" i="9"/>
  <c r="AW30" i="9"/>
  <c r="AW33" i="9" s="1"/>
  <c r="AU49" i="28"/>
  <c r="AU52" i="28" s="1"/>
  <c r="AS28" i="49" s="1"/>
  <c r="AU49" i="27"/>
  <c r="AU52" i="27" s="1"/>
  <c r="AS27" i="49" s="1"/>
  <c r="AW30" i="25"/>
  <c r="AW33" i="25" s="1"/>
  <c r="AW27" i="25"/>
  <c r="AU49" i="32"/>
  <c r="AU52" i="32" s="1"/>
  <c r="AS32" i="49" s="1"/>
  <c r="AU49" i="30"/>
  <c r="AU52" i="30" s="1"/>
  <c r="AS30" i="49" s="1"/>
  <c r="AU49" i="22"/>
  <c r="AU52" i="22" s="1"/>
  <c r="AS22" i="49" s="1"/>
  <c r="AU49" i="26"/>
  <c r="AU52" i="26" s="1"/>
  <c r="AS26" i="49" s="1"/>
  <c r="AV27" i="22"/>
  <c r="AV30" i="22"/>
  <c r="AV33" i="22" s="1"/>
  <c r="AV30" i="33"/>
  <c r="AV33" i="33" s="1"/>
  <c r="AV27" i="33"/>
  <c r="AV27" i="19"/>
  <c r="AV30" i="19"/>
  <c r="AV33" i="19" s="1"/>
  <c r="AW27" i="24"/>
  <c r="AW30" i="24"/>
  <c r="AW33" i="24" s="1"/>
  <c r="AU49" i="40"/>
  <c r="AU52" i="40" s="1"/>
  <c r="AS40" i="49" s="1"/>
  <c r="AU49" i="36"/>
  <c r="AU52" i="36" s="1"/>
  <c r="AS37" i="49" s="1"/>
  <c r="AV30" i="13"/>
  <c r="AV33" i="13" s="1"/>
  <c r="AV27" i="13"/>
  <c r="AV27" i="35"/>
  <c r="AV30" i="35"/>
  <c r="AV33" i="35" s="1"/>
  <c r="AV27" i="38"/>
  <c r="AV30" i="38"/>
  <c r="AV33" i="38" s="1"/>
  <c r="AV49" i="9"/>
  <c r="AV52" i="9" s="1"/>
  <c r="AT14" i="49" s="1"/>
  <c r="AV30" i="28"/>
  <c r="AV33" i="28" s="1"/>
  <c r="AV27" i="28"/>
  <c r="AV27" i="27"/>
  <c r="AV30" i="27"/>
  <c r="AV33" i="27" s="1"/>
  <c r="AV49" i="25"/>
  <c r="AV52" i="25" s="1"/>
  <c r="AT25" i="49" s="1"/>
  <c r="AV27" i="32"/>
  <c r="AV30" i="32"/>
  <c r="AV33" i="32" s="1"/>
  <c r="AP49" i="34"/>
  <c r="AP52" i="34" s="1"/>
  <c r="AN34" i="49" s="1"/>
  <c r="AQ30" i="34"/>
  <c r="AQ33" i="34" s="1"/>
  <c r="AQ27" i="34"/>
  <c r="AV30" i="16"/>
  <c r="AV33" i="16" s="1"/>
  <c r="AV27" i="16"/>
  <c r="AU49" i="16"/>
  <c r="AU52" i="16" s="1"/>
  <c r="AS17" i="49" s="1"/>
  <c r="AV30" i="18"/>
  <c r="AV33" i="18" s="1"/>
  <c r="AV27" i="18"/>
  <c r="AU49" i="18"/>
  <c r="AU52" i="18" s="1"/>
  <c r="AS18" i="49" s="1"/>
  <c r="AO49" i="17"/>
  <c r="AO52" i="17" s="1"/>
  <c r="AM16" i="49" s="1"/>
  <c r="AP30" i="17"/>
  <c r="AP33" i="17" s="1"/>
  <c r="AP27" i="17"/>
  <c r="AP27" i="44"/>
  <c r="AP30" i="44"/>
  <c r="AP33" i="44" s="1"/>
  <c r="AO49" i="44"/>
  <c r="AO52" i="44" s="1"/>
  <c r="AM13" i="49" s="1"/>
  <c r="AK52" i="8" l="1"/>
  <c r="AN27" i="8"/>
  <c r="AN30" i="8"/>
  <c r="AL49" i="8"/>
  <c r="AM33" i="8"/>
  <c r="AH15" i="49"/>
  <c r="AW27" i="28"/>
  <c r="AW30" i="28"/>
  <c r="AW33" i="28" s="1"/>
  <c r="AW30" i="13"/>
  <c r="AW33" i="13" s="1"/>
  <c r="AW27" i="13"/>
  <c r="AW49" i="24"/>
  <c r="AW52" i="24" s="1"/>
  <c r="AU24" i="49" s="1"/>
  <c r="AX27" i="25"/>
  <c r="AX30" i="25"/>
  <c r="AX33" i="25" s="1"/>
  <c r="AV49" i="40"/>
  <c r="AV52" i="40" s="1"/>
  <c r="AT40" i="49" s="1"/>
  <c r="AP49" i="29"/>
  <c r="AP52" i="29" s="1"/>
  <c r="AN29" i="49" s="1"/>
  <c r="AV49" i="30"/>
  <c r="AV52" i="30" s="1"/>
  <c r="AT30" i="49" s="1"/>
  <c r="AV49" i="28"/>
  <c r="AV52" i="28" s="1"/>
  <c r="AT28" i="49" s="1"/>
  <c r="AW27" i="38"/>
  <c r="AW30" i="38"/>
  <c r="AW33" i="38" s="1"/>
  <c r="AV49" i="33"/>
  <c r="AV52" i="33" s="1"/>
  <c r="AT33" i="49" s="1"/>
  <c r="AW49" i="25"/>
  <c r="AW52" i="25" s="1"/>
  <c r="AU25" i="49" s="1"/>
  <c r="AW30" i="40"/>
  <c r="AW33" i="40" s="1"/>
  <c r="AW27" i="40"/>
  <c r="AQ27" i="29"/>
  <c r="AQ30" i="29"/>
  <c r="AQ33" i="29" s="1"/>
  <c r="AW27" i="30"/>
  <c r="AW30" i="30"/>
  <c r="AW33" i="30" s="1"/>
  <c r="AV49" i="32"/>
  <c r="AV52" i="32" s="1"/>
  <c r="AT32" i="49" s="1"/>
  <c r="AV49" i="27"/>
  <c r="AV52" i="27" s="1"/>
  <c r="AT27" i="49" s="1"/>
  <c r="AV49" i="35"/>
  <c r="AV52" i="35" s="1"/>
  <c r="AT35" i="49" s="1"/>
  <c r="AV49" i="19"/>
  <c r="AV52" i="19" s="1"/>
  <c r="AT19" i="49" s="1"/>
  <c r="AV49" i="22"/>
  <c r="AV52" i="22" s="1"/>
  <c r="AT22" i="49" s="1"/>
  <c r="AW49" i="9"/>
  <c r="AW52" i="9" s="1"/>
  <c r="AU14" i="49" s="1"/>
  <c r="AV49" i="36"/>
  <c r="AV52" i="36" s="1"/>
  <c r="AT37" i="49" s="1"/>
  <c r="AW27" i="26"/>
  <c r="AW30" i="26"/>
  <c r="AW33" i="26" s="1"/>
  <c r="BM30" i="12"/>
  <c r="BM33" i="12" s="1"/>
  <c r="BM49" i="12" s="1"/>
  <c r="BM52" i="12" s="1"/>
  <c r="BK10" i="49" s="1"/>
  <c r="BM27" i="12"/>
  <c r="AV49" i="38"/>
  <c r="AV52" i="38" s="1"/>
  <c r="AT38" i="49" s="1"/>
  <c r="AW30" i="33"/>
  <c r="AW33" i="33" s="1"/>
  <c r="AW27" i="33"/>
  <c r="AV49" i="13"/>
  <c r="AV52" i="13" s="1"/>
  <c r="AT9" i="49" s="1"/>
  <c r="AX27" i="24"/>
  <c r="AX30" i="24"/>
  <c r="AX33" i="24" s="1"/>
  <c r="AW27" i="32"/>
  <c r="AW30" i="32"/>
  <c r="AW33" i="32" s="1"/>
  <c r="AW30" i="27"/>
  <c r="AW33" i="27" s="1"/>
  <c r="AW27" i="27"/>
  <c r="AW27" i="35"/>
  <c r="AW30" i="35"/>
  <c r="AW33" i="35" s="1"/>
  <c r="AW27" i="19"/>
  <c r="AW30" i="19"/>
  <c r="AW33" i="19" s="1"/>
  <c r="AW27" i="22"/>
  <c r="AW30" i="22"/>
  <c r="AW33" i="22" s="1"/>
  <c r="AX27" i="9"/>
  <c r="AX30" i="9"/>
  <c r="AX33" i="9" s="1"/>
  <c r="AW30" i="36"/>
  <c r="AW33" i="36" s="1"/>
  <c r="AW27" i="36"/>
  <c r="AV49" i="26"/>
  <c r="AV52" i="26" s="1"/>
  <c r="AT26" i="49" s="1"/>
  <c r="AQ49" i="34"/>
  <c r="AQ52" i="34" s="1"/>
  <c r="AO34" i="49" s="1"/>
  <c r="AR30" i="34"/>
  <c r="AR33" i="34" s="1"/>
  <c r="AR27" i="34"/>
  <c r="AW30" i="16"/>
  <c r="AW33" i="16" s="1"/>
  <c r="AW27" i="16"/>
  <c r="AV49" i="16"/>
  <c r="AV52" i="16" s="1"/>
  <c r="AT17" i="49" s="1"/>
  <c r="AW27" i="18"/>
  <c r="AW30" i="18"/>
  <c r="AW33" i="18" s="1"/>
  <c r="AV49" i="18"/>
  <c r="AV52" i="18" s="1"/>
  <c r="AT18" i="49" s="1"/>
  <c r="AQ30" i="17"/>
  <c r="AQ33" i="17" s="1"/>
  <c r="AQ27" i="17"/>
  <c r="AP49" i="17"/>
  <c r="AP52" i="17" s="1"/>
  <c r="AN16" i="49" s="1"/>
  <c r="AP49" i="44"/>
  <c r="AP52" i="44" s="1"/>
  <c r="AN13" i="49" s="1"/>
  <c r="AQ30" i="44"/>
  <c r="AQ33" i="44" s="1"/>
  <c r="AQ27" i="44"/>
  <c r="AO30" i="8" l="1"/>
  <c r="AO27" i="8"/>
  <c r="AL52" i="8"/>
  <c r="AM49" i="8"/>
  <c r="AN33" i="8"/>
  <c r="AI15" i="49"/>
  <c r="AW49" i="19"/>
  <c r="AW52" i="19" s="1"/>
  <c r="AU19" i="49" s="1"/>
  <c r="AW49" i="32"/>
  <c r="AW52" i="32" s="1"/>
  <c r="AU32" i="49" s="1"/>
  <c r="AW49" i="30"/>
  <c r="AW52" i="30" s="1"/>
  <c r="AU30" i="49" s="1"/>
  <c r="AX49" i="25"/>
  <c r="AX52" i="25" s="1"/>
  <c r="AV25" i="49" s="1"/>
  <c r="AX30" i="13"/>
  <c r="AX33" i="13" s="1"/>
  <c r="AX27" i="13"/>
  <c r="AY30" i="9"/>
  <c r="AY33" i="9" s="1"/>
  <c r="AY27" i="9"/>
  <c r="AX27" i="35"/>
  <c r="AX30" i="35"/>
  <c r="AX33" i="35" s="1"/>
  <c r="AW49" i="40"/>
  <c r="AW52" i="40" s="1"/>
  <c r="AU40" i="49" s="1"/>
  <c r="AY30" i="25"/>
  <c r="AY33" i="25" s="1"/>
  <c r="AY27" i="25"/>
  <c r="AW49" i="13"/>
  <c r="AW52" i="13" s="1"/>
  <c r="AU9" i="49" s="1"/>
  <c r="AX27" i="36"/>
  <c r="AX30" i="36"/>
  <c r="AX33" i="36" s="1"/>
  <c r="AW49" i="22"/>
  <c r="AW52" i="22" s="1"/>
  <c r="AU22" i="49" s="1"/>
  <c r="AX27" i="27"/>
  <c r="AX30" i="27"/>
  <c r="AX33" i="27" s="1"/>
  <c r="AX49" i="24"/>
  <c r="AX52" i="24" s="1"/>
  <c r="AV24" i="49" s="1"/>
  <c r="AX27" i="33"/>
  <c r="AX30" i="33"/>
  <c r="AX33" i="33" s="1"/>
  <c r="BN27" i="12"/>
  <c r="BN30" i="12"/>
  <c r="BN33" i="12" s="1"/>
  <c r="BN49" i="12" s="1"/>
  <c r="BN52" i="12" s="1"/>
  <c r="BL10" i="49" s="1"/>
  <c r="AW49" i="26"/>
  <c r="AW52" i="26" s="1"/>
  <c r="AU26" i="49" s="1"/>
  <c r="AQ49" i="29"/>
  <c r="AQ52" i="29" s="1"/>
  <c r="AO29" i="49" s="1"/>
  <c r="AW49" i="38"/>
  <c r="AW52" i="38" s="1"/>
  <c r="AU38" i="49" s="1"/>
  <c r="AW49" i="28"/>
  <c r="AW52" i="28" s="1"/>
  <c r="AU28" i="49" s="1"/>
  <c r="AX49" i="9"/>
  <c r="AX52" i="9" s="1"/>
  <c r="AV14" i="49" s="1"/>
  <c r="AW49" i="35"/>
  <c r="AW52" i="35" s="1"/>
  <c r="AU35" i="49" s="1"/>
  <c r="AX27" i="40"/>
  <c r="AX30" i="40"/>
  <c r="AX33" i="40" s="1"/>
  <c r="AX27" i="19"/>
  <c r="AX30" i="19"/>
  <c r="AX33" i="19" s="1"/>
  <c r="AX27" i="32"/>
  <c r="AX30" i="32"/>
  <c r="AX33" i="32" s="1"/>
  <c r="AX30" i="30"/>
  <c r="AX33" i="30" s="1"/>
  <c r="AX27" i="30"/>
  <c r="AW49" i="36"/>
  <c r="AW52" i="36" s="1"/>
  <c r="AU37" i="49" s="1"/>
  <c r="AX27" i="22"/>
  <c r="AX30" i="22"/>
  <c r="AX33" i="22" s="1"/>
  <c r="AW49" i="27"/>
  <c r="AW52" i="27" s="1"/>
  <c r="AU27" i="49" s="1"/>
  <c r="AY30" i="24"/>
  <c r="AY33" i="24" s="1"/>
  <c r="AY27" i="24"/>
  <c r="AW49" i="33"/>
  <c r="AW52" i="33" s="1"/>
  <c r="AU33" i="49" s="1"/>
  <c r="AX27" i="26"/>
  <c r="AX30" i="26"/>
  <c r="AX33" i="26" s="1"/>
  <c r="AR30" i="29"/>
  <c r="AR33" i="29" s="1"/>
  <c r="AR27" i="29"/>
  <c r="AX27" i="38"/>
  <c r="AX30" i="38"/>
  <c r="AX33" i="38" s="1"/>
  <c r="AX27" i="28"/>
  <c r="AX30" i="28"/>
  <c r="AX33" i="28" s="1"/>
  <c r="AS27" i="34"/>
  <c r="AS30" i="34"/>
  <c r="AS33" i="34" s="1"/>
  <c r="AR49" i="34"/>
  <c r="AR52" i="34" s="1"/>
  <c r="AP34" i="49" s="1"/>
  <c r="AX30" i="16"/>
  <c r="AX33" i="16" s="1"/>
  <c r="AX27" i="16"/>
  <c r="AW49" i="16"/>
  <c r="AW52" i="16" s="1"/>
  <c r="AU17" i="49" s="1"/>
  <c r="AW49" i="18"/>
  <c r="AW52" i="18" s="1"/>
  <c r="AU18" i="49" s="1"/>
  <c r="AX30" i="18"/>
  <c r="AX33" i="18" s="1"/>
  <c r="AX27" i="18"/>
  <c r="AR30" i="17"/>
  <c r="AR33" i="17" s="1"/>
  <c r="AR27" i="17"/>
  <c r="AQ49" i="17"/>
  <c r="AQ52" i="17" s="1"/>
  <c r="AO16" i="49" s="1"/>
  <c r="AQ49" i="44"/>
  <c r="AQ52" i="44" s="1"/>
  <c r="AO13" i="49" s="1"/>
  <c r="AR30" i="44"/>
  <c r="AR33" i="44" s="1"/>
  <c r="AR27" i="44"/>
  <c r="BO30" i="12" l="1"/>
  <c r="BO33" i="12" s="1"/>
  <c r="BO49" i="12" s="1"/>
  <c r="BO52" i="12" s="1"/>
  <c r="BM10" i="49" s="1"/>
  <c r="BO27" i="12"/>
  <c r="AM52" i="8"/>
  <c r="AJ15" i="49"/>
  <c r="AP30" i="8"/>
  <c r="AP27" i="8"/>
  <c r="AO33" i="8"/>
  <c r="AN49" i="8"/>
  <c r="AX49" i="38"/>
  <c r="AX52" i="38" s="1"/>
  <c r="AV38" i="49" s="1"/>
  <c r="AZ30" i="24"/>
  <c r="AZ33" i="24" s="1"/>
  <c r="AZ27" i="24"/>
  <c r="AX49" i="40"/>
  <c r="AX52" i="40" s="1"/>
  <c r="AV40" i="49" s="1"/>
  <c r="AX49" i="33"/>
  <c r="AX52" i="33" s="1"/>
  <c r="AV33" i="49" s="1"/>
  <c r="AX49" i="27"/>
  <c r="AX52" i="27" s="1"/>
  <c r="AV27" i="49" s="1"/>
  <c r="AX49" i="35"/>
  <c r="AX52" i="35" s="1"/>
  <c r="AV35" i="49" s="1"/>
  <c r="AY27" i="13"/>
  <c r="AY30" i="13"/>
  <c r="AY33" i="13" s="1"/>
  <c r="AY30" i="38"/>
  <c r="AY33" i="38" s="1"/>
  <c r="AY27" i="38"/>
  <c r="AY27" i="26"/>
  <c r="AY30" i="26"/>
  <c r="AY33" i="26" s="1"/>
  <c r="AY30" i="32"/>
  <c r="AY33" i="32" s="1"/>
  <c r="AY27" i="32"/>
  <c r="AY27" i="35"/>
  <c r="AY30" i="35"/>
  <c r="AY33" i="35" s="1"/>
  <c r="AX49" i="28"/>
  <c r="AX52" i="28" s="1"/>
  <c r="AV28" i="49" s="1"/>
  <c r="AS30" i="29"/>
  <c r="AS33" i="29" s="1"/>
  <c r="AS27" i="29"/>
  <c r="AX49" i="22"/>
  <c r="AX52" i="22" s="1"/>
  <c r="AV22" i="49" s="1"/>
  <c r="AY27" i="30"/>
  <c r="AY30" i="30"/>
  <c r="AY33" i="30" s="1"/>
  <c r="AX49" i="19"/>
  <c r="AX52" i="19" s="1"/>
  <c r="AV19" i="49" s="1"/>
  <c r="AX49" i="36"/>
  <c r="AX52" i="36" s="1"/>
  <c r="AV37" i="49" s="1"/>
  <c r="AZ30" i="25"/>
  <c r="AZ33" i="25" s="1"/>
  <c r="AZ27" i="25"/>
  <c r="AZ30" i="9"/>
  <c r="AZ33" i="9" s="1"/>
  <c r="AZ27" i="9"/>
  <c r="AX49" i="26"/>
  <c r="AX52" i="26" s="1"/>
  <c r="AV26" i="49" s="1"/>
  <c r="AX49" i="32"/>
  <c r="AX52" i="32" s="1"/>
  <c r="AV32" i="49" s="1"/>
  <c r="AY49" i="24"/>
  <c r="AY52" i="24" s="1"/>
  <c r="AW24" i="49" s="1"/>
  <c r="AY27" i="40"/>
  <c r="AY30" i="40"/>
  <c r="AY33" i="40" s="1"/>
  <c r="AY27" i="33"/>
  <c r="AY30" i="33"/>
  <c r="AY33" i="33" s="1"/>
  <c r="AY27" i="27"/>
  <c r="AY30" i="27"/>
  <c r="AY33" i="27" s="1"/>
  <c r="AX49" i="13"/>
  <c r="AX52" i="13" s="1"/>
  <c r="AV9" i="49" s="1"/>
  <c r="AY27" i="28"/>
  <c r="AY30" i="28"/>
  <c r="AY33" i="28" s="1"/>
  <c r="AR49" i="29"/>
  <c r="AR52" i="29" s="1"/>
  <c r="AP29" i="49" s="1"/>
  <c r="AY30" i="22"/>
  <c r="AY33" i="22" s="1"/>
  <c r="AY27" i="22"/>
  <c r="AX49" i="30"/>
  <c r="AX52" i="30" s="1"/>
  <c r="AV30" i="49" s="1"/>
  <c r="AY27" i="19"/>
  <c r="AY30" i="19"/>
  <c r="AY33" i="19" s="1"/>
  <c r="AY27" i="36"/>
  <c r="AY30" i="36"/>
  <c r="AY33" i="36" s="1"/>
  <c r="AY49" i="25"/>
  <c r="AY52" i="25" s="1"/>
  <c r="AW25" i="49" s="1"/>
  <c r="AY49" i="9"/>
  <c r="AY52" i="9" s="1"/>
  <c r="AW14" i="49" s="1"/>
  <c r="AS49" i="34"/>
  <c r="AS52" i="34" s="1"/>
  <c r="AQ34" i="49" s="1"/>
  <c r="AT27" i="34"/>
  <c r="AT30" i="34"/>
  <c r="AT33" i="34" s="1"/>
  <c r="AY30" i="16"/>
  <c r="AY33" i="16" s="1"/>
  <c r="AY27" i="16"/>
  <c r="AX49" i="16"/>
  <c r="AX52" i="16" s="1"/>
  <c r="AV17" i="49" s="1"/>
  <c r="AX49" i="18"/>
  <c r="AX52" i="18" s="1"/>
  <c r="AV18" i="49" s="1"/>
  <c r="AY30" i="18"/>
  <c r="AY33" i="18" s="1"/>
  <c r="AY27" i="18"/>
  <c r="AS27" i="17"/>
  <c r="AS30" i="17"/>
  <c r="AS33" i="17" s="1"/>
  <c r="AR49" i="17"/>
  <c r="AR52" i="17" s="1"/>
  <c r="AP16" i="49" s="1"/>
  <c r="AR49" i="44"/>
  <c r="AR52" i="44" s="1"/>
  <c r="AP13" i="49" s="1"/>
  <c r="AS30" i="44"/>
  <c r="AS33" i="44" s="1"/>
  <c r="AS27" i="44"/>
  <c r="BP30" i="12" l="1"/>
  <c r="BP33" i="12" s="1"/>
  <c r="BP49" i="12" s="1"/>
  <c r="BP52" i="12" s="1"/>
  <c r="BN10" i="49" s="1"/>
  <c r="BP27" i="12"/>
  <c r="AP33" i="8"/>
  <c r="AN52" i="8"/>
  <c r="AQ27" i="8"/>
  <c r="AQ30" i="8"/>
  <c r="AO49" i="8"/>
  <c r="AK15" i="49"/>
  <c r="AZ30" i="22"/>
  <c r="AZ33" i="22" s="1"/>
  <c r="AZ27" i="22"/>
  <c r="AY49" i="27"/>
  <c r="AY52" i="27" s="1"/>
  <c r="AW27" i="49" s="1"/>
  <c r="AY49" i="30"/>
  <c r="AY52" i="30" s="1"/>
  <c r="AW30" i="49" s="1"/>
  <c r="AT30" i="29"/>
  <c r="AT33" i="29" s="1"/>
  <c r="AT27" i="29"/>
  <c r="AY49" i="35"/>
  <c r="AY52" i="35" s="1"/>
  <c r="AW35" i="49" s="1"/>
  <c r="AZ30" i="38"/>
  <c r="AZ33" i="38" s="1"/>
  <c r="AZ27" i="38"/>
  <c r="BA27" i="24"/>
  <c r="BA30" i="24"/>
  <c r="BA33" i="24" s="1"/>
  <c r="BA49" i="24" s="1"/>
  <c r="BA52" i="24" s="1"/>
  <c r="AY24" i="49" s="1"/>
  <c r="AZ30" i="19"/>
  <c r="AZ33" i="19" s="1"/>
  <c r="AZ27" i="19"/>
  <c r="AZ27" i="28"/>
  <c r="AZ30" i="28"/>
  <c r="AZ33" i="28" s="1"/>
  <c r="AZ30" i="40"/>
  <c r="AZ33" i="40" s="1"/>
  <c r="AZ27" i="40"/>
  <c r="AS49" i="29"/>
  <c r="AS52" i="29" s="1"/>
  <c r="AQ29" i="49" s="1"/>
  <c r="AZ49" i="24"/>
  <c r="AZ52" i="24" s="1"/>
  <c r="AX24" i="49" s="1"/>
  <c r="AY49" i="36"/>
  <c r="AY52" i="36" s="1"/>
  <c r="AW37" i="49" s="1"/>
  <c r="AY49" i="33"/>
  <c r="AY52" i="33" s="1"/>
  <c r="AW33" i="49" s="1"/>
  <c r="BA30" i="25"/>
  <c r="BA33" i="25" s="1"/>
  <c r="BA27" i="25"/>
  <c r="AZ30" i="32"/>
  <c r="AZ33" i="32" s="1"/>
  <c r="AZ27" i="32"/>
  <c r="AY49" i="26"/>
  <c r="AY52" i="26" s="1"/>
  <c r="AW26" i="49" s="1"/>
  <c r="AY49" i="13"/>
  <c r="AY52" i="13" s="1"/>
  <c r="AW9" i="49" s="1"/>
  <c r="AY49" i="19"/>
  <c r="AY52" i="19" s="1"/>
  <c r="AW19" i="49" s="1"/>
  <c r="AY49" i="28"/>
  <c r="AY52" i="28" s="1"/>
  <c r="AW28" i="49" s="1"/>
  <c r="AY49" i="40"/>
  <c r="AY52" i="40" s="1"/>
  <c r="AW40" i="49" s="1"/>
  <c r="BA30" i="9"/>
  <c r="BA33" i="9" s="1"/>
  <c r="BA49" i="9" s="1"/>
  <c r="BA52" i="9" s="1"/>
  <c r="AY14" i="49" s="1"/>
  <c r="BA27" i="9"/>
  <c r="AY49" i="22"/>
  <c r="AY52" i="22" s="1"/>
  <c r="AW22" i="49" s="1"/>
  <c r="AZ30" i="27"/>
  <c r="AZ33" i="27" s="1"/>
  <c r="AZ27" i="27"/>
  <c r="AZ49" i="9"/>
  <c r="AZ52" i="9" s="1"/>
  <c r="AX14" i="49" s="1"/>
  <c r="AZ30" i="30"/>
  <c r="AZ33" i="30" s="1"/>
  <c r="AZ27" i="30"/>
  <c r="AZ27" i="35"/>
  <c r="AZ30" i="35"/>
  <c r="AZ33" i="35" s="1"/>
  <c r="AY49" i="38"/>
  <c r="AY52" i="38" s="1"/>
  <c r="AW38" i="49" s="1"/>
  <c r="AZ30" i="36"/>
  <c r="AZ33" i="36" s="1"/>
  <c r="AZ27" i="36"/>
  <c r="AZ30" i="33"/>
  <c r="AZ33" i="33" s="1"/>
  <c r="AZ27" i="33"/>
  <c r="AZ49" i="25"/>
  <c r="AZ52" i="25" s="1"/>
  <c r="AX25" i="49" s="1"/>
  <c r="AY49" i="32"/>
  <c r="AY52" i="32" s="1"/>
  <c r="AW32" i="49" s="1"/>
  <c r="AZ30" i="26"/>
  <c r="AZ33" i="26" s="1"/>
  <c r="AZ27" i="26"/>
  <c r="AZ30" i="13"/>
  <c r="AZ33" i="13" s="1"/>
  <c r="AZ27" i="13"/>
  <c r="AT49" i="34"/>
  <c r="AT52" i="34" s="1"/>
  <c r="AR34" i="49" s="1"/>
  <c r="AU30" i="34"/>
  <c r="AU33" i="34" s="1"/>
  <c r="AU27" i="34"/>
  <c r="AZ27" i="16"/>
  <c r="AZ30" i="16"/>
  <c r="AZ33" i="16" s="1"/>
  <c r="AY49" i="16"/>
  <c r="AY52" i="16" s="1"/>
  <c r="AW17" i="49" s="1"/>
  <c r="AZ30" i="18"/>
  <c r="AZ33" i="18" s="1"/>
  <c r="AZ27" i="18"/>
  <c r="AY49" i="18"/>
  <c r="AY52" i="18" s="1"/>
  <c r="AW18" i="49" s="1"/>
  <c r="AS49" i="17"/>
  <c r="AS52" i="17" s="1"/>
  <c r="AQ16" i="49" s="1"/>
  <c r="AT27" i="17"/>
  <c r="AT30" i="17"/>
  <c r="AT33" i="17" s="1"/>
  <c r="AT27" i="44"/>
  <c r="AT30" i="44"/>
  <c r="AT33" i="44" s="1"/>
  <c r="AS49" i="44"/>
  <c r="AS52" i="44" s="1"/>
  <c r="AQ13" i="49" s="1"/>
  <c r="BQ27" i="12" l="1"/>
  <c r="BQ30" i="12"/>
  <c r="BQ33" i="12" s="1"/>
  <c r="BQ49" i="12" s="1"/>
  <c r="BQ52" i="12" s="1"/>
  <c r="BO10" i="49" s="1"/>
  <c r="AQ33" i="8"/>
  <c r="AL15" i="49"/>
  <c r="AO52" i="8"/>
  <c r="AR27" i="8"/>
  <c r="AR30" i="8"/>
  <c r="AP49" i="8"/>
  <c r="AZ49" i="13"/>
  <c r="AZ52" i="13" s="1"/>
  <c r="AX9" i="49" s="1"/>
  <c r="AZ49" i="27"/>
  <c r="AZ52" i="27" s="1"/>
  <c r="AX27" i="49" s="1"/>
  <c r="AZ49" i="32"/>
  <c r="AZ52" i="32" s="1"/>
  <c r="AX32" i="49" s="1"/>
  <c r="BA27" i="28"/>
  <c r="BA30" i="28"/>
  <c r="BA33" i="28" s="1"/>
  <c r="BA30" i="26"/>
  <c r="BA33" i="26" s="1"/>
  <c r="BA49" i="26" s="1"/>
  <c r="BA52" i="26" s="1"/>
  <c r="AY26" i="49" s="1"/>
  <c r="BA27" i="26"/>
  <c r="AZ49" i="35"/>
  <c r="AZ52" i="35" s="1"/>
  <c r="AX35" i="49" s="1"/>
  <c r="BA27" i="13"/>
  <c r="BA30" i="13"/>
  <c r="BA33" i="13" s="1"/>
  <c r="BA30" i="33"/>
  <c r="BA33" i="33" s="1"/>
  <c r="BA49" i="33" s="1"/>
  <c r="BA52" i="33" s="1"/>
  <c r="AY33" i="49" s="1"/>
  <c r="BA27" i="33"/>
  <c r="BA27" i="30"/>
  <c r="BA30" i="30"/>
  <c r="BA33" i="30" s="1"/>
  <c r="BA49" i="30" s="1"/>
  <c r="BA52" i="30" s="1"/>
  <c r="AY30" i="49" s="1"/>
  <c r="BA30" i="27"/>
  <c r="BA33" i="27" s="1"/>
  <c r="BA27" i="27"/>
  <c r="BA30" i="32"/>
  <c r="BA33" i="32" s="1"/>
  <c r="BA49" i="32" s="1"/>
  <c r="BA52" i="32" s="1"/>
  <c r="AY32" i="49" s="1"/>
  <c r="BA27" i="32"/>
  <c r="AZ49" i="28"/>
  <c r="AZ52" i="28" s="1"/>
  <c r="AX28" i="49" s="1"/>
  <c r="AU30" i="29"/>
  <c r="AU33" i="29" s="1"/>
  <c r="AU27" i="29"/>
  <c r="AZ49" i="33"/>
  <c r="AZ52" i="33" s="1"/>
  <c r="AX33" i="49" s="1"/>
  <c r="AZ49" i="30"/>
  <c r="AZ52" i="30" s="1"/>
  <c r="AX30" i="49" s="1"/>
  <c r="BB30" i="24"/>
  <c r="BB33" i="24" s="1"/>
  <c r="BB49" i="24" s="1"/>
  <c r="BB52" i="24" s="1"/>
  <c r="AZ24" i="49" s="1"/>
  <c r="BB27" i="24"/>
  <c r="AT49" i="29"/>
  <c r="AT52" i="29" s="1"/>
  <c r="AR29" i="49" s="1"/>
  <c r="BA27" i="36"/>
  <c r="BA30" i="36"/>
  <c r="BA33" i="36" s="1"/>
  <c r="BB30" i="9"/>
  <c r="BB33" i="9" s="1"/>
  <c r="BB49" i="9" s="1"/>
  <c r="BB52" i="9" s="1"/>
  <c r="AZ14" i="49" s="1"/>
  <c r="BB27" i="9"/>
  <c r="BB30" i="25"/>
  <c r="BB33" i="25" s="1"/>
  <c r="BB27" i="25"/>
  <c r="BA30" i="40"/>
  <c r="BA33" i="40" s="1"/>
  <c r="BA49" i="40" s="1"/>
  <c r="BA52" i="40" s="1"/>
  <c r="AY40" i="49" s="1"/>
  <c r="BA27" i="40"/>
  <c r="BA30" i="19"/>
  <c r="BA33" i="19" s="1"/>
  <c r="BA49" i="19" s="1"/>
  <c r="BA52" i="19" s="1"/>
  <c r="AY19" i="49" s="1"/>
  <c r="BA27" i="19"/>
  <c r="BA30" i="38"/>
  <c r="BA33" i="38" s="1"/>
  <c r="BA49" i="38" s="1"/>
  <c r="BA52" i="38" s="1"/>
  <c r="AY38" i="49" s="1"/>
  <c r="BA27" i="38"/>
  <c r="BA30" i="22"/>
  <c r="BA33" i="22" s="1"/>
  <c r="BA27" i="22"/>
  <c r="AZ49" i="26"/>
  <c r="AZ52" i="26" s="1"/>
  <c r="AX26" i="49" s="1"/>
  <c r="AZ49" i="36"/>
  <c r="AZ52" i="36" s="1"/>
  <c r="AX37" i="49" s="1"/>
  <c r="BA30" i="35"/>
  <c r="BA33" i="35" s="1"/>
  <c r="BA49" i="35" s="1"/>
  <c r="BA52" i="35" s="1"/>
  <c r="AY35" i="49" s="1"/>
  <c r="BA27" i="35"/>
  <c r="BA49" i="25"/>
  <c r="BA52" i="25" s="1"/>
  <c r="AY25" i="49" s="1"/>
  <c r="AZ49" i="40"/>
  <c r="AZ52" i="40" s="1"/>
  <c r="AX40" i="49" s="1"/>
  <c r="AZ49" i="19"/>
  <c r="AZ52" i="19" s="1"/>
  <c r="AX19" i="49" s="1"/>
  <c r="AZ49" i="38"/>
  <c r="AZ52" i="38" s="1"/>
  <c r="AX38" i="49" s="1"/>
  <c r="AZ49" i="22"/>
  <c r="AZ52" i="22" s="1"/>
  <c r="AX22" i="49" s="1"/>
  <c r="AV30" i="34"/>
  <c r="AV33" i="34" s="1"/>
  <c r="AV27" i="34"/>
  <c r="AU49" i="34"/>
  <c r="AU52" i="34" s="1"/>
  <c r="AS34" i="49" s="1"/>
  <c r="AZ49" i="16"/>
  <c r="AZ52" i="16" s="1"/>
  <c r="AX17" i="49" s="1"/>
  <c r="BA30" i="16"/>
  <c r="BA33" i="16" s="1"/>
  <c r="BA27" i="16"/>
  <c r="BA30" i="18"/>
  <c r="BA33" i="18" s="1"/>
  <c r="BA49" i="18" s="1"/>
  <c r="BA52" i="18" s="1"/>
  <c r="AY18" i="49" s="1"/>
  <c r="BA27" i="18"/>
  <c r="AZ49" i="18"/>
  <c r="AZ52" i="18" s="1"/>
  <c r="AX18" i="49" s="1"/>
  <c r="AU30" i="17"/>
  <c r="AU33" i="17" s="1"/>
  <c r="AU27" i="17"/>
  <c r="AT49" i="17"/>
  <c r="AT52" i="17" s="1"/>
  <c r="AR16" i="49" s="1"/>
  <c r="AT49" i="44"/>
  <c r="AT52" i="44" s="1"/>
  <c r="AR13" i="49" s="1"/>
  <c r="AU30" i="44"/>
  <c r="AU33" i="44" s="1"/>
  <c r="AU27" i="44"/>
  <c r="BR30" i="12" l="1"/>
  <c r="BR33" i="12" s="1"/>
  <c r="BR49" i="12" s="1"/>
  <c r="BR52" i="12" s="1"/>
  <c r="BP10" i="49" s="1"/>
  <c r="BR27" i="12"/>
  <c r="AP52" i="8"/>
  <c r="AR33" i="8"/>
  <c r="AM15" i="49"/>
  <c r="AS27" i="8"/>
  <c r="AS30" i="8"/>
  <c r="AQ49" i="8"/>
  <c r="BB30" i="19"/>
  <c r="BB33" i="19" s="1"/>
  <c r="BB49" i="19" s="1"/>
  <c r="BB52" i="19" s="1"/>
  <c r="AZ19" i="49" s="1"/>
  <c r="BB27" i="19"/>
  <c r="BA49" i="36"/>
  <c r="BA52" i="36" s="1"/>
  <c r="AY37" i="49" s="1"/>
  <c r="BB27" i="32"/>
  <c r="BB30" i="32"/>
  <c r="BB33" i="32" s="1"/>
  <c r="BB49" i="32" s="1"/>
  <c r="BB52" i="32" s="1"/>
  <c r="AZ32" i="49" s="1"/>
  <c r="BA49" i="13"/>
  <c r="BA52" i="13" s="1"/>
  <c r="AY9" i="49" s="1"/>
  <c r="BB30" i="26"/>
  <c r="BB33" i="26" s="1"/>
  <c r="BB49" i="26" s="1"/>
  <c r="BB52" i="26" s="1"/>
  <c r="AZ26" i="49" s="1"/>
  <c r="BB27" i="26"/>
  <c r="BB49" i="25"/>
  <c r="BB52" i="25" s="1"/>
  <c r="AZ25" i="49" s="1"/>
  <c r="BB30" i="36"/>
  <c r="BB33" i="36" s="1"/>
  <c r="BB27" i="36"/>
  <c r="BB30" i="30"/>
  <c r="BB33" i="30" s="1"/>
  <c r="BB49" i="30" s="1"/>
  <c r="BB52" i="30" s="1"/>
  <c r="AZ30" i="49" s="1"/>
  <c r="BB27" i="30"/>
  <c r="BB27" i="13"/>
  <c r="BB30" i="13"/>
  <c r="BB33" i="13" s="1"/>
  <c r="BB30" i="28"/>
  <c r="BB33" i="28" s="1"/>
  <c r="BB27" i="28"/>
  <c r="BB27" i="35"/>
  <c r="BB30" i="35"/>
  <c r="BB33" i="35" s="1"/>
  <c r="BB49" i="35" s="1"/>
  <c r="BB52" i="35" s="1"/>
  <c r="AZ35" i="49" s="1"/>
  <c r="BB27" i="38"/>
  <c r="BB30" i="38"/>
  <c r="BB33" i="38" s="1"/>
  <c r="BB49" i="38" s="1"/>
  <c r="BB52" i="38" s="1"/>
  <c r="AZ38" i="49" s="1"/>
  <c r="BB27" i="40"/>
  <c r="BB30" i="40"/>
  <c r="BB33" i="40" s="1"/>
  <c r="BB49" i="40" s="1"/>
  <c r="BB52" i="40" s="1"/>
  <c r="AZ40" i="49" s="1"/>
  <c r="BC30" i="9"/>
  <c r="BC33" i="9" s="1"/>
  <c r="BC49" i="9" s="1"/>
  <c r="BC52" i="9" s="1"/>
  <c r="BA14" i="49" s="1"/>
  <c r="BC27" i="9"/>
  <c r="AV30" i="29"/>
  <c r="AV33" i="29" s="1"/>
  <c r="AV27" i="29"/>
  <c r="BB30" i="27"/>
  <c r="BB33" i="27" s="1"/>
  <c r="BB27" i="27"/>
  <c r="BB30" i="33"/>
  <c r="BB33" i="33" s="1"/>
  <c r="BB49" i="33" s="1"/>
  <c r="BB52" i="33" s="1"/>
  <c r="AZ33" i="49" s="1"/>
  <c r="BB27" i="33"/>
  <c r="BB27" i="22"/>
  <c r="BB30" i="22"/>
  <c r="BB33" i="22" s="1"/>
  <c r="BC30" i="25"/>
  <c r="BC33" i="25" s="1"/>
  <c r="BC27" i="25"/>
  <c r="BC30" i="24"/>
  <c r="BC33" i="24" s="1"/>
  <c r="BC49" i="24" s="1"/>
  <c r="BC52" i="24" s="1"/>
  <c r="BA24" i="49" s="1"/>
  <c r="BC27" i="24"/>
  <c r="BA49" i="28"/>
  <c r="BA52" i="28" s="1"/>
  <c r="AY28" i="49" s="1"/>
  <c r="BA49" i="22"/>
  <c r="BA52" i="22" s="1"/>
  <c r="AY22" i="49" s="1"/>
  <c r="AU49" i="29"/>
  <c r="AU52" i="29" s="1"/>
  <c r="AS29" i="49" s="1"/>
  <c r="BA49" i="27"/>
  <c r="BA52" i="27" s="1"/>
  <c r="AY27" i="49" s="1"/>
  <c r="AW30" i="34"/>
  <c r="AW33" i="34" s="1"/>
  <c r="AW27" i="34"/>
  <c r="AV49" i="34"/>
  <c r="AV52" i="34" s="1"/>
  <c r="AT34" i="49" s="1"/>
  <c r="BB30" i="16"/>
  <c r="BB33" i="16" s="1"/>
  <c r="BB27" i="16"/>
  <c r="BA49" i="16"/>
  <c r="BA52" i="16" s="1"/>
  <c r="AY17" i="49" s="1"/>
  <c r="BB27" i="18"/>
  <c r="BB30" i="18"/>
  <c r="BB33" i="18" s="1"/>
  <c r="BB49" i="18" s="1"/>
  <c r="BB52" i="18" s="1"/>
  <c r="AZ18" i="49" s="1"/>
  <c r="AV30" i="17"/>
  <c r="AV33" i="17" s="1"/>
  <c r="AV27" i="17"/>
  <c r="AU49" i="17"/>
  <c r="AU52" i="17" s="1"/>
  <c r="AS16" i="49" s="1"/>
  <c r="AV27" i="44"/>
  <c r="AV30" i="44"/>
  <c r="AV33" i="44" s="1"/>
  <c r="AU49" i="44"/>
  <c r="AU52" i="44" s="1"/>
  <c r="AS13" i="49" s="1"/>
  <c r="AS33" i="8" l="1"/>
  <c r="AQ52" i="8"/>
  <c r="AR49" i="8"/>
  <c r="AT30" i="8"/>
  <c r="AT27" i="8"/>
  <c r="AN15" i="49"/>
  <c r="BD30" i="24"/>
  <c r="BD33" i="24" s="1"/>
  <c r="BD49" i="24" s="1"/>
  <c r="BD52" i="24" s="1"/>
  <c r="BB24" i="49" s="1"/>
  <c r="BD27" i="24"/>
  <c r="BB49" i="22"/>
  <c r="BB52" i="22" s="1"/>
  <c r="AZ22" i="49" s="1"/>
  <c r="BC30" i="27"/>
  <c r="BC33" i="27" s="1"/>
  <c r="BC27" i="27"/>
  <c r="BD27" i="9"/>
  <c r="BD30" i="9"/>
  <c r="BD33" i="9" s="1"/>
  <c r="BD49" i="9" s="1"/>
  <c r="BD52" i="9" s="1"/>
  <c r="BB14" i="49" s="1"/>
  <c r="BC30" i="28"/>
  <c r="BC33" i="28" s="1"/>
  <c r="BC27" i="28"/>
  <c r="BC30" i="30"/>
  <c r="BC33" i="30" s="1"/>
  <c r="BC49" i="30" s="1"/>
  <c r="BC52" i="30" s="1"/>
  <c r="BA30" i="49" s="1"/>
  <c r="BC27" i="30"/>
  <c r="BC30" i="19"/>
  <c r="BC33" i="19" s="1"/>
  <c r="BC49" i="19" s="1"/>
  <c r="BC52" i="19" s="1"/>
  <c r="BA19" i="49" s="1"/>
  <c r="BC27" i="19"/>
  <c r="BC30" i="38"/>
  <c r="BC33" i="38" s="1"/>
  <c r="BC49" i="38" s="1"/>
  <c r="BC52" i="38" s="1"/>
  <c r="BA38" i="49" s="1"/>
  <c r="BC27" i="38"/>
  <c r="BB49" i="28"/>
  <c r="BB52" i="28" s="1"/>
  <c r="AZ28" i="49" s="1"/>
  <c r="BD30" i="25"/>
  <c r="BD33" i="25" s="1"/>
  <c r="BD27" i="25"/>
  <c r="BC30" i="33"/>
  <c r="BC33" i="33" s="1"/>
  <c r="BC49" i="33" s="1"/>
  <c r="BC52" i="33" s="1"/>
  <c r="BA33" i="49" s="1"/>
  <c r="BC27" i="33"/>
  <c r="AW30" i="29"/>
  <c r="AW33" i="29" s="1"/>
  <c r="AW27" i="29"/>
  <c r="BB49" i="13"/>
  <c r="BB52" i="13" s="1"/>
  <c r="AZ9" i="49" s="1"/>
  <c r="BC30" i="36"/>
  <c r="BC33" i="36" s="1"/>
  <c r="BC27" i="36"/>
  <c r="BC30" i="26"/>
  <c r="BC33" i="26" s="1"/>
  <c r="BC49" i="26" s="1"/>
  <c r="BC52" i="26" s="1"/>
  <c r="BA26" i="49" s="1"/>
  <c r="BC27" i="26"/>
  <c r="BC30" i="22"/>
  <c r="BC33" i="22" s="1"/>
  <c r="BC27" i="22"/>
  <c r="BB49" i="27"/>
  <c r="BB52" i="27" s="1"/>
  <c r="AZ27" i="49" s="1"/>
  <c r="BC49" i="25"/>
  <c r="BC52" i="25" s="1"/>
  <c r="BA25" i="49" s="1"/>
  <c r="AV49" i="29"/>
  <c r="AV52" i="29" s="1"/>
  <c r="AT29" i="49" s="1"/>
  <c r="BC30" i="40"/>
  <c r="BC33" i="40" s="1"/>
  <c r="BC49" i="40" s="1"/>
  <c r="BC52" i="40" s="1"/>
  <c r="BA40" i="49" s="1"/>
  <c r="BC27" i="40"/>
  <c r="BC30" i="35"/>
  <c r="BC33" i="35" s="1"/>
  <c r="BC49" i="35" s="1"/>
  <c r="BC52" i="35" s="1"/>
  <c r="BA35" i="49" s="1"/>
  <c r="BC27" i="35"/>
  <c r="BC30" i="13"/>
  <c r="BC33" i="13" s="1"/>
  <c r="BC27" i="13"/>
  <c r="BB49" i="36"/>
  <c r="BB52" i="36" s="1"/>
  <c r="AZ37" i="49" s="1"/>
  <c r="BC30" i="32"/>
  <c r="BC33" i="32" s="1"/>
  <c r="BC49" i="32" s="1"/>
  <c r="BC52" i="32" s="1"/>
  <c r="BA32" i="49" s="1"/>
  <c r="BC27" i="32"/>
  <c r="AX27" i="34"/>
  <c r="AX30" i="34"/>
  <c r="AX33" i="34" s="1"/>
  <c r="AW49" i="34"/>
  <c r="AW52" i="34" s="1"/>
  <c r="AU34" i="49" s="1"/>
  <c r="BC30" i="16"/>
  <c r="BC33" i="16" s="1"/>
  <c r="BC27" i="16"/>
  <c r="BB49" i="16"/>
  <c r="BB52" i="16" s="1"/>
  <c r="AZ17" i="49" s="1"/>
  <c r="BC30" i="18"/>
  <c r="BC33" i="18" s="1"/>
  <c r="BC49" i="18" s="1"/>
  <c r="BC52" i="18" s="1"/>
  <c r="BA18" i="49" s="1"/>
  <c r="BC27" i="18"/>
  <c r="AW30" i="17"/>
  <c r="AW33" i="17" s="1"/>
  <c r="AW27" i="17"/>
  <c r="AV49" i="17"/>
  <c r="AV52" i="17" s="1"/>
  <c r="AT16" i="49" s="1"/>
  <c r="AV49" i="44"/>
  <c r="AV52" i="44" s="1"/>
  <c r="AT13" i="49" s="1"/>
  <c r="AW30" i="44"/>
  <c r="AW33" i="44" s="1"/>
  <c r="AW27" i="44"/>
  <c r="AO15" i="49" l="1"/>
  <c r="AU27" i="8"/>
  <c r="AU30" i="8"/>
  <c r="AR52" i="8"/>
  <c r="AT33" i="8"/>
  <c r="AS49" i="8"/>
  <c r="BD30" i="35"/>
  <c r="BD33" i="35" s="1"/>
  <c r="BD49" i="35" s="1"/>
  <c r="BD52" i="35" s="1"/>
  <c r="BB35" i="49" s="1"/>
  <c r="BD27" i="35"/>
  <c r="BD30" i="36"/>
  <c r="BD33" i="36" s="1"/>
  <c r="BD27" i="36"/>
  <c r="BE27" i="25"/>
  <c r="BE30" i="25"/>
  <c r="BE33" i="25" s="1"/>
  <c r="BD30" i="19"/>
  <c r="BD33" i="19" s="1"/>
  <c r="BD49" i="19" s="1"/>
  <c r="BD52" i="19" s="1"/>
  <c r="BB19" i="49" s="1"/>
  <c r="BC49" i="36"/>
  <c r="BC52" i="36" s="1"/>
  <c r="BA37" i="49" s="1"/>
  <c r="AW49" i="29"/>
  <c r="AW52" i="29" s="1"/>
  <c r="AU29" i="49" s="1"/>
  <c r="BD49" i="25"/>
  <c r="BD52" i="25" s="1"/>
  <c r="BB25" i="49" s="1"/>
  <c r="BE30" i="9"/>
  <c r="BE33" i="9" s="1"/>
  <c r="BE49" i="9" s="1"/>
  <c r="BE52" i="9" s="1"/>
  <c r="BC14" i="49" s="1"/>
  <c r="BE27" i="9"/>
  <c r="BD30" i="32"/>
  <c r="BD33" i="32" s="1"/>
  <c r="BD49" i="32" s="1"/>
  <c r="BD52" i="32" s="1"/>
  <c r="BB32" i="49" s="1"/>
  <c r="BD27" i="32"/>
  <c r="BD30" i="13"/>
  <c r="BD33" i="13" s="1"/>
  <c r="BD27" i="13"/>
  <c r="BD30" i="40"/>
  <c r="BD33" i="40" s="1"/>
  <c r="BD49" i="40" s="1"/>
  <c r="BD52" i="40" s="1"/>
  <c r="BB40" i="49" s="1"/>
  <c r="BD27" i="40"/>
  <c r="BD30" i="22"/>
  <c r="BD33" i="22" s="1"/>
  <c r="BD27" i="22"/>
  <c r="BD30" i="26"/>
  <c r="BD33" i="26" s="1"/>
  <c r="BD49" i="26" s="1"/>
  <c r="BD52" i="26" s="1"/>
  <c r="BB26" i="49" s="1"/>
  <c r="BD27" i="26"/>
  <c r="BD30" i="33"/>
  <c r="BD33" i="33" s="1"/>
  <c r="BD49" i="33" s="1"/>
  <c r="BD52" i="33" s="1"/>
  <c r="BB33" i="49" s="1"/>
  <c r="BD27" i="33"/>
  <c r="BD30" i="38"/>
  <c r="BD33" i="38" s="1"/>
  <c r="BD49" i="38" s="1"/>
  <c r="BD52" i="38" s="1"/>
  <c r="BB38" i="49" s="1"/>
  <c r="BD27" i="38"/>
  <c r="BD27" i="28"/>
  <c r="BD30" i="28"/>
  <c r="BD33" i="28" s="1"/>
  <c r="BD30" i="27"/>
  <c r="BD33" i="27" s="1"/>
  <c r="BD27" i="27"/>
  <c r="BE27" i="24"/>
  <c r="BE30" i="24"/>
  <c r="BE33" i="24" s="1"/>
  <c r="BE49" i="24" s="1"/>
  <c r="BE52" i="24" s="1"/>
  <c r="BC24" i="49" s="1"/>
  <c r="AX30" i="29"/>
  <c r="AX33" i="29" s="1"/>
  <c r="AX27" i="29"/>
  <c r="BD27" i="30"/>
  <c r="BD30" i="30"/>
  <c r="BD33" i="30" s="1"/>
  <c r="BD49" i="30" s="1"/>
  <c r="BD52" i="30" s="1"/>
  <c r="BB30" i="49" s="1"/>
  <c r="BC49" i="13"/>
  <c r="BC52" i="13" s="1"/>
  <c r="BA9" i="49" s="1"/>
  <c r="BC49" i="22"/>
  <c r="BC52" i="22" s="1"/>
  <c r="BA22" i="49" s="1"/>
  <c r="BC49" i="28"/>
  <c r="BC52" i="28" s="1"/>
  <c r="BA28" i="49" s="1"/>
  <c r="BC49" i="27"/>
  <c r="BC52" i="27" s="1"/>
  <c r="BA27" i="49" s="1"/>
  <c r="AX49" i="34"/>
  <c r="AX52" i="34" s="1"/>
  <c r="AV34" i="49" s="1"/>
  <c r="AY30" i="34"/>
  <c r="AY33" i="34" s="1"/>
  <c r="AY27" i="34"/>
  <c r="BD30" i="16"/>
  <c r="BD33" i="16" s="1"/>
  <c r="BD27" i="16"/>
  <c r="BC49" i="16"/>
  <c r="BC52" i="16" s="1"/>
  <c r="BA17" i="49" s="1"/>
  <c r="BD30" i="18"/>
  <c r="BD33" i="18" s="1"/>
  <c r="BD49" i="18" s="1"/>
  <c r="BD52" i="18" s="1"/>
  <c r="BB18" i="49" s="1"/>
  <c r="BD27" i="18"/>
  <c r="AX30" i="17"/>
  <c r="AX33" i="17" s="1"/>
  <c r="AX27" i="17"/>
  <c r="AW49" i="17"/>
  <c r="AW52" i="17" s="1"/>
  <c r="AU16" i="49" s="1"/>
  <c r="AW49" i="44"/>
  <c r="AW52" i="44" s="1"/>
  <c r="AU13" i="49" s="1"/>
  <c r="AX30" i="44"/>
  <c r="AX33" i="44" s="1"/>
  <c r="AX27" i="44"/>
  <c r="AS52" i="8" l="1"/>
  <c r="AV30" i="8"/>
  <c r="AV27" i="8"/>
  <c r="AP15" i="49"/>
  <c r="AT49" i="8"/>
  <c r="AU33" i="8"/>
  <c r="BE30" i="27"/>
  <c r="BE33" i="27" s="1"/>
  <c r="BE27" i="27"/>
  <c r="BE30" i="33"/>
  <c r="BE33" i="33" s="1"/>
  <c r="BE49" i="33" s="1"/>
  <c r="BE52" i="33" s="1"/>
  <c r="BC33" i="49" s="1"/>
  <c r="BE27" i="33"/>
  <c r="BF30" i="9"/>
  <c r="BF33" i="9" s="1"/>
  <c r="BF49" i="9" s="1"/>
  <c r="BF52" i="9" s="1"/>
  <c r="BD14" i="49" s="1"/>
  <c r="BF27" i="9"/>
  <c r="BE30" i="30"/>
  <c r="BE33" i="30" s="1"/>
  <c r="BE49" i="30" s="1"/>
  <c r="BE52" i="30" s="1"/>
  <c r="BC30" i="49" s="1"/>
  <c r="BE27" i="30"/>
  <c r="BD49" i="13"/>
  <c r="BD52" i="13" s="1"/>
  <c r="BB9" i="49" s="1"/>
  <c r="AY27" i="29"/>
  <c r="AY30" i="29"/>
  <c r="AY33" i="29" s="1"/>
  <c r="BD49" i="28"/>
  <c r="BD52" i="28" s="1"/>
  <c r="BB28" i="49" s="1"/>
  <c r="BE30" i="38"/>
  <c r="BE33" i="38" s="1"/>
  <c r="BE49" i="38" s="1"/>
  <c r="BE52" i="38" s="1"/>
  <c r="BC38" i="49" s="1"/>
  <c r="BE27" i="38"/>
  <c r="BE30" i="26"/>
  <c r="BE33" i="26" s="1"/>
  <c r="BE49" i="26" s="1"/>
  <c r="BE52" i="26" s="1"/>
  <c r="BC26" i="49" s="1"/>
  <c r="BE27" i="26"/>
  <c r="BE27" i="40"/>
  <c r="BE30" i="40"/>
  <c r="BE33" i="40" s="1"/>
  <c r="BE49" i="40" s="1"/>
  <c r="BE52" i="40" s="1"/>
  <c r="BC40" i="49" s="1"/>
  <c r="BE30" i="32"/>
  <c r="BE33" i="32" s="1"/>
  <c r="BE49" i="32" s="1"/>
  <c r="BE52" i="32" s="1"/>
  <c r="BC32" i="49" s="1"/>
  <c r="BE27" i="32"/>
  <c r="BE49" i="25"/>
  <c r="BE52" i="25" s="1"/>
  <c r="BC25" i="49" s="1"/>
  <c r="BE27" i="35"/>
  <c r="BE30" i="35"/>
  <c r="BE33" i="35" s="1"/>
  <c r="BE49" i="35" s="1"/>
  <c r="BE52" i="35" s="1"/>
  <c r="BC35" i="49" s="1"/>
  <c r="BE27" i="22"/>
  <c r="BE30" i="22"/>
  <c r="BE33" i="22" s="1"/>
  <c r="BE30" i="13"/>
  <c r="BE33" i="13" s="1"/>
  <c r="BE27" i="13"/>
  <c r="BE30" i="36"/>
  <c r="BE33" i="36" s="1"/>
  <c r="BE27" i="36"/>
  <c r="BD49" i="27"/>
  <c r="BD52" i="27" s="1"/>
  <c r="BB27" i="49" s="1"/>
  <c r="BD49" i="22"/>
  <c r="BD52" i="22" s="1"/>
  <c r="BB22" i="49" s="1"/>
  <c r="BD49" i="36"/>
  <c r="BD52" i="36" s="1"/>
  <c r="BB37" i="49" s="1"/>
  <c r="AX49" i="29"/>
  <c r="AX52" i="29" s="1"/>
  <c r="AV29" i="49" s="1"/>
  <c r="BF30" i="24"/>
  <c r="BF33" i="24" s="1"/>
  <c r="BF49" i="24" s="1"/>
  <c r="BF52" i="24" s="1"/>
  <c r="BD24" i="49" s="1"/>
  <c r="BF27" i="24"/>
  <c r="BE30" i="28"/>
  <c r="BE33" i="28" s="1"/>
  <c r="BE27" i="28"/>
  <c r="BF27" i="25"/>
  <c r="BF30" i="25"/>
  <c r="BF33" i="25" s="1"/>
  <c r="BF49" i="25" s="1"/>
  <c r="BF52" i="25" s="1"/>
  <c r="BD25" i="49" s="1"/>
  <c r="AZ27" i="34"/>
  <c r="AZ30" i="34"/>
  <c r="AZ33" i="34" s="1"/>
  <c r="AY49" i="34"/>
  <c r="AY52" i="34" s="1"/>
  <c r="AW34" i="49" s="1"/>
  <c r="BE30" i="16"/>
  <c r="BE33" i="16" s="1"/>
  <c r="BE27" i="16"/>
  <c r="BD49" i="16"/>
  <c r="BD52" i="16" s="1"/>
  <c r="BB17" i="49" s="1"/>
  <c r="BE27" i="18"/>
  <c r="BE30" i="18"/>
  <c r="BE33" i="18" s="1"/>
  <c r="BE49" i="18" s="1"/>
  <c r="BE52" i="18" s="1"/>
  <c r="BC18" i="49" s="1"/>
  <c r="AY30" i="17"/>
  <c r="AY33" i="17" s="1"/>
  <c r="AY27" i="17"/>
  <c r="AX49" i="17"/>
  <c r="AX52" i="17" s="1"/>
  <c r="AV16" i="49" s="1"/>
  <c r="AY30" i="44"/>
  <c r="AY33" i="44" s="1"/>
  <c r="AY27" i="44"/>
  <c r="AX49" i="44"/>
  <c r="AX52" i="44" s="1"/>
  <c r="AV13" i="49" s="1"/>
  <c r="AT52" i="8" l="1"/>
  <c r="AV33" i="8"/>
  <c r="AU49" i="8"/>
  <c r="AW30" i="8"/>
  <c r="AW27" i="8"/>
  <c r="AQ15" i="49"/>
  <c r="BE49" i="22"/>
  <c r="BE52" i="22" s="1"/>
  <c r="BC22" i="49" s="1"/>
  <c r="BG27" i="24"/>
  <c r="BG30" i="24"/>
  <c r="BG33" i="24" s="1"/>
  <c r="BG49" i="24" s="1"/>
  <c r="BG52" i="24" s="1"/>
  <c r="BE24" i="49" s="1"/>
  <c r="BF27" i="36"/>
  <c r="BF30" i="36"/>
  <c r="BF33" i="36" s="1"/>
  <c r="BF49" i="36" s="1"/>
  <c r="BF52" i="36" s="1"/>
  <c r="BD37" i="49" s="1"/>
  <c r="BF30" i="13"/>
  <c r="BF33" i="13" s="1"/>
  <c r="BF49" i="13" s="1"/>
  <c r="BF52" i="13" s="1"/>
  <c r="BD9" i="49" s="1"/>
  <c r="BF27" i="13"/>
  <c r="BF27" i="32"/>
  <c r="BF30" i="32"/>
  <c r="BF33" i="32" s="1"/>
  <c r="BF49" i="32" s="1"/>
  <c r="BF52" i="32" s="1"/>
  <c r="BD32" i="49" s="1"/>
  <c r="BF30" i="26"/>
  <c r="BF33" i="26" s="1"/>
  <c r="BF49" i="26" s="1"/>
  <c r="BF52" i="26" s="1"/>
  <c r="BD26" i="49" s="1"/>
  <c r="BF27" i="26"/>
  <c r="BG30" i="9"/>
  <c r="BG33" i="9" s="1"/>
  <c r="BG49" i="9" s="1"/>
  <c r="BG52" i="9" s="1"/>
  <c r="BE14" i="49" s="1"/>
  <c r="BG27" i="9"/>
  <c r="BF27" i="27"/>
  <c r="BF30" i="27"/>
  <c r="BF33" i="27" s="1"/>
  <c r="BF49" i="27" s="1"/>
  <c r="BF52" i="27" s="1"/>
  <c r="BD27" i="49" s="1"/>
  <c r="BF30" i="28"/>
  <c r="BF33" i="28" s="1"/>
  <c r="BF49" i="28" s="1"/>
  <c r="BF52" i="28" s="1"/>
  <c r="BD28" i="49" s="1"/>
  <c r="BF27" i="28"/>
  <c r="BF27" i="38"/>
  <c r="BF30" i="38"/>
  <c r="BF33" i="38" s="1"/>
  <c r="BF49" i="38" s="1"/>
  <c r="BF52" i="38" s="1"/>
  <c r="BD38" i="49" s="1"/>
  <c r="AY49" i="29"/>
  <c r="AY52" i="29" s="1"/>
  <c r="AW29" i="49" s="1"/>
  <c r="BF30" i="30"/>
  <c r="BF33" i="30" s="1"/>
  <c r="BF49" i="30" s="1"/>
  <c r="BF52" i="30" s="1"/>
  <c r="BD30" i="49" s="1"/>
  <c r="BF27" i="30"/>
  <c r="BF27" i="33"/>
  <c r="BF30" i="33"/>
  <c r="BF33" i="33" s="1"/>
  <c r="BF49" i="33" s="1"/>
  <c r="BF52" i="33" s="1"/>
  <c r="BD33" i="49" s="1"/>
  <c r="BE49" i="28"/>
  <c r="BE52" i="28" s="1"/>
  <c r="BC28" i="49" s="1"/>
  <c r="BF30" i="22"/>
  <c r="BF33" i="22" s="1"/>
  <c r="BF49" i="22" s="1"/>
  <c r="BF52" i="22" s="1"/>
  <c r="BD22" i="49" s="1"/>
  <c r="BF27" i="22"/>
  <c r="BF27" i="40"/>
  <c r="BF30" i="40"/>
  <c r="BF33" i="40" s="1"/>
  <c r="BF49" i="40" s="1"/>
  <c r="BF52" i="40" s="1"/>
  <c r="BD40" i="49" s="1"/>
  <c r="AZ30" i="29"/>
  <c r="AZ33" i="29" s="1"/>
  <c r="AZ27" i="29"/>
  <c r="BG27" i="25"/>
  <c r="BG30" i="25"/>
  <c r="BG33" i="25" s="1"/>
  <c r="BG49" i="25" s="1"/>
  <c r="BG52" i="25" s="1"/>
  <c r="BE25" i="49" s="1"/>
  <c r="BE49" i="36"/>
  <c r="BE52" i="36" s="1"/>
  <c r="BC37" i="49" s="1"/>
  <c r="BE49" i="13"/>
  <c r="BE52" i="13" s="1"/>
  <c r="BC9" i="49" s="1"/>
  <c r="BF30" i="35"/>
  <c r="BF33" i="35" s="1"/>
  <c r="BF49" i="35" s="1"/>
  <c r="BF52" i="35" s="1"/>
  <c r="BD35" i="49" s="1"/>
  <c r="BF27" i="35"/>
  <c r="BE49" i="27"/>
  <c r="BE52" i="27" s="1"/>
  <c r="BC27" i="49" s="1"/>
  <c r="AZ49" i="34"/>
  <c r="AZ52" i="34" s="1"/>
  <c r="AX34" i="49" s="1"/>
  <c r="BA27" i="34"/>
  <c r="BA30" i="34"/>
  <c r="BA33" i="34" s="1"/>
  <c r="BF30" i="16"/>
  <c r="BF33" i="16" s="1"/>
  <c r="BF49" i="16" s="1"/>
  <c r="BF52" i="16" s="1"/>
  <c r="BD17" i="49" s="1"/>
  <c r="BF27" i="16"/>
  <c r="BE49" i="16"/>
  <c r="BE52" i="16" s="1"/>
  <c r="BC17" i="49" s="1"/>
  <c r="BF30" i="18"/>
  <c r="BF33" i="18" s="1"/>
  <c r="BF49" i="18" s="1"/>
  <c r="BF52" i="18" s="1"/>
  <c r="BD18" i="49" s="1"/>
  <c r="BF27" i="18"/>
  <c r="AZ30" i="17"/>
  <c r="AZ33" i="17" s="1"/>
  <c r="AZ27" i="17"/>
  <c r="AY49" i="17"/>
  <c r="AY52" i="17" s="1"/>
  <c r="AW16" i="49" s="1"/>
  <c r="AZ27" i="44"/>
  <c r="AZ30" i="44"/>
  <c r="AZ33" i="44" s="1"/>
  <c r="AY49" i="44"/>
  <c r="AY52" i="44" s="1"/>
  <c r="AW13" i="49" s="1"/>
  <c r="AU52" i="8" l="1"/>
  <c r="AV49" i="8"/>
  <c r="AX30" i="8"/>
  <c r="AX27" i="8"/>
  <c r="AW33" i="8"/>
  <c r="AR15" i="49"/>
  <c r="BG30" i="30"/>
  <c r="BG33" i="30" s="1"/>
  <c r="BG49" i="30" s="1"/>
  <c r="BG52" i="30" s="1"/>
  <c r="BE30" i="49" s="1"/>
  <c r="BG27" i="30"/>
  <c r="BG30" i="28"/>
  <c r="BG33" i="28" s="1"/>
  <c r="BG49" i="28" s="1"/>
  <c r="BG52" i="28" s="1"/>
  <c r="BE28" i="49" s="1"/>
  <c r="BG27" i="28"/>
  <c r="BG30" i="13"/>
  <c r="BG33" i="13" s="1"/>
  <c r="BG49" i="13" s="1"/>
  <c r="BG52" i="13" s="1"/>
  <c r="BE9" i="49" s="1"/>
  <c r="BG27" i="13"/>
  <c r="AZ49" i="29"/>
  <c r="AZ52" i="29" s="1"/>
  <c r="AX29" i="49" s="1"/>
  <c r="BG30" i="38"/>
  <c r="BG33" i="38" s="1"/>
  <c r="BG49" i="38" s="1"/>
  <c r="BG52" i="38" s="1"/>
  <c r="BE38" i="49" s="1"/>
  <c r="BG27" i="38"/>
  <c r="BH30" i="24"/>
  <c r="BH33" i="24" s="1"/>
  <c r="BH49" i="24" s="1"/>
  <c r="BH52" i="24" s="1"/>
  <c r="BF24" i="49" s="1"/>
  <c r="BH27" i="24"/>
  <c r="BG30" i="35"/>
  <c r="BG33" i="35" s="1"/>
  <c r="BG49" i="35" s="1"/>
  <c r="BG52" i="35" s="1"/>
  <c r="BE35" i="49" s="1"/>
  <c r="BG27" i="35"/>
  <c r="BG30" i="22"/>
  <c r="BG33" i="22" s="1"/>
  <c r="BG49" i="22" s="1"/>
  <c r="BG52" i="22" s="1"/>
  <c r="BE22" i="49" s="1"/>
  <c r="BG27" i="22"/>
  <c r="BG27" i="26"/>
  <c r="BG30" i="26"/>
  <c r="BG33" i="26" s="1"/>
  <c r="BG49" i="26" s="1"/>
  <c r="BG52" i="26" s="1"/>
  <c r="BE26" i="49" s="1"/>
  <c r="BA30" i="29"/>
  <c r="BA33" i="29" s="1"/>
  <c r="BA27" i="29"/>
  <c r="BH30" i="9"/>
  <c r="BH33" i="9" s="1"/>
  <c r="BH49" i="9" s="1"/>
  <c r="BH52" i="9" s="1"/>
  <c r="BF14" i="49" s="1"/>
  <c r="BH27" i="9"/>
  <c r="BG30" i="32"/>
  <c r="BG33" i="32" s="1"/>
  <c r="BG49" i="32" s="1"/>
  <c r="BG52" i="32" s="1"/>
  <c r="BE32" i="49" s="1"/>
  <c r="BG27" i="32"/>
  <c r="BH30" i="25"/>
  <c r="BH33" i="25" s="1"/>
  <c r="BH49" i="25" s="1"/>
  <c r="BH52" i="25" s="1"/>
  <c r="BF25" i="49" s="1"/>
  <c r="BH27" i="25"/>
  <c r="BG30" i="40"/>
  <c r="BG33" i="40" s="1"/>
  <c r="BG49" i="40" s="1"/>
  <c r="BG52" i="40" s="1"/>
  <c r="BE40" i="49" s="1"/>
  <c r="BG27" i="40"/>
  <c r="BG27" i="33"/>
  <c r="BG30" i="33"/>
  <c r="BG33" i="33" s="1"/>
  <c r="BG49" i="33" s="1"/>
  <c r="BG52" i="33" s="1"/>
  <c r="BE33" i="49" s="1"/>
  <c r="BG30" i="27"/>
  <c r="BG33" i="27" s="1"/>
  <c r="BG49" i="27" s="1"/>
  <c r="BG52" i="27" s="1"/>
  <c r="BE27" i="49" s="1"/>
  <c r="BG27" i="27"/>
  <c r="BG30" i="36"/>
  <c r="BG33" i="36" s="1"/>
  <c r="BG49" i="36" s="1"/>
  <c r="BG52" i="36" s="1"/>
  <c r="BE37" i="49" s="1"/>
  <c r="BG27" i="36"/>
  <c r="BA49" i="34"/>
  <c r="BA52" i="34" s="1"/>
  <c r="AY34" i="49" s="1"/>
  <c r="BB30" i="34"/>
  <c r="BB33" i="34" s="1"/>
  <c r="BB27" i="34"/>
  <c r="BG27" i="16"/>
  <c r="BG30" i="16"/>
  <c r="BG33" i="16" s="1"/>
  <c r="BG49" i="16" s="1"/>
  <c r="BG52" i="16" s="1"/>
  <c r="BE17" i="49" s="1"/>
  <c r="BG30" i="18"/>
  <c r="BG33" i="18" s="1"/>
  <c r="BG49" i="18" s="1"/>
  <c r="BG52" i="18" s="1"/>
  <c r="BE18" i="49" s="1"/>
  <c r="BG27" i="18"/>
  <c r="BA30" i="17"/>
  <c r="BA33" i="17" s="1"/>
  <c r="BA27" i="17"/>
  <c r="AZ49" i="17"/>
  <c r="AZ52" i="17" s="1"/>
  <c r="AX16" i="49" s="1"/>
  <c r="AZ49" i="44"/>
  <c r="AZ52" i="44" s="1"/>
  <c r="AX13" i="49" s="1"/>
  <c r="BA30" i="44"/>
  <c r="BA33" i="44" s="1"/>
  <c r="BA27" i="44"/>
  <c r="AY30" i="8" l="1"/>
  <c r="AY27" i="8"/>
  <c r="AV52" i="8"/>
  <c r="AX33" i="8"/>
  <c r="AW49" i="8"/>
  <c r="AS15" i="49"/>
  <c r="BH27" i="36"/>
  <c r="BH30" i="36"/>
  <c r="BH33" i="36" s="1"/>
  <c r="BH49" i="36" s="1"/>
  <c r="BH52" i="36" s="1"/>
  <c r="BF37" i="49" s="1"/>
  <c r="BH30" i="40"/>
  <c r="BH33" i="40" s="1"/>
  <c r="BH49" i="40" s="1"/>
  <c r="BH52" i="40" s="1"/>
  <c r="BF40" i="49" s="1"/>
  <c r="BH27" i="40"/>
  <c r="BH27" i="27"/>
  <c r="BH30" i="27"/>
  <c r="BH33" i="27" s="1"/>
  <c r="BH49" i="27" s="1"/>
  <c r="BH52" i="27" s="1"/>
  <c r="BF27" i="49" s="1"/>
  <c r="BI30" i="25"/>
  <c r="BI33" i="25" s="1"/>
  <c r="BI49" i="25" s="1"/>
  <c r="BI52" i="25" s="1"/>
  <c r="BG25" i="49" s="1"/>
  <c r="BI27" i="25"/>
  <c r="BI30" i="9"/>
  <c r="BI33" i="9" s="1"/>
  <c r="BI49" i="9" s="1"/>
  <c r="BI52" i="9" s="1"/>
  <c r="BG14" i="49" s="1"/>
  <c r="BI27" i="9"/>
  <c r="BH27" i="35"/>
  <c r="BH30" i="35"/>
  <c r="BH33" i="35" s="1"/>
  <c r="BH49" i="35" s="1"/>
  <c r="BH52" i="35" s="1"/>
  <c r="BF35" i="49" s="1"/>
  <c r="BH30" i="38"/>
  <c r="BH33" i="38" s="1"/>
  <c r="BH49" i="38" s="1"/>
  <c r="BH52" i="38" s="1"/>
  <c r="BF38" i="49" s="1"/>
  <c r="BH27" i="38"/>
  <c r="BH27" i="28"/>
  <c r="BH30" i="28"/>
  <c r="BH33" i="28" s="1"/>
  <c r="BH49" i="28" s="1"/>
  <c r="BH52" i="28" s="1"/>
  <c r="BF28" i="49" s="1"/>
  <c r="BH30" i="32"/>
  <c r="BH33" i="32" s="1"/>
  <c r="BH49" i="32" s="1"/>
  <c r="BH52" i="32" s="1"/>
  <c r="BF32" i="49" s="1"/>
  <c r="BH27" i="32"/>
  <c r="BB30" i="29"/>
  <c r="BB33" i="29" s="1"/>
  <c r="BB27" i="29"/>
  <c r="BH30" i="22"/>
  <c r="BH33" i="22" s="1"/>
  <c r="BH49" i="22" s="1"/>
  <c r="BH52" i="22" s="1"/>
  <c r="BF22" i="49" s="1"/>
  <c r="BH27" i="22"/>
  <c r="BI30" i="24"/>
  <c r="BI33" i="24" s="1"/>
  <c r="BI49" i="24" s="1"/>
  <c r="BI52" i="24" s="1"/>
  <c r="BG24" i="49" s="1"/>
  <c r="BI27" i="24"/>
  <c r="BH30" i="13"/>
  <c r="BH33" i="13" s="1"/>
  <c r="BH49" i="13" s="1"/>
  <c r="BH52" i="13" s="1"/>
  <c r="BF9" i="49" s="1"/>
  <c r="BH27" i="13"/>
  <c r="BH30" i="30"/>
  <c r="BH33" i="30" s="1"/>
  <c r="BH49" i="30" s="1"/>
  <c r="BH52" i="30" s="1"/>
  <c r="BF30" i="49" s="1"/>
  <c r="BH27" i="30"/>
  <c r="BA49" i="29"/>
  <c r="BA52" i="29" s="1"/>
  <c r="AY29" i="49" s="1"/>
  <c r="BH27" i="33"/>
  <c r="BH30" i="33"/>
  <c r="BH33" i="33" s="1"/>
  <c r="BH49" i="33" s="1"/>
  <c r="BH52" i="33" s="1"/>
  <c r="BF33" i="49" s="1"/>
  <c r="BH27" i="26"/>
  <c r="BH30" i="26"/>
  <c r="BH33" i="26" s="1"/>
  <c r="BH49" i="26" s="1"/>
  <c r="BH52" i="26" s="1"/>
  <c r="BF26" i="49" s="1"/>
  <c r="BC30" i="34"/>
  <c r="BC33" i="34" s="1"/>
  <c r="BC27" i="34"/>
  <c r="BB49" i="34"/>
  <c r="BB52" i="34" s="1"/>
  <c r="AZ34" i="49" s="1"/>
  <c r="BH27" i="16"/>
  <c r="BH30" i="16"/>
  <c r="BH33" i="16" s="1"/>
  <c r="BH49" i="16" s="1"/>
  <c r="BH52" i="16" s="1"/>
  <c r="BF17" i="49" s="1"/>
  <c r="BH30" i="18"/>
  <c r="BH33" i="18" s="1"/>
  <c r="BH49" i="18" s="1"/>
  <c r="BH52" i="18" s="1"/>
  <c r="BF18" i="49" s="1"/>
  <c r="BH27" i="18"/>
  <c r="BB30" i="17"/>
  <c r="BB33" i="17" s="1"/>
  <c r="BB27" i="17"/>
  <c r="BA49" i="17"/>
  <c r="BA52" i="17" s="1"/>
  <c r="AY16" i="49" s="1"/>
  <c r="BB30" i="44"/>
  <c r="BB33" i="44" s="1"/>
  <c r="BB27" i="44"/>
  <c r="BA49" i="44"/>
  <c r="BA52" i="44" s="1"/>
  <c r="AY13" i="49" s="1"/>
  <c r="AT15" i="49" l="1"/>
  <c r="AZ27" i="8"/>
  <c r="AZ30" i="8"/>
  <c r="AW52" i="8"/>
  <c r="AX49" i="8"/>
  <c r="AY33" i="8"/>
  <c r="BI27" i="13"/>
  <c r="BI30" i="13"/>
  <c r="BI33" i="13" s="1"/>
  <c r="BI49" i="13" s="1"/>
  <c r="BI52" i="13" s="1"/>
  <c r="BG9" i="49" s="1"/>
  <c r="BI30" i="22"/>
  <c r="BI33" i="22" s="1"/>
  <c r="BI49" i="22" s="1"/>
  <c r="BI52" i="22" s="1"/>
  <c r="BG22" i="49" s="1"/>
  <c r="BI27" i="22"/>
  <c r="BI30" i="32"/>
  <c r="BI33" i="32" s="1"/>
  <c r="BI49" i="32" s="1"/>
  <c r="BI52" i="32" s="1"/>
  <c r="BG32" i="49" s="1"/>
  <c r="BI27" i="32"/>
  <c r="BI30" i="38"/>
  <c r="BI33" i="38" s="1"/>
  <c r="BI49" i="38" s="1"/>
  <c r="BI52" i="38" s="1"/>
  <c r="BG38" i="49" s="1"/>
  <c r="BI27" i="38"/>
  <c r="BJ27" i="9"/>
  <c r="BJ30" i="9"/>
  <c r="BJ33" i="9" s="1"/>
  <c r="BJ49" i="9" s="1"/>
  <c r="BJ52" i="9" s="1"/>
  <c r="BH14" i="49" s="1"/>
  <c r="BI30" i="40"/>
  <c r="BI33" i="40" s="1"/>
  <c r="BI49" i="40" s="1"/>
  <c r="BI52" i="40" s="1"/>
  <c r="BG40" i="49" s="1"/>
  <c r="BI27" i="40"/>
  <c r="BI30" i="26"/>
  <c r="BI33" i="26" s="1"/>
  <c r="BI49" i="26" s="1"/>
  <c r="BI52" i="26" s="1"/>
  <c r="BG26" i="49" s="1"/>
  <c r="BI27" i="26"/>
  <c r="BI30" i="27"/>
  <c r="BI33" i="27" s="1"/>
  <c r="BI49" i="27" s="1"/>
  <c r="BI52" i="27" s="1"/>
  <c r="BG27" i="49" s="1"/>
  <c r="BI27" i="27"/>
  <c r="BI30" i="30"/>
  <c r="BI33" i="30" s="1"/>
  <c r="BI49" i="30" s="1"/>
  <c r="BI52" i="30" s="1"/>
  <c r="BG30" i="49" s="1"/>
  <c r="BI27" i="30"/>
  <c r="BJ27" i="24"/>
  <c r="BJ30" i="24"/>
  <c r="BJ33" i="24" s="1"/>
  <c r="BJ49" i="24" s="1"/>
  <c r="BJ52" i="24" s="1"/>
  <c r="BH24" i="49" s="1"/>
  <c r="BC30" i="29"/>
  <c r="BC33" i="29" s="1"/>
  <c r="BC27" i="29"/>
  <c r="BJ30" i="25"/>
  <c r="BJ33" i="25" s="1"/>
  <c r="BJ49" i="25" s="1"/>
  <c r="BJ52" i="25" s="1"/>
  <c r="BH25" i="49" s="1"/>
  <c r="BJ27" i="25"/>
  <c r="BI30" i="33"/>
  <c r="BI33" i="33" s="1"/>
  <c r="BI49" i="33" s="1"/>
  <c r="BI52" i="33" s="1"/>
  <c r="BG33" i="49" s="1"/>
  <c r="BI27" i="33"/>
  <c r="BB49" i="29"/>
  <c r="BB52" i="29" s="1"/>
  <c r="AZ29" i="49" s="1"/>
  <c r="BI30" i="28"/>
  <c r="BI33" i="28" s="1"/>
  <c r="BI49" i="28" s="1"/>
  <c r="BI52" i="28" s="1"/>
  <c r="BG28" i="49" s="1"/>
  <c r="BI27" i="28"/>
  <c r="BI30" i="35"/>
  <c r="BI33" i="35" s="1"/>
  <c r="BI49" i="35" s="1"/>
  <c r="BI52" i="35" s="1"/>
  <c r="BG35" i="49" s="1"/>
  <c r="BI27" i="35"/>
  <c r="BI30" i="36"/>
  <c r="BI33" i="36" s="1"/>
  <c r="BI49" i="36" s="1"/>
  <c r="BI52" i="36" s="1"/>
  <c r="BG37" i="49" s="1"/>
  <c r="BI27" i="36"/>
  <c r="BD30" i="34"/>
  <c r="BD33" i="34" s="1"/>
  <c r="BD27" i="34"/>
  <c r="BC49" i="34"/>
  <c r="BC52" i="34" s="1"/>
  <c r="BA34" i="49" s="1"/>
  <c r="BI30" i="16"/>
  <c r="BI33" i="16" s="1"/>
  <c r="BI49" i="16" s="1"/>
  <c r="BI52" i="16" s="1"/>
  <c r="BG17" i="49" s="1"/>
  <c r="BI27" i="16"/>
  <c r="BI30" i="18"/>
  <c r="BI33" i="18" s="1"/>
  <c r="BI49" i="18" s="1"/>
  <c r="BI52" i="18" s="1"/>
  <c r="BG18" i="49" s="1"/>
  <c r="BI27" i="18"/>
  <c r="BC30" i="17"/>
  <c r="BC33" i="17" s="1"/>
  <c r="BC27" i="17"/>
  <c r="BB49" i="17"/>
  <c r="BB52" i="17" s="1"/>
  <c r="AZ16" i="49" s="1"/>
  <c r="BC30" i="44"/>
  <c r="BC33" i="44" s="1"/>
  <c r="BC27" i="44"/>
  <c r="BB49" i="44"/>
  <c r="BB52" i="44" s="1"/>
  <c r="AZ13" i="49" s="1"/>
  <c r="AY49" i="8" l="1"/>
  <c r="AU15" i="49"/>
  <c r="AX52" i="8"/>
  <c r="AZ33" i="8"/>
  <c r="BA27" i="8"/>
  <c r="BA30" i="8"/>
  <c r="BJ30" i="35"/>
  <c r="BJ33" i="35" s="1"/>
  <c r="BJ49" i="35" s="1"/>
  <c r="BJ52" i="35" s="1"/>
  <c r="BH35" i="49" s="1"/>
  <c r="BJ27" i="35"/>
  <c r="BJ30" i="26"/>
  <c r="BJ33" i="26" s="1"/>
  <c r="BJ49" i="26" s="1"/>
  <c r="BJ52" i="26" s="1"/>
  <c r="BH26" i="49" s="1"/>
  <c r="BJ27" i="26"/>
  <c r="BK30" i="9"/>
  <c r="BK33" i="9" s="1"/>
  <c r="BK49" i="9" s="1"/>
  <c r="BK52" i="9" s="1"/>
  <c r="BI14" i="49" s="1"/>
  <c r="BK27" i="9"/>
  <c r="BJ30" i="13"/>
  <c r="BJ33" i="13" s="1"/>
  <c r="BJ49" i="13" s="1"/>
  <c r="BJ52" i="13" s="1"/>
  <c r="BH9" i="49" s="1"/>
  <c r="BJ27" i="13"/>
  <c r="BJ27" i="28"/>
  <c r="BJ30" i="28"/>
  <c r="BJ33" i="28" s="1"/>
  <c r="BJ49" i="28" s="1"/>
  <c r="BJ52" i="28" s="1"/>
  <c r="BH28" i="49" s="1"/>
  <c r="BJ30" i="33"/>
  <c r="BJ33" i="33" s="1"/>
  <c r="BJ49" i="33" s="1"/>
  <c r="BJ52" i="33" s="1"/>
  <c r="BH33" i="49" s="1"/>
  <c r="BJ27" i="33"/>
  <c r="BD30" i="29"/>
  <c r="BD33" i="29" s="1"/>
  <c r="BD27" i="29"/>
  <c r="BJ27" i="30"/>
  <c r="BJ30" i="30"/>
  <c r="BJ33" i="30" s="1"/>
  <c r="BJ49" i="30" s="1"/>
  <c r="BJ52" i="30" s="1"/>
  <c r="BH30" i="49" s="1"/>
  <c r="BJ27" i="27"/>
  <c r="BJ30" i="27"/>
  <c r="BJ33" i="27" s="1"/>
  <c r="BJ49" i="27" s="1"/>
  <c r="BJ52" i="27" s="1"/>
  <c r="BH27" i="49" s="1"/>
  <c r="BJ30" i="40"/>
  <c r="BJ33" i="40" s="1"/>
  <c r="BJ49" i="40" s="1"/>
  <c r="BJ52" i="40" s="1"/>
  <c r="BH40" i="49" s="1"/>
  <c r="BJ27" i="40"/>
  <c r="BJ30" i="38"/>
  <c r="BJ33" i="38" s="1"/>
  <c r="BJ49" i="38" s="1"/>
  <c r="BJ52" i="38" s="1"/>
  <c r="BH38" i="49" s="1"/>
  <c r="BJ27" i="38"/>
  <c r="BJ30" i="22"/>
  <c r="BJ33" i="22" s="1"/>
  <c r="BJ49" i="22" s="1"/>
  <c r="BJ52" i="22" s="1"/>
  <c r="BH22" i="49" s="1"/>
  <c r="BJ27" i="22"/>
  <c r="BJ30" i="36"/>
  <c r="BJ33" i="36" s="1"/>
  <c r="BJ49" i="36" s="1"/>
  <c r="BJ52" i="36" s="1"/>
  <c r="BH37" i="49" s="1"/>
  <c r="BJ27" i="36"/>
  <c r="BK30" i="25"/>
  <c r="BK33" i="25" s="1"/>
  <c r="BK49" i="25" s="1"/>
  <c r="BK52" i="25" s="1"/>
  <c r="BI25" i="49" s="1"/>
  <c r="BK27" i="25"/>
  <c r="BJ30" i="32"/>
  <c r="BJ33" i="32" s="1"/>
  <c r="BJ49" i="32" s="1"/>
  <c r="BJ52" i="32" s="1"/>
  <c r="BH32" i="49" s="1"/>
  <c r="BJ27" i="32"/>
  <c r="BK30" i="24"/>
  <c r="BK33" i="24" s="1"/>
  <c r="BK49" i="24" s="1"/>
  <c r="BK52" i="24" s="1"/>
  <c r="BI24" i="49" s="1"/>
  <c r="BK27" i="24"/>
  <c r="BC49" i="29"/>
  <c r="BC52" i="29" s="1"/>
  <c r="BA29" i="49" s="1"/>
  <c r="BE30" i="34"/>
  <c r="BE33" i="34" s="1"/>
  <c r="BE27" i="34"/>
  <c r="BD49" i="34"/>
  <c r="BD52" i="34" s="1"/>
  <c r="BB34" i="49" s="1"/>
  <c r="BJ27" i="16"/>
  <c r="BJ30" i="16"/>
  <c r="BJ33" i="16" s="1"/>
  <c r="BJ49" i="16" s="1"/>
  <c r="BJ52" i="16" s="1"/>
  <c r="BH17" i="49" s="1"/>
  <c r="BJ30" i="18"/>
  <c r="BJ33" i="18" s="1"/>
  <c r="BJ49" i="18" s="1"/>
  <c r="BJ52" i="18" s="1"/>
  <c r="BH18" i="49" s="1"/>
  <c r="BJ27" i="18"/>
  <c r="BD27" i="17"/>
  <c r="BD30" i="17"/>
  <c r="BD33" i="17" s="1"/>
  <c r="BC49" i="17"/>
  <c r="BC52" i="17" s="1"/>
  <c r="BA16" i="49" s="1"/>
  <c r="BD27" i="44"/>
  <c r="BD30" i="44"/>
  <c r="BD33" i="44" s="1"/>
  <c r="BC49" i="44"/>
  <c r="BC52" i="44" s="1"/>
  <c r="BA13" i="49" s="1"/>
  <c r="BA33" i="8" l="1"/>
  <c r="AZ49" i="8"/>
  <c r="AY52" i="8"/>
  <c r="AV15" i="49"/>
  <c r="BB27" i="8"/>
  <c r="BB30" i="8"/>
  <c r="BL30" i="24"/>
  <c r="BL33" i="24" s="1"/>
  <c r="BL49" i="24" s="1"/>
  <c r="BL52" i="24" s="1"/>
  <c r="BJ24" i="49" s="1"/>
  <c r="BL27" i="24"/>
  <c r="BL27" i="25"/>
  <c r="BL30" i="25"/>
  <c r="BL33" i="25" s="1"/>
  <c r="BL49" i="25" s="1"/>
  <c r="BL52" i="25" s="1"/>
  <c r="BJ25" i="49" s="1"/>
  <c r="BK27" i="38"/>
  <c r="BK30" i="38"/>
  <c r="BK33" i="38" s="1"/>
  <c r="BK49" i="38" s="1"/>
  <c r="BK52" i="38" s="1"/>
  <c r="BI38" i="49" s="1"/>
  <c r="BE30" i="29"/>
  <c r="BE33" i="29" s="1"/>
  <c r="BE27" i="29"/>
  <c r="BK27" i="13"/>
  <c r="BK30" i="13"/>
  <c r="BK33" i="13" s="1"/>
  <c r="BK49" i="13" s="1"/>
  <c r="BK52" i="13" s="1"/>
  <c r="BI9" i="49" s="1"/>
  <c r="BK27" i="26"/>
  <c r="BK30" i="26"/>
  <c r="BK33" i="26" s="1"/>
  <c r="BK49" i="26" s="1"/>
  <c r="BK52" i="26" s="1"/>
  <c r="BI26" i="49" s="1"/>
  <c r="BD49" i="29"/>
  <c r="BD52" i="29" s="1"/>
  <c r="BB29" i="49" s="1"/>
  <c r="BK27" i="32"/>
  <c r="BK30" i="32"/>
  <c r="BK33" i="32" s="1"/>
  <c r="BK49" i="32" s="1"/>
  <c r="BK52" i="32" s="1"/>
  <c r="BI32" i="49" s="1"/>
  <c r="BK30" i="36"/>
  <c r="BK33" i="36" s="1"/>
  <c r="BK49" i="36" s="1"/>
  <c r="BK52" i="36" s="1"/>
  <c r="BI37" i="49" s="1"/>
  <c r="BK27" i="36"/>
  <c r="BK27" i="22"/>
  <c r="BK30" i="22"/>
  <c r="BK33" i="22" s="1"/>
  <c r="BK49" i="22" s="1"/>
  <c r="BK52" i="22" s="1"/>
  <c r="BI22" i="49" s="1"/>
  <c r="BK27" i="40"/>
  <c r="BK30" i="40"/>
  <c r="BK33" i="40" s="1"/>
  <c r="BK49" i="40" s="1"/>
  <c r="BK52" i="40" s="1"/>
  <c r="BI40" i="49" s="1"/>
  <c r="BK30" i="33"/>
  <c r="BK33" i="33" s="1"/>
  <c r="BK49" i="33" s="1"/>
  <c r="BK52" i="33" s="1"/>
  <c r="BI33" i="49" s="1"/>
  <c r="BK27" i="33"/>
  <c r="BL30" i="9"/>
  <c r="BL33" i="9" s="1"/>
  <c r="BL49" i="9" s="1"/>
  <c r="BL52" i="9" s="1"/>
  <c r="BJ14" i="49" s="1"/>
  <c r="BL27" i="9"/>
  <c r="BK27" i="35"/>
  <c r="BK30" i="35"/>
  <c r="BK33" i="35" s="1"/>
  <c r="BK49" i="35" s="1"/>
  <c r="BK52" i="35" s="1"/>
  <c r="BI35" i="49" s="1"/>
  <c r="BK27" i="27"/>
  <c r="BK30" i="27"/>
  <c r="BK33" i="27" s="1"/>
  <c r="BK49" i="27" s="1"/>
  <c r="BK52" i="27" s="1"/>
  <c r="BI27" i="49" s="1"/>
  <c r="BK30" i="28"/>
  <c r="BK33" i="28" s="1"/>
  <c r="BK49" i="28" s="1"/>
  <c r="BK52" i="28" s="1"/>
  <c r="BI28" i="49" s="1"/>
  <c r="BK27" i="28"/>
  <c r="BK30" i="30"/>
  <c r="BK33" i="30" s="1"/>
  <c r="BK49" i="30" s="1"/>
  <c r="BK52" i="30" s="1"/>
  <c r="BI30" i="49" s="1"/>
  <c r="BK27" i="30"/>
  <c r="BF27" i="34"/>
  <c r="BF30" i="34"/>
  <c r="BF33" i="34" s="1"/>
  <c r="BF49" i="34" s="1"/>
  <c r="BF52" i="34" s="1"/>
  <c r="BD34" i="49" s="1"/>
  <c r="BE49" i="34"/>
  <c r="BE52" i="34" s="1"/>
  <c r="BC34" i="49" s="1"/>
  <c r="BK30" i="16"/>
  <c r="BK33" i="16" s="1"/>
  <c r="BK49" i="16" s="1"/>
  <c r="BK52" i="16" s="1"/>
  <c r="BI17" i="49" s="1"/>
  <c r="BK27" i="16"/>
  <c r="BK30" i="18"/>
  <c r="BK33" i="18" s="1"/>
  <c r="BK49" i="18" s="1"/>
  <c r="BK52" i="18" s="1"/>
  <c r="BI18" i="49" s="1"/>
  <c r="BK27" i="18"/>
  <c r="BD49" i="17"/>
  <c r="BD52" i="17" s="1"/>
  <c r="BB16" i="49" s="1"/>
  <c r="BE30" i="17"/>
  <c r="BE33" i="17" s="1"/>
  <c r="BE27" i="17"/>
  <c r="BD49" i="44"/>
  <c r="BD52" i="44" s="1"/>
  <c r="BB13" i="49" s="1"/>
  <c r="BE30" i="44"/>
  <c r="BE33" i="44" s="1"/>
  <c r="BE27" i="44"/>
  <c r="BB33" i="8" l="1"/>
  <c r="BC27" i="8"/>
  <c r="BC30" i="8"/>
  <c r="AW15" i="49"/>
  <c r="BA49" i="8"/>
  <c r="AZ52" i="8"/>
  <c r="BL27" i="33"/>
  <c r="BL30" i="33"/>
  <c r="BL33" i="33" s="1"/>
  <c r="BL49" i="33" s="1"/>
  <c r="BL52" i="33" s="1"/>
  <c r="BJ33" i="49" s="1"/>
  <c r="BF27" i="29"/>
  <c r="BF30" i="29"/>
  <c r="BF33" i="29" s="1"/>
  <c r="BF49" i="29" s="1"/>
  <c r="BF52" i="29" s="1"/>
  <c r="BD29" i="49" s="1"/>
  <c r="BL30" i="27"/>
  <c r="BL33" i="27" s="1"/>
  <c r="BL49" i="27" s="1"/>
  <c r="BL52" i="27" s="1"/>
  <c r="BJ27" i="49" s="1"/>
  <c r="BL27" i="27"/>
  <c r="BL30" i="35"/>
  <c r="BL33" i="35" s="1"/>
  <c r="BL49" i="35" s="1"/>
  <c r="BL52" i="35" s="1"/>
  <c r="BJ35" i="49" s="1"/>
  <c r="BL27" i="35"/>
  <c r="BL30" i="22"/>
  <c r="BL33" i="22" s="1"/>
  <c r="BL49" i="22" s="1"/>
  <c r="BL52" i="22" s="1"/>
  <c r="BJ22" i="49" s="1"/>
  <c r="BL27" i="22"/>
  <c r="BL30" i="32"/>
  <c r="BL33" i="32" s="1"/>
  <c r="BL49" i="32" s="1"/>
  <c r="BL52" i="32" s="1"/>
  <c r="BJ32" i="49" s="1"/>
  <c r="BL27" i="32"/>
  <c r="BL27" i="26"/>
  <c r="BL30" i="26"/>
  <c r="BL33" i="26" s="1"/>
  <c r="BL49" i="26" s="1"/>
  <c r="BL52" i="26" s="1"/>
  <c r="BJ26" i="49" s="1"/>
  <c r="BE49" i="29"/>
  <c r="BE52" i="29" s="1"/>
  <c r="BC29" i="49" s="1"/>
  <c r="BM30" i="25"/>
  <c r="BM33" i="25" s="1"/>
  <c r="BM49" i="25" s="1"/>
  <c r="BM52" i="25" s="1"/>
  <c r="BK25" i="49" s="1"/>
  <c r="BM27" i="25"/>
  <c r="BL30" i="30"/>
  <c r="BL33" i="30" s="1"/>
  <c r="BL49" i="30" s="1"/>
  <c r="BL52" i="30" s="1"/>
  <c r="BJ30" i="49" s="1"/>
  <c r="BL27" i="30"/>
  <c r="BL30" i="28"/>
  <c r="BL33" i="28" s="1"/>
  <c r="BL49" i="28" s="1"/>
  <c r="BL52" i="28" s="1"/>
  <c r="BJ28" i="49" s="1"/>
  <c r="BL27" i="28"/>
  <c r="BM30" i="9"/>
  <c r="BM33" i="9" s="1"/>
  <c r="BM49" i="9" s="1"/>
  <c r="BM52" i="9" s="1"/>
  <c r="BK14" i="49" s="1"/>
  <c r="BM27" i="9"/>
  <c r="BL30" i="36"/>
  <c r="BL33" i="36" s="1"/>
  <c r="BL49" i="36" s="1"/>
  <c r="BL52" i="36" s="1"/>
  <c r="BJ37" i="49" s="1"/>
  <c r="BL27" i="36"/>
  <c r="BM30" i="24"/>
  <c r="BM33" i="24" s="1"/>
  <c r="BM49" i="24" s="1"/>
  <c r="BM52" i="24" s="1"/>
  <c r="BK24" i="49" s="1"/>
  <c r="BM27" i="24"/>
  <c r="BL30" i="40"/>
  <c r="BL33" i="40" s="1"/>
  <c r="BL49" i="40" s="1"/>
  <c r="BL52" i="40" s="1"/>
  <c r="BJ40" i="49" s="1"/>
  <c r="BL27" i="40"/>
  <c r="BL30" i="13"/>
  <c r="BL33" i="13" s="1"/>
  <c r="BL49" i="13" s="1"/>
  <c r="BL52" i="13" s="1"/>
  <c r="BJ9" i="49" s="1"/>
  <c r="BL27" i="13"/>
  <c r="BL30" i="38"/>
  <c r="BL33" i="38" s="1"/>
  <c r="BL49" i="38" s="1"/>
  <c r="BL52" i="38" s="1"/>
  <c r="BJ38" i="49" s="1"/>
  <c r="BL27" i="38"/>
  <c r="BG30" i="34"/>
  <c r="BG33" i="34" s="1"/>
  <c r="BG49" i="34" s="1"/>
  <c r="BG52" i="34" s="1"/>
  <c r="BE34" i="49" s="1"/>
  <c r="BG27" i="34"/>
  <c r="BL30" i="16"/>
  <c r="BL33" i="16" s="1"/>
  <c r="BL49" i="16" s="1"/>
  <c r="BL52" i="16" s="1"/>
  <c r="BJ17" i="49" s="1"/>
  <c r="BL27" i="16"/>
  <c r="BL30" i="18"/>
  <c r="BL33" i="18" s="1"/>
  <c r="BL49" i="18" s="1"/>
  <c r="BL52" i="18" s="1"/>
  <c r="BJ18" i="49" s="1"/>
  <c r="BL27" i="18"/>
  <c r="BF30" i="17"/>
  <c r="BF33" i="17" s="1"/>
  <c r="BF49" i="17" s="1"/>
  <c r="BF52" i="17" s="1"/>
  <c r="BD16" i="49" s="1"/>
  <c r="BF27" i="17"/>
  <c r="BE49" i="17"/>
  <c r="BE52" i="17" s="1"/>
  <c r="BC16" i="49" s="1"/>
  <c r="BF30" i="44"/>
  <c r="BF33" i="44" s="1"/>
  <c r="BF49" i="44" s="1"/>
  <c r="BF52" i="44" s="1"/>
  <c r="BD13" i="49" s="1"/>
  <c r="BF27" i="44"/>
  <c r="BE49" i="44"/>
  <c r="BE52" i="44" s="1"/>
  <c r="BC13" i="49" s="1"/>
  <c r="AX15" i="49" l="1"/>
  <c r="BA52" i="8"/>
  <c r="BC33" i="8"/>
  <c r="BB49" i="8"/>
  <c r="BD27" i="8"/>
  <c r="BD30" i="8"/>
  <c r="BM30" i="30"/>
  <c r="BM33" i="30" s="1"/>
  <c r="BM49" i="30" s="1"/>
  <c r="BM52" i="30" s="1"/>
  <c r="BK30" i="49" s="1"/>
  <c r="BM27" i="30"/>
  <c r="BM30" i="32"/>
  <c r="BM33" i="32" s="1"/>
  <c r="BM49" i="32" s="1"/>
  <c r="BM52" i="32" s="1"/>
  <c r="BK32" i="49" s="1"/>
  <c r="BM27" i="32"/>
  <c r="BM30" i="35"/>
  <c r="BM33" i="35" s="1"/>
  <c r="BM49" i="35" s="1"/>
  <c r="BM52" i="35" s="1"/>
  <c r="BK35" i="49" s="1"/>
  <c r="BM27" i="35"/>
  <c r="BM30" i="33"/>
  <c r="BM33" i="33" s="1"/>
  <c r="BM49" i="33" s="1"/>
  <c r="BM52" i="33" s="1"/>
  <c r="BK33" i="49" s="1"/>
  <c r="BM27" i="33"/>
  <c r="BM30" i="13"/>
  <c r="BM33" i="13" s="1"/>
  <c r="BM49" i="13" s="1"/>
  <c r="BM52" i="13" s="1"/>
  <c r="BK9" i="49" s="1"/>
  <c r="BM27" i="13"/>
  <c r="BN30" i="24"/>
  <c r="BN33" i="24" s="1"/>
  <c r="BN49" i="24" s="1"/>
  <c r="BN52" i="24" s="1"/>
  <c r="BL24" i="49" s="1"/>
  <c r="BN27" i="24"/>
  <c r="BN30" i="9"/>
  <c r="BN33" i="9" s="1"/>
  <c r="BN49" i="9" s="1"/>
  <c r="BN52" i="9" s="1"/>
  <c r="BL14" i="49" s="1"/>
  <c r="BN27" i="9"/>
  <c r="BM27" i="28"/>
  <c r="BM30" i="28"/>
  <c r="BM33" i="28" s="1"/>
  <c r="BM49" i="28" s="1"/>
  <c r="BM52" i="28" s="1"/>
  <c r="BK28" i="49" s="1"/>
  <c r="BN30" i="25"/>
  <c r="BN33" i="25" s="1"/>
  <c r="BN49" i="25" s="1"/>
  <c r="BN52" i="25" s="1"/>
  <c r="BL25" i="49" s="1"/>
  <c r="BN27" i="25"/>
  <c r="BM30" i="22"/>
  <c r="BM33" i="22" s="1"/>
  <c r="BM49" i="22" s="1"/>
  <c r="BM52" i="22" s="1"/>
  <c r="BK22" i="49" s="1"/>
  <c r="BM27" i="22"/>
  <c r="BM30" i="27"/>
  <c r="BM33" i="27" s="1"/>
  <c r="BM49" i="27" s="1"/>
  <c r="BM52" i="27" s="1"/>
  <c r="BK27" i="49" s="1"/>
  <c r="BM27" i="27"/>
  <c r="BM30" i="38"/>
  <c r="BM33" i="38" s="1"/>
  <c r="BM49" i="38" s="1"/>
  <c r="BM52" i="38" s="1"/>
  <c r="BK38" i="49" s="1"/>
  <c r="BM27" i="38"/>
  <c r="BM30" i="40"/>
  <c r="BM33" i="40" s="1"/>
  <c r="BM49" i="40" s="1"/>
  <c r="BM52" i="40" s="1"/>
  <c r="BK40" i="49" s="1"/>
  <c r="BM27" i="40"/>
  <c r="BM30" i="36"/>
  <c r="BM33" i="36" s="1"/>
  <c r="BM49" i="36" s="1"/>
  <c r="BM52" i="36" s="1"/>
  <c r="BK37" i="49" s="1"/>
  <c r="BM27" i="36"/>
  <c r="BM27" i="26"/>
  <c r="BM30" i="26"/>
  <c r="BM33" i="26" s="1"/>
  <c r="BM49" i="26" s="1"/>
  <c r="BM52" i="26" s="1"/>
  <c r="BK26" i="49" s="1"/>
  <c r="BG27" i="29"/>
  <c r="BG30" i="29"/>
  <c r="BG33" i="29" s="1"/>
  <c r="BG49" i="29" s="1"/>
  <c r="BG52" i="29" s="1"/>
  <c r="BE29" i="49" s="1"/>
  <c r="BH30" i="34"/>
  <c r="BH33" i="34" s="1"/>
  <c r="BH49" i="34" s="1"/>
  <c r="BH52" i="34" s="1"/>
  <c r="BF34" i="49" s="1"/>
  <c r="BH27" i="34"/>
  <c r="BM30" i="16"/>
  <c r="BM33" i="16" s="1"/>
  <c r="BM49" i="16" s="1"/>
  <c r="BM52" i="16" s="1"/>
  <c r="BK17" i="49" s="1"/>
  <c r="BM27" i="16"/>
  <c r="BN30" i="16" s="1"/>
  <c r="BM30" i="18"/>
  <c r="BM33" i="18" s="1"/>
  <c r="BM49" i="18" s="1"/>
  <c r="BM52" i="18" s="1"/>
  <c r="BK18" i="49" s="1"/>
  <c r="BM27" i="18"/>
  <c r="BG27" i="17"/>
  <c r="BG30" i="17"/>
  <c r="BG33" i="17" s="1"/>
  <c r="BG49" i="17" s="1"/>
  <c r="BG52" i="17" s="1"/>
  <c r="BE16" i="49" s="1"/>
  <c r="BG30" i="44"/>
  <c r="BG33" i="44" s="1"/>
  <c r="BG49" i="44" s="1"/>
  <c r="BG52" i="44" s="1"/>
  <c r="BE13" i="49" s="1"/>
  <c r="BG27" i="44"/>
  <c r="BO30" i="25" l="1"/>
  <c r="BO33" i="25" s="1"/>
  <c r="BO49" i="25" s="1"/>
  <c r="BO52" i="25" s="1"/>
  <c r="BM25" i="49" s="1"/>
  <c r="BO27" i="25"/>
  <c r="BO30" i="9"/>
  <c r="BO33" i="9" s="1"/>
  <c r="BO49" i="9" s="1"/>
  <c r="BO52" i="9" s="1"/>
  <c r="BM14" i="49" s="1"/>
  <c r="BO27" i="9"/>
  <c r="BO30" i="24"/>
  <c r="BO33" i="24" s="1"/>
  <c r="BO49" i="24" s="1"/>
  <c r="BO52" i="24" s="1"/>
  <c r="BM24" i="49" s="1"/>
  <c r="BO27" i="24"/>
  <c r="BC49" i="8"/>
  <c r="BD33" i="8"/>
  <c r="AY15" i="49"/>
  <c r="BE30" i="8"/>
  <c r="BE27" i="8"/>
  <c r="BB52" i="8"/>
  <c r="BN30" i="38"/>
  <c r="BN33" i="38" s="1"/>
  <c r="BN49" i="38" s="1"/>
  <c r="BN52" i="38" s="1"/>
  <c r="BL38" i="49" s="1"/>
  <c r="BN27" i="38"/>
  <c r="BN27" i="13"/>
  <c r="BN30" i="13"/>
  <c r="BN33" i="13" s="1"/>
  <c r="BN49" i="13" s="1"/>
  <c r="BN52" i="13" s="1"/>
  <c r="BL9" i="49" s="1"/>
  <c r="BN30" i="30"/>
  <c r="BN33" i="30" s="1"/>
  <c r="BN49" i="30" s="1"/>
  <c r="BN52" i="30" s="1"/>
  <c r="BL30" i="49" s="1"/>
  <c r="BN27" i="30"/>
  <c r="BH27" i="29"/>
  <c r="BH30" i="29"/>
  <c r="BH33" i="29" s="1"/>
  <c r="BH49" i="29" s="1"/>
  <c r="BH52" i="29" s="1"/>
  <c r="BF29" i="49" s="1"/>
  <c r="BN30" i="40"/>
  <c r="BN33" i="40" s="1"/>
  <c r="BN49" i="40" s="1"/>
  <c r="BN52" i="40" s="1"/>
  <c r="BL40" i="49" s="1"/>
  <c r="BN27" i="40"/>
  <c r="BN30" i="22"/>
  <c r="BN33" i="22" s="1"/>
  <c r="BN49" i="22" s="1"/>
  <c r="BN52" i="22" s="1"/>
  <c r="BL22" i="49" s="1"/>
  <c r="BN27" i="22"/>
  <c r="BN30" i="33"/>
  <c r="BN33" i="33" s="1"/>
  <c r="BN49" i="33" s="1"/>
  <c r="BN52" i="33" s="1"/>
  <c r="BL33" i="49" s="1"/>
  <c r="BN27" i="33"/>
  <c r="BN30" i="32"/>
  <c r="BN33" i="32" s="1"/>
  <c r="BN49" i="32" s="1"/>
  <c r="BN52" i="32" s="1"/>
  <c r="BL32" i="49" s="1"/>
  <c r="BN27" i="32"/>
  <c r="BN30" i="26"/>
  <c r="BN33" i="26" s="1"/>
  <c r="BN49" i="26" s="1"/>
  <c r="BN52" i="26" s="1"/>
  <c r="BL26" i="49" s="1"/>
  <c r="BN27" i="26"/>
  <c r="BN30" i="28"/>
  <c r="BN33" i="28" s="1"/>
  <c r="BN49" i="28" s="1"/>
  <c r="BN52" i="28" s="1"/>
  <c r="BL28" i="49" s="1"/>
  <c r="BN27" i="28"/>
  <c r="BN30" i="36"/>
  <c r="BN33" i="36" s="1"/>
  <c r="BN49" i="36" s="1"/>
  <c r="BN52" i="36" s="1"/>
  <c r="BL37" i="49" s="1"/>
  <c r="BN27" i="36"/>
  <c r="BN30" i="27"/>
  <c r="BN33" i="27" s="1"/>
  <c r="BN49" i="27" s="1"/>
  <c r="BN52" i="27" s="1"/>
  <c r="BL27" i="49" s="1"/>
  <c r="BN27" i="27"/>
  <c r="BN30" i="35"/>
  <c r="BN33" i="35" s="1"/>
  <c r="BN49" i="35" s="1"/>
  <c r="BN52" i="35" s="1"/>
  <c r="BL35" i="49" s="1"/>
  <c r="BN27" i="35"/>
  <c r="BI30" i="34"/>
  <c r="BI33" i="34" s="1"/>
  <c r="BI49" i="34" s="1"/>
  <c r="BI52" i="34" s="1"/>
  <c r="BG34" i="49" s="1"/>
  <c r="BI27" i="34"/>
  <c r="BN27" i="16"/>
  <c r="BN33" i="16"/>
  <c r="BN49" i="16" s="1"/>
  <c r="BN52" i="16" s="1"/>
  <c r="BL17" i="49" s="1"/>
  <c r="BN27" i="18"/>
  <c r="BN30" i="18"/>
  <c r="BN33" i="18" s="1"/>
  <c r="BN49" i="18" s="1"/>
  <c r="BN52" i="18" s="1"/>
  <c r="BL18" i="49" s="1"/>
  <c r="BH30" i="17"/>
  <c r="BH33" i="17" s="1"/>
  <c r="BH49" i="17" s="1"/>
  <c r="BH52" i="17" s="1"/>
  <c r="BF16" i="49" s="1"/>
  <c r="BH27" i="17"/>
  <c r="BH30" i="44"/>
  <c r="BH33" i="44" s="1"/>
  <c r="BH49" i="44" s="1"/>
  <c r="BH52" i="44" s="1"/>
  <c r="BF13" i="49" s="1"/>
  <c r="BH27" i="44"/>
  <c r="BP30" i="24" l="1"/>
  <c r="BP33" i="24" s="1"/>
  <c r="BP49" i="24" s="1"/>
  <c r="BP52" i="24" s="1"/>
  <c r="BN24" i="49" s="1"/>
  <c r="BP27" i="24"/>
  <c r="BP30" i="9"/>
  <c r="BP33" i="9" s="1"/>
  <c r="BP49" i="9" s="1"/>
  <c r="BP52" i="9" s="1"/>
  <c r="BN14" i="49" s="1"/>
  <c r="BP27" i="9"/>
  <c r="BP30" i="25"/>
  <c r="BP33" i="25" s="1"/>
  <c r="BP49" i="25" s="1"/>
  <c r="BP52" i="25" s="1"/>
  <c r="BN25" i="49" s="1"/>
  <c r="BP27" i="25"/>
  <c r="BO30" i="27"/>
  <c r="BO33" i="27" s="1"/>
  <c r="BO49" i="27" s="1"/>
  <c r="BO52" i="27" s="1"/>
  <c r="BM27" i="49" s="1"/>
  <c r="BO27" i="27"/>
  <c r="BO30" i="28"/>
  <c r="BO33" i="28" s="1"/>
  <c r="BO49" i="28" s="1"/>
  <c r="BO52" i="28" s="1"/>
  <c r="BM28" i="49" s="1"/>
  <c r="BO27" i="28"/>
  <c r="BO30" i="32"/>
  <c r="BO33" i="32" s="1"/>
  <c r="BO49" i="32" s="1"/>
  <c r="BO52" i="32" s="1"/>
  <c r="BM32" i="49" s="1"/>
  <c r="BO27" i="32"/>
  <c r="BO30" i="22"/>
  <c r="BO33" i="22" s="1"/>
  <c r="BO49" i="22" s="1"/>
  <c r="BO52" i="22" s="1"/>
  <c r="BM22" i="49" s="1"/>
  <c r="BO27" i="22"/>
  <c r="BO30" i="18"/>
  <c r="BO33" i="18" s="1"/>
  <c r="BO49" i="18" s="1"/>
  <c r="BO52" i="18" s="1"/>
  <c r="BM18" i="49" s="1"/>
  <c r="BO27" i="18"/>
  <c r="BO30" i="13"/>
  <c r="BO33" i="13" s="1"/>
  <c r="BO49" i="13" s="1"/>
  <c r="BO52" i="13" s="1"/>
  <c r="BM9" i="49" s="1"/>
  <c r="BO27" i="13"/>
  <c r="BO30" i="35"/>
  <c r="BO33" i="35" s="1"/>
  <c r="BO49" i="35" s="1"/>
  <c r="BO52" i="35" s="1"/>
  <c r="BM35" i="49" s="1"/>
  <c r="BO27" i="35"/>
  <c r="BO30" i="36"/>
  <c r="BO33" i="36" s="1"/>
  <c r="BO49" i="36" s="1"/>
  <c r="BO52" i="36" s="1"/>
  <c r="BM37" i="49" s="1"/>
  <c r="BO27" i="36"/>
  <c r="BO30" i="26"/>
  <c r="BO33" i="26" s="1"/>
  <c r="BO49" i="26" s="1"/>
  <c r="BO52" i="26" s="1"/>
  <c r="BM26" i="49" s="1"/>
  <c r="BO27" i="26"/>
  <c r="BO30" i="33"/>
  <c r="BO33" i="33" s="1"/>
  <c r="BO49" i="33" s="1"/>
  <c r="BO52" i="33" s="1"/>
  <c r="BM33" i="49" s="1"/>
  <c r="BO27" i="33"/>
  <c r="BO30" i="40"/>
  <c r="BO33" i="40" s="1"/>
  <c r="BO49" i="40" s="1"/>
  <c r="BO52" i="40" s="1"/>
  <c r="BM40" i="49" s="1"/>
  <c r="BO27" i="40"/>
  <c r="BO30" i="30"/>
  <c r="BO33" i="30" s="1"/>
  <c r="BO49" i="30" s="1"/>
  <c r="BO52" i="30" s="1"/>
  <c r="BM30" i="49" s="1"/>
  <c r="BO27" i="30"/>
  <c r="BO30" i="38"/>
  <c r="BO33" i="38" s="1"/>
  <c r="BO49" i="38" s="1"/>
  <c r="BO52" i="38" s="1"/>
  <c r="BM38" i="49" s="1"/>
  <c r="BO27" i="38"/>
  <c r="BO30" i="16"/>
  <c r="BO33" i="16" s="1"/>
  <c r="BO49" i="16" s="1"/>
  <c r="BO52" i="16" s="1"/>
  <c r="BM17" i="49" s="1"/>
  <c r="BO27" i="16"/>
  <c r="AZ15" i="49"/>
  <c r="BD49" i="8"/>
  <c r="BF30" i="8"/>
  <c r="BF27" i="8"/>
  <c r="BC52" i="8"/>
  <c r="BE33" i="8"/>
  <c r="BI30" i="29"/>
  <c r="BI33" i="29" s="1"/>
  <c r="BI49" i="29" s="1"/>
  <c r="BI52" i="29" s="1"/>
  <c r="BG29" i="49" s="1"/>
  <c r="BI27" i="29"/>
  <c r="BJ30" i="34"/>
  <c r="BJ33" i="34" s="1"/>
  <c r="BJ49" i="34" s="1"/>
  <c r="BJ52" i="34" s="1"/>
  <c r="BH34" i="49" s="1"/>
  <c r="BJ27" i="34"/>
  <c r="BI30" i="17"/>
  <c r="BI33" i="17" s="1"/>
  <c r="BI49" i="17" s="1"/>
  <c r="BI52" i="17" s="1"/>
  <c r="BG16" i="49" s="1"/>
  <c r="BI27" i="17"/>
  <c r="BI27" i="44"/>
  <c r="BI30" i="44"/>
  <c r="BI33" i="44" s="1"/>
  <c r="BI49" i="44" s="1"/>
  <c r="BI52" i="44" s="1"/>
  <c r="BG13" i="49" s="1"/>
  <c r="BP30" i="30" l="1"/>
  <c r="BP33" i="30" s="1"/>
  <c r="BP49" i="30" s="1"/>
  <c r="BP52" i="30" s="1"/>
  <c r="BN30" i="49" s="1"/>
  <c r="BP27" i="30"/>
  <c r="BP30" i="36"/>
  <c r="BP33" i="36" s="1"/>
  <c r="BP49" i="36" s="1"/>
  <c r="BP52" i="36" s="1"/>
  <c r="BN37" i="49" s="1"/>
  <c r="BP27" i="36"/>
  <c r="BP30" i="22"/>
  <c r="BP33" i="22" s="1"/>
  <c r="BP49" i="22" s="1"/>
  <c r="BP52" i="22" s="1"/>
  <c r="BN22" i="49" s="1"/>
  <c r="BP27" i="22"/>
  <c r="BQ30" i="25"/>
  <c r="BQ33" i="25" s="1"/>
  <c r="BQ49" i="25" s="1"/>
  <c r="BQ52" i="25" s="1"/>
  <c r="BO25" i="49" s="1"/>
  <c r="BQ27" i="25"/>
  <c r="BP30" i="26"/>
  <c r="BP33" i="26" s="1"/>
  <c r="BP49" i="26" s="1"/>
  <c r="BP52" i="26" s="1"/>
  <c r="BN26" i="49" s="1"/>
  <c r="BP27" i="26"/>
  <c r="BP30" i="40"/>
  <c r="BP33" i="40" s="1"/>
  <c r="BP49" i="40" s="1"/>
  <c r="BP52" i="40" s="1"/>
  <c r="BN40" i="49" s="1"/>
  <c r="BP27" i="40"/>
  <c r="BP30" i="35"/>
  <c r="BP33" i="35" s="1"/>
  <c r="BP49" i="35" s="1"/>
  <c r="BP52" i="35" s="1"/>
  <c r="BN35" i="49" s="1"/>
  <c r="BP27" i="35"/>
  <c r="BP30" i="32"/>
  <c r="BP33" i="32" s="1"/>
  <c r="BP49" i="32" s="1"/>
  <c r="BP52" i="32" s="1"/>
  <c r="BN32" i="49" s="1"/>
  <c r="BP27" i="32"/>
  <c r="BQ30" i="9"/>
  <c r="BQ33" i="9" s="1"/>
  <c r="BQ49" i="9" s="1"/>
  <c r="BQ52" i="9" s="1"/>
  <c r="BO14" i="49" s="1"/>
  <c r="BQ27" i="9"/>
  <c r="BP30" i="18"/>
  <c r="BP33" i="18" s="1"/>
  <c r="BP49" i="18" s="1"/>
  <c r="BP52" i="18" s="1"/>
  <c r="BN18" i="49" s="1"/>
  <c r="BP27" i="18"/>
  <c r="BP30" i="38"/>
  <c r="BP33" i="38" s="1"/>
  <c r="BP49" i="38" s="1"/>
  <c r="BP52" i="38" s="1"/>
  <c r="BN38" i="49" s="1"/>
  <c r="BP27" i="38"/>
  <c r="BP30" i="27"/>
  <c r="BP33" i="27" s="1"/>
  <c r="BP49" i="27" s="1"/>
  <c r="BP52" i="27" s="1"/>
  <c r="BN27" i="49" s="1"/>
  <c r="BP27" i="27"/>
  <c r="BP30" i="16"/>
  <c r="BP33" i="16" s="1"/>
  <c r="BP49" i="16" s="1"/>
  <c r="BP52" i="16" s="1"/>
  <c r="BN17" i="49" s="1"/>
  <c r="BP27" i="16"/>
  <c r="BP30" i="33"/>
  <c r="BP33" i="33" s="1"/>
  <c r="BP49" i="33" s="1"/>
  <c r="BP52" i="33" s="1"/>
  <c r="BN33" i="49" s="1"/>
  <c r="BP27" i="33"/>
  <c r="BP30" i="13"/>
  <c r="BP33" i="13" s="1"/>
  <c r="BP49" i="13" s="1"/>
  <c r="BP52" i="13" s="1"/>
  <c r="BN9" i="49" s="1"/>
  <c r="BP27" i="13"/>
  <c r="BP30" i="28"/>
  <c r="BP33" i="28" s="1"/>
  <c r="BP49" i="28" s="1"/>
  <c r="BP52" i="28" s="1"/>
  <c r="BN28" i="49" s="1"/>
  <c r="BP27" i="28"/>
  <c r="BQ27" i="24"/>
  <c r="BQ30" i="24"/>
  <c r="BQ33" i="24" s="1"/>
  <c r="BQ49" i="24" s="1"/>
  <c r="BQ52" i="24" s="1"/>
  <c r="BO24" i="49" s="1"/>
  <c r="BG27" i="8"/>
  <c r="BG30" i="8"/>
  <c r="BE49" i="8"/>
  <c r="BF33" i="8"/>
  <c r="BA15" i="49"/>
  <c r="BD52" i="8"/>
  <c r="BJ30" i="29"/>
  <c r="BJ33" i="29" s="1"/>
  <c r="BJ49" i="29" s="1"/>
  <c r="BJ52" i="29" s="1"/>
  <c r="BH29" i="49" s="1"/>
  <c r="BJ27" i="29"/>
  <c r="BK27" i="34"/>
  <c r="BK30" i="34"/>
  <c r="BK33" i="34" s="1"/>
  <c r="BK49" i="34" s="1"/>
  <c r="BK52" i="34" s="1"/>
  <c r="BI34" i="49" s="1"/>
  <c r="BJ30" i="17"/>
  <c r="BJ33" i="17" s="1"/>
  <c r="BJ49" i="17" s="1"/>
  <c r="BJ52" i="17" s="1"/>
  <c r="BH16" i="49" s="1"/>
  <c r="BJ27" i="17"/>
  <c r="BJ30" i="44"/>
  <c r="BJ33" i="44" s="1"/>
  <c r="BJ49" i="44" s="1"/>
  <c r="BJ52" i="44" s="1"/>
  <c r="BH13" i="49" s="1"/>
  <c r="BJ27" i="44"/>
  <c r="BQ27" i="28" l="1"/>
  <c r="BQ30" i="28"/>
  <c r="BQ33" i="28" s="1"/>
  <c r="BQ49" i="28" s="1"/>
  <c r="BQ52" i="28" s="1"/>
  <c r="BO28" i="49" s="1"/>
  <c r="BQ27" i="27"/>
  <c r="BQ30" i="27"/>
  <c r="BQ33" i="27" s="1"/>
  <c r="BQ49" i="27" s="1"/>
  <c r="BQ52" i="27" s="1"/>
  <c r="BO27" i="49" s="1"/>
  <c r="BQ27" i="32"/>
  <c r="BQ30" i="32"/>
  <c r="BQ33" i="32" s="1"/>
  <c r="BQ49" i="32" s="1"/>
  <c r="BQ52" i="32" s="1"/>
  <c r="BO32" i="49" s="1"/>
  <c r="BR30" i="25"/>
  <c r="BR33" i="25" s="1"/>
  <c r="BR49" i="25" s="1"/>
  <c r="BR52" i="25" s="1"/>
  <c r="BP25" i="49" s="1"/>
  <c r="BR27" i="25"/>
  <c r="BQ30" i="13"/>
  <c r="BQ33" i="13" s="1"/>
  <c r="BQ49" i="13" s="1"/>
  <c r="BQ52" i="13" s="1"/>
  <c r="BO9" i="49" s="1"/>
  <c r="BQ27" i="13"/>
  <c r="BQ30" i="38"/>
  <c r="BQ33" i="38" s="1"/>
  <c r="BQ49" i="38" s="1"/>
  <c r="BQ52" i="38" s="1"/>
  <c r="BO38" i="49" s="1"/>
  <c r="BQ27" i="38"/>
  <c r="BQ27" i="35"/>
  <c r="BQ30" i="35"/>
  <c r="BQ33" i="35" s="1"/>
  <c r="BQ49" i="35" s="1"/>
  <c r="BQ52" i="35" s="1"/>
  <c r="BO35" i="49" s="1"/>
  <c r="BQ27" i="22"/>
  <c r="BQ30" i="22"/>
  <c r="BQ33" i="22" s="1"/>
  <c r="BQ49" i="22" s="1"/>
  <c r="BQ52" i="22" s="1"/>
  <c r="BO22" i="49" s="1"/>
  <c r="BQ27" i="33"/>
  <c r="BQ30" i="33"/>
  <c r="BQ33" i="33" s="1"/>
  <c r="BQ49" i="33" s="1"/>
  <c r="BQ52" i="33" s="1"/>
  <c r="BO33" i="49" s="1"/>
  <c r="BQ30" i="18"/>
  <c r="BQ33" i="18" s="1"/>
  <c r="BQ49" i="18" s="1"/>
  <c r="BQ52" i="18" s="1"/>
  <c r="BO18" i="49" s="1"/>
  <c r="BQ27" i="18"/>
  <c r="BQ30" i="40"/>
  <c r="BQ33" i="40" s="1"/>
  <c r="BQ49" i="40" s="1"/>
  <c r="BQ52" i="40" s="1"/>
  <c r="BO40" i="49" s="1"/>
  <c r="BQ27" i="40"/>
  <c r="BQ30" i="36"/>
  <c r="BQ33" i="36" s="1"/>
  <c r="BQ49" i="36" s="1"/>
  <c r="BQ52" i="36" s="1"/>
  <c r="BO37" i="49" s="1"/>
  <c r="BQ27" i="36"/>
  <c r="BQ27" i="16"/>
  <c r="BQ30" i="16"/>
  <c r="BQ33" i="16" s="1"/>
  <c r="BQ49" i="16" s="1"/>
  <c r="BQ52" i="16" s="1"/>
  <c r="BO17" i="49" s="1"/>
  <c r="BR27" i="9"/>
  <c r="BR30" i="9"/>
  <c r="BR33" i="9" s="1"/>
  <c r="BR49" i="9" s="1"/>
  <c r="BR52" i="9" s="1"/>
  <c r="BP14" i="49" s="1"/>
  <c r="BQ30" i="26"/>
  <c r="BQ33" i="26" s="1"/>
  <c r="BQ49" i="26" s="1"/>
  <c r="BQ52" i="26" s="1"/>
  <c r="BO26" i="49" s="1"/>
  <c r="BQ27" i="26"/>
  <c r="BQ27" i="30"/>
  <c r="BQ30" i="30"/>
  <c r="BQ33" i="30" s="1"/>
  <c r="BQ49" i="30" s="1"/>
  <c r="BQ52" i="30" s="1"/>
  <c r="BO30" i="49" s="1"/>
  <c r="BR27" i="24"/>
  <c r="BR30" i="24"/>
  <c r="BR33" i="24" s="1"/>
  <c r="BR49" i="24" s="1"/>
  <c r="BR52" i="24" s="1"/>
  <c r="BP24" i="49" s="1"/>
  <c r="BB15" i="49"/>
  <c r="BF49" i="8"/>
  <c r="BG33" i="8"/>
  <c r="BE52" i="8"/>
  <c r="BH27" i="8"/>
  <c r="BH30" i="8"/>
  <c r="BK30" i="29"/>
  <c r="BK33" i="29" s="1"/>
  <c r="BK49" i="29" s="1"/>
  <c r="BK52" i="29" s="1"/>
  <c r="BI29" i="49" s="1"/>
  <c r="BK27" i="29"/>
  <c r="BL30" i="34"/>
  <c r="BL33" i="34" s="1"/>
  <c r="BL49" i="34" s="1"/>
  <c r="BL52" i="34" s="1"/>
  <c r="BJ34" i="49" s="1"/>
  <c r="BK30" i="17"/>
  <c r="BK33" i="17" s="1"/>
  <c r="BK49" i="17" s="1"/>
  <c r="BK52" i="17" s="1"/>
  <c r="BI16" i="49" s="1"/>
  <c r="BK27" i="17"/>
  <c r="BK27" i="44"/>
  <c r="BK30" i="44"/>
  <c r="BK33" i="44" s="1"/>
  <c r="BK49" i="44" s="1"/>
  <c r="BK52" i="44" s="1"/>
  <c r="BI13" i="49" s="1"/>
  <c r="BR27" i="36" l="1"/>
  <c r="BR30" i="36"/>
  <c r="BR33" i="36" s="1"/>
  <c r="BR49" i="36" s="1"/>
  <c r="BR52" i="36" s="1"/>
  <c r="BP37" i="49" s="1"/>
  <c r="BR27" i="22"/>
  <c r="BR30" i="22"/>
  <c r="BR33" i="22" s="1"/>
  <c r="BR49" i="22" s="1"/>
  <c r="BR52" i="22" s="1"/>
  <c r="BP22" i="49" s="1"/>
  <c r="BR27" i="26"/>
  <c r="BR30" i="26"/>
  <c r="BR33" i="26" s="1"/>
  <c r="BR49" i="26" s="1"/>
  <c r="BR52" i="26" s="1"/>
  <c r="BP26" i="49" s="1"/>
  <c r="BR27" i="40"/>
  <c r="BR30" i="40"/>
  <c r="BR33" i="40" s="1"/>
  <c r="BR49" i="40" s="1"/>
  <c r="BR52" i="40" s="1"/>
  <c r="BP40" i="49" s="1"/>
  <c r="BR27" i="35"/>
  <c r="BR30" i="35"/>
  <c r="BR33" i="35" s="1"/>
  <c r="BR49" i="35" s="1"/>
  <c r="BR52" i="35" s="1"/>
  <c r="BP35" i="49" s="1"/>
  <c r="BR27" i="32"/>
  <c r="BR30" i="32"/>
  <c r="BR33" i="32" s="1"/>
  <c r="BR49" i="32" s="1"/>
  <c r="BR52" i="32" s="1"/>
  <c r="BP32" i="49" s="1"/>
  <c r="BR30" i="18"/>
  <c r="BR33" i="18" s="1"/>
  <c r="BR49" i="18" s="1"/>
  <c r="BR52" i="18" s="1"/>
  <c r="BP18" i="49" s="1"/>
  <c r="BR27" i="18"/>
  <c r="BR30" i="38"/>
  <c r="BR33" i="38" s="1"/>
  <c r="BR49" i="38" s="1"/>
  <c r="BR52" i="38" s="1"/>
  <c r="BP38" i="49" s="1"/>
  <c r="BR27" i="38"/>
  <c r="BR30" i="30"/>
  <c r="BR33" i="30" s="1"/>
  <c r="BR49" i="30" s="1"/>
  <c r="BR52" i="30" s="1"/>
  <c r="BP30" i="49" s="1"/>
  <c r="BR27" i="30"/>
  <c r="BR30" i="27"/>
  <c r="BR33" i="27" s="1"/>
  <c r="BR49" i="27" s="1"/>
  <c r="BR52" i="27" s="1"/>
  <c r="BP27" i="49" s="1"/>
  <c r="BR27" i="27"/>
  <c r="BR30" i="13"/>
  <c r="BR33" i="13" s="1"/>
  <c r="BR49" i="13" s="1"/>
  <c r="BR52" i="13" s="1"/>
  <c r="BP9" i="49" s="1"/>
  <c r="BR27" i="13"/>
  <c r="BR27" i="16"/>
  <c r="BR30" i="16"/>
  <c r="BR33" i="16" s="1"/>
  <c r="BR49" i="16" s="1"/>
  <c r="BR52" i="16" s="1"/>
  <c r="BP17" i="49" s="1"/>
  <c r="BR27" i="33"/>
  <c r="BR30" i="33"/>
  <c r="BR33" i="33" s="1"/>
  <c r="BR49" i="33" s="1"/>
  <c r="BR52" i="33" s="1"/>
  <c r="BP33" i="49" s="1"/>
  <c r="BR30" i="28"/>
  <c r="BR33" i="28" s="1"/>
  <c r="BR49" i="28" s="1"/>
  <c r="BR52" i="28" s="1"/>
  <c r="BP28" i="49" s="1"/>
  <c r="BR27" i="28"/>
  <c r="BC15" i="49"/>
  <c r="BF52" i="8"/>
  <c r="BI30" i="8"/>
  <c r="BI27" i="8"/>
  <c r="BG49" i="8"/>
  <c r="BH33" i="8"/>
  <c r="BL30" i="29"/>
  <c r="BL33" i="29" s="1"/>
  <c r="BL49" i="29" s="1"/>
  <c r="BL52" i="29" s="1"/>
  <c r="BJ29" i="49" s="1"/>
  <c r="BL27" i="29"/>
  <c r="BL30" i="17"/>
  <c r="BL33" i="17" s="1"/>
  <c r="BL49" i="17" s="1"/>
  <c r="BL52" i="17" s="1"/>
  <c r="BJ16" i="49" s="1"/>
  <c r="BL27" i="17"/>
  <c r="BL30" i="44"/>
  <c r="BL33" i="44" s="1"/>
  <c r="BL49" i="44" s="1"/>
  <c r="BL52" i="44" s="1"/>
  <c r="BJ13" i="49" s="1"/>
  <c r="BL27" i="44"/>
  <c r="BH49" i="8" l="1"/>
  <c r="BJ27" i="8"/>
  <c r="BJ30" i="8"/>
  <c r="BD15" i="49"/>
  <c r="BI33" i="8"/>
  <c r="BG52" i="8"/>
  <c r="BM30" i="29"/>
  <c r="BM33" i="29" s="1"/>
  <c r="BM49" i="29" s="1"/>
  <c r="BM52" i="29" s="1"/>
  <c r="BK29" i="49" s="1"/>
  <c r="BM27" i="29"/>
  <c r="BM27" i="17"/>
  <c r="BM30" i="17"/>
  <c r="BM33" i="17" s="1"/>
  <c r="BM49" i="17" s="1"/>
  <c r="BM52" i="17" s="1"/>
  <c r="BK16" i="49" s="1"/>
  <c r="BM27" i="44"/>
  <c r="BM30" i="44"/>
  <c r="BM33" i="44" s="1"/>
  <c r="BM49" i="44" s="1"/>
  <c r="BM52" i="44" s="1"/>
  <c r="BK13" i="49" s="1"/>
  <c r="BE15" i="49" l="1"/>
  <c r="BI49" i="8"/>
  <c r="BK30" i="8"/>
  <c r="BK27" i="8"/>
  <c r="BJ33" i="8"/>
  <c r="BH52" i="8"/>
  <c r="BN30" i="29"/>
  <c r="BN33" i="29" s="1"/>
  <c r="BN49" i="29" s="1"/>
  <c r="BN52" i="29" s="1"/>
  <c r="BL29" i="49" s="1"/>
  <c r="BN27" i="29"/>
  <c r="BN30" i="17"/>
  <c r="BN33" i="17" s="1"/>
  <c r="BN49" i="17" s="1"/>
  <c r="BN52" i="17" s="1"/>
  <c r="BL16" i="49" s="1"/>
  <c r="BN27" i="17"/>
  <c r="BN30" i="44"/>
  <c r="BN33" i="44" s="1"/>
  <c r="BN49" i="44" s="1"/>
  <c r="BN52" i="44" s="1"/>
  <c r="BL13" i="49" s="1"/>
  <c r="BN27" i="44"/>
  <c r="BO30" i="44" l="1"/>
  <c r="BO33" i="44" s="1"/>
  <c r="BO49" i="44" s="1"/>
  <c r="BO52" i="44" s="1"/>
  <c r="BM13" i="49" s="1"/>
  <c r="BO27" i="44"/>
  <c r="BO30" i="29"/>
  <c r="BO33" i="29" s="1"/>
  <c r="BO49" i="29" s="1"/>
  <c r="BO52" i="29" s="1"/>
  <c r="BM29" i="49" s="1"/>
  <c r="BO27" i="29"/>
  <c r="BO30" i="17"/>
  <c r="BO33" i="17" s="1"/>
  <c r="BO49" i="17" s="1"/>
  <c r="BO52" i="17" s="1"/>
  <c r="BM16" i="49" s="1"/>
  <c r="BO27" i="17"/>
  <c r="BJ49" i="8"/>
  <c r="BL30" i="8"/>
  <c r="BI52" i="8"/>
  <c r="BF15" i="49"/>
  <c r="BK33" i="8"/>
  <c r="BP30" i="17" l="1"/>
  <c r="BP33" i="17" s="1"/>
  <c r="BP49" i="17" s="1"/>
  <c r="BP52" i="17" s="1"/>
  <c r="BN16" i="49" s="1"/>
  <c r="BP27" i="17"/>
  <c r="BP30" i="29"/>
  <c r="BP33" i="29" s="1"/>
  <c r="BP49" i="29" s="1"/>
  <c r="BP52" i="29" s="1"/>
  <c r="BN29" i="49" s="1"/>
  <c r="BP27" i="29"/>
  <c r="BP30" i="44"/>
  <c r="BP33" i="44" s="1"/>
  <c r="BP49" i="44" s="1"/>
  <c r="BP52" i="44" s="1"/>
  <c r="BN13" i="49" s="1"/>
  <c r="BP27" i="44"/>
  <c r="BK49" i="8"/>
  <c r="BG15" i="49"/>
  <c r="BL33" i="8"/>
  <c r="BJ52" i="8"/>
  <c r="BQ30" i="44" l="1"/>
  <c r="BQ33" i="44" s="1"/>
  <c r="BQ49" i="44" s="1"/>
  <c r="BQ52" i="44" s="1"/>
  <c r="BO13" i="49" s="1"/>
  <c r="BQ27" i="44"/>
  <c r="BQ27" i="29"/>
  <c r="BQ30" i="29"/>
  <c r="BQ33" i="29" s="1"/>
  <c r="BQ49" i="29" s="1"/>
  <c r="BQ52" i="29" s="1"/>
  <c r="BO29" i="49" s="1"/>
  <c r="BQ30" i="17"/>
  <c r="BQ33" i="17" s="1"/>
  <c r="BQ49" i="17" s="1"/>
  <c r="BQ52" i="17" s="1"/>
  <c r="BO16" i="49" s="1"/>
  <c r="BQ27" i="17"/>
  <c r="BH15" i="49"/>
  <c r="BL49" i="8"/>
  <c r="BK52" i="8"/>
  <c r="BR27" i="17" l="1"/>
  <c r="BR30" i="17"/>
  <c r="BR33" i="17" s="1"/>
  <c r="BR49" i="17" s="1"/>
  <c r="BR52" i="17" s="1"/>
  <c r="BP16" i="49" s="1"/>
  <c r="BR30" i="44"/>
  <c r="BR33" i="44" s="1"/>
  <c r="BR49" i="44" s="1"/>
  <c r="BR52" i="44" s="1"/>
  <c r="BP13" i="49" s="1"/>
  <c r="BR27" i="44"/>
  <c r="BR27" i="29"/>
  <c r="BR30" i="29"/>
  <c r="BR33" i="29" s="1"/>
  <c r="BR49" i="29" s="1"/>
  <c r="BR52" i="29" s="1"/>
  <c r="BP29" i="49" s="1"/>
  <c r="BL52" i="8"/>
  <c r="BI15" i="49"/>
  <c r="BJ15" i="49" l="1"/>
  <c r="BH15" i="1" l="1"/>
  <c r="BI15" i="1" l="1"/>
  <c r="BJ15" i="1"/>
  <c r="BH21" i="1"/>
  <c r="BI21" i="1" l="1"/>
  <c r="BJ21" i="1"/>
  <c r="BH24" i="1"/>
  <c r="BI24" i="1" l="1"/>
  <c r="BJ24" i="1"/>
  <c r="BL9" i="34" l="1"/>
  <c r="BM9" i="34" s="1"/>
  <c r="BM15" i="34" l="1"/>
  <c r="P36" i="45" s="1"/>
  <c r="AD36" i="45" s="1"/>
  <c r="BM18" i="34" s="1"/>
  <c r="BN9" i="34"/>
  <c r="BO9" i="34" s="1"/>
  <c r="BL15" i="34"/>
  <c r="BL21" i="34" s="1"/>
  <c r="BL24" i="34" s="1"/>
  <c r="BO15" i="34" l="1"/>
  <c r="BP9" i="34"/>
  <c r="BO21" i="34"/>
  <c r="BO24" i="34" s="1"/>
  <c r="R36" i="45"/>
  <c r="AF36" i="45" s="1"/>
  <c r="BM21" i="34"/>
  <c r="BM24" i="34" s="1"/>
  <c r="BN15" i="34"/>
  <c r="BL27" i="34"/>
  <c r="BM30" i="34" s="1"/>
  <c r="BP15" i="34" l="1"/>
  <c r="BQ9" i="34"/>
  <c r="Q36" i="45"/>
  <c r="AE36" i="45" s="1"/>
  <c r="BN18" i="34" s="1"/>
  <c r="BN21" i="34" s="1"/>
  <c r="BN24" i="34" s="1"/>
  <c r="BM27" i="34"/>
  <c r="BM33" i="34"/>
  <c r="S36" i="45" l="1"/>
  <c r="AG36" i="45" s="1"/>
  <c r="BP21" i="34"/>
  <c r="BP24" i="34" s="1"/>
  <c r="BR9" i="34"/>
  <c r="BR15" i="34" s="1"/>
  <c r="BQ15" i="34"/>
  <c r="BM49" i="34"/>
  <c r="BN30" i="34"/>
  <c r="BN27" i="34"/>
  <c r="U36" i="45" l="1"/>
  <c r="AI36" i="45" s="1"/>
  <c r="BR21" i="34"/>
  <c r="BR24" i="34" s="1"/>
  <c r="T36" i="45"/>
  <c r="AH36" i="45" s="1"/>
  <c r="BQ21" i="34"/>
  <c r="BQ24" i="34" s="1"/>
  <c r="BO30" i="34"/>
  <c r="BO33" i="34" s="1"/>
  <c r="BO49" i="34" s="1"/>
  <c r="BO52" i="34" s="1"/>
  <c r="BM34" i="49" s="1"/>
  <c r="BO27" i="34"/>
  <c r="BN33" i="34"/>
  <c r="BM52" i="34"/>
  <c r="BP30" i="34" l="1"/>
  <c r="BP33" i="34" s="1"/>
  <c r="BP49" i="34" s="1"/>
  <c r="BP52" i="34" s="1"/>
  <c r="BN34" i="49" s="1"/>
  <c r="BP27" i="34"/>
  <c r="BK34" i="49"/>
  <c r="BN49" i="34"/>
  <c r="BQ30" i="34" l="1"/>
  <c r="BQ33" i="34" s="1"/>
  <c r="BQ49" i="34" s="1"/>
  <c r="BQ52" i="34" s="1"/>
  <c r="BO34" i="49" s="1"/>
  <c r="BQ27" i="34"/>
  <c r="BN52" i="34"/>
  <c r="BR30" i="34" l="1"/>
  <c r="BR33" i="34" s="1"/>
  <c r="BR49" i="34" s="1"/>
  <c r="BR52" i="34" s="1"/>
  <c r="BP34" i="49" s="1"/>
  <c r="BR27" i="34"/>
  <c r="BL34" i="49"/>
  <c r="BD15" i="19"/>
  <c r="BD21" i="19" s="1"/>
  <c r="BD24" i="19" s="1"/>
  <c r="BD27" i="19" l="1"/>
  <c r="BE27" i="19" s="1"/>
  <c r="BF30" i="19" s="1"/>
  <c r="BE30" i="19" l="1"/>
  <c r="BE33" i="19" s="1"/>
  <c r="BF27" i="19"/>
  <c r="BG30" i="19" s="1"/>
  <c r="BF33" i="19"/>
  <c r="BG27" i="19" l="1"/>
  <c r="BH27" i="19" s="1"/>
  <c r="BF49" i="19"/>
  <c r="BG33" i="19"/>
  <c r="BE49" i="19"/>
  <c r="BH30" i="19" l="1"/>
  <c r="BH33" i="19" s="1"/>
  <c r="BI30" i="19"/>
  <c r="BI27" i="19"/>
  <c r="BG49" i="19"/>
  <c r="BE52" i="19"/>
  <c r="BF52" i="19"/>
  <c r="BD19" i="49" l="1"/>
  <c r="BG52" i="19"/>
  <c r="BC19" i="49"/>
  <c r="BH49" i="19"/>
  <c r="BI33" i="19"/>
  <c r="BJ30" i="19"/>
  <c r="BJ27" i="19"/>
  <c r="BK27" i="19" l="1"/>
  <c r="BK30" i="19"/>
  <c r="BH52" i="19"/>
  <c r="BE19" i="49"/>
  <c r="BJ33" i="19"/>
  <c r="BI49" i="19"/>
  <c r="BI52" i="19" l="1"/>
  <c r="BK33" i="19"/>
  <c r="BJ49" i="19"/>
  <c r="BF19" i="49"/>
  <c r="BL30" i="19"/>
  <c r="BL27" i="19"/>
  <c r="BK49" i="19" l="1"/>
  <c r="BM30" i="19"/>
  <c r="BM27" i="19"/>
  <c r="BJ52" i="19"/>
  <c r="BG19" i="49"/>
  <c r="BL33" i="19"/>
  <c r="BK52" i="19" l="1"/>
  <c r="BL49" i="19"/>
  <c r="BH19" i="49"/>
  <c r="BM33" i="19"/>
  <c r="BN30" i="19"/>
  <c r="BN27" i="19"/>
  <c r="BO30" i="19" l="1"/>
  <c r="BO33" i="19" s="1"/>
  <c r="BO49" i="19" s="1"/>
  <c r="BO52" i="19" s="1"/>
  <c r="BM19" i="49" s="1"/>
  <c r="BO27" i="19"/>
  <c r="BL52" i="19"/>
  <c r="BM49" i="19"/>
  <c r="BN33" i="19"/>
  <c r="BI19" i="49"/>
  <c r="BP30" i="19" l="1"/>
  <c r="BP33" i="19" s="1"/>
  <c r="BP49" i="19" s="1"/>
  <c r="BP52" i="19" s="1"/>
  <c r="BN19" i="49" s="1"/>
  <c r="BP27" i="19"/>
  <c r="BJ19" i="49"/>
  <c r="BM52" i="19"/>
  <c r="BN49" i="19"/>
  <c r="BQ27" i="19" l="1"/>
  <c r="BQ30" i="19"/>
  <c r="BQ33" i="19" s="1"/>
  <c r="BQ49" i="19" s="1"/>
  <c r="BQ52" i="19" s="1"/>
  <c r="BO19" i="49" s="1"/>
  <c r="BK19" i="49"/>
  <c r="BN52" i="19"/>
  <c r="BR30" i="19" l="1"/>
  <c r="BR33" i="19" s="1"/>
  <c r="BR49" i="19" s="1"/>
  <c r="BR52" i="19" s="1"/>
  <c r="BP19" i="49" s="1"/>
  <c r="BR27" i="19"/>
  <c r="BL19" i="49"/>
  <c r="BJ15" i="15" l="1"/>
  <c r="BJ21" i="15" l="1"/>
  <c r="BJ24" i="15" l="1"/>
  <c r="BE15" i="15" l="1"/>
  <c r="BE21" i="15" s="1"/>
  <c r="BC15" i="15"/>
  <c r="BG15" i="15"/>
  <c r="BG21" i="15" s="1"/>
  <c r="BD15" i="15"/>
  <c r="BB15" i="15"/>
  <c r="BH15" i="15"/>
  <c r="BA15" i="15"/>
  <c r="BA21" i="15" s="1"/>
  <c r="BA24" i="15" s="1"/>
  <c r="BF15" i="15"/>
  <c r="BI15" i="15"/>
  <c r="BI21" i="15" s="1"/>
  <c r="AZ15" i="15"/>
  <c r="AY15" i="15"/>
  <c r="BB21" i="15" l="1"/>
  <c r="BD21" i="15"/>
  <c r="AY21" i="15"/>
  <c r="BI24" i="15"/>
  <c r="BH21" i="15"/>
  <c r="AZ21" i="15"/>
  <c r="BG24" i="15"/>
  <c r="BE24" i="15"/>
  <c r="BF21" i="15"/>
  <c r="BC21" i="15"/>
  <c r="AZ24" i="15" l="1"/>
  <c r="AX15" i="15"/>
  <c r="BC24" i="15"/>
  <c r="AY24" i="15"/>
  <c r="BD24" i="15"/>
  <c r="BF24" i="15"/>
  <c r="BH24" i="15"/>
  <c r="BB24" i="15"/>
  <c r="AW15" i="15" l="1"/>
  <c r="AX21" i="15"/>
  <c r="AW21" i="15" l="1"/>
  <c r="AX24" i="15"/>
  <c r="AV15" i="15"/>
  <c r="AV21" i="15" l="1"/>
  <c r="AU15" i="15"/>
  <c r="AW24" i="15"/>
  <c r="AU21" i="15" l="1"/>
  <c r="AT15" i="15"/>
  <c r="AV24" i="15"/>
  <c r="AT21" i="15" l="1"/>
  <c r="AU24" i="15"/>
  <c r="AS15" i="15"/>
  <c r="AR15" i="15" l="1"/>
  <c r="AS21" i="15"/>
  <c r="AT24" i="15"/>
  <c r="AS24" i="15" l="1"/>
  <c r="AR21" i="15"/>
  <c r="AQ15" i="15"/>
  <c r="AP9" i="15"/>
  <c r="AP15" i="15" l="1"/>
  <c r="AO9" i="15"/>
  <c r="AR24" i="15"/>
  <c r="AQ21" i="15"/>
  <c r="AQ24" i="15" l="1"/>
  <c r="AO15" i="15"/>
  <c r="AN9" i="15"/>
  <c r="AP21" i="15"/>
  <c r="AO21" i="15" l="1"/>
  <c r="AP24" i="15"/>
  <c r="AM9" i="15"/>
  <c r="AN15" i="15"/>
  <c r="AN21" i="15" l="1"/>
  <c r="AM15" i="15"/>
  <c r="AL9" i="15"/>
  <c r="AO24" i="15"/>
  <c r="AM21" i="15" l="1"/>
  <c r="AL15" i="15"/>
  <c r="AK9" i="15"/>
  <c r="AN24" i="15"/>
  <c r="AK15" i="15" l="1"/>
  <c r="AJ9" i="15"/>
  <c r="AM24" i="15"/>
  <c r="AL21" i="15"/>
  <c r="AL24" i="15" l="1"/>
  <c r="AI9" i="15"/>
  <c r="AJ15" i="15"/>
  <c r="AK21" i="15"/>
  <c r="AK24" i="15" l="1"/>
  <c r="AJ21" i="15"/>
  <c r="AH9" i="15"/>
  <c r="AI15" i="15"/>
  <c r="AI21" i="15" l="1"/>
  <c r="AJ24" i="15"/>
  <c r="AH15" i="15"/>
  <c r="AG9" i="15"/>
  <c r="AF9" i="15" l="1"/>
  <c r="AG15" i="15"/>
  <c r="AI24" i="15"/>
  <c r="AH21" i="15"/>
  <c r="AH24" i="15" l="1"/>
  <c r="AG21" i="15"/>
  <c r="AE9" i="15"/>
  <c r="AF15" i="15"/>
  <c r="AG24" i="15" l="1"/>
  <c r="AF21" i="15"/>
  <c r="AE15" i="15"/>
  <c r="AD9" i="15"/>
  <c r="AF24" i="15" l="1"/>
  <c r="AD15" i="15"/>
  <c r="AC9" i="15"/>
  <c r="AE21" i="15"/>
  <c r="AE24" i="15" l="1"/>
  <c r="AC15" i="15"/>
  <c r="AB9" i="15"/>
  <c r="AD21" i="15"/>
  <c r="AB15" i="15" l="1"/>
  <c r="AA9" i="15"/>
  <c r="AC21" i="15"/>
  <c r="AD24" i="15"/>
  <c r="AC24" i="15" l="1"/>
  <c r="AA15" i="15"/>
  <c r="Z9" i="15"/>
  <c r="AB21" i="15"/>
  <c r="AB24" i="15" l="1"/>
  <c r="Y9" i="15"/>
  <c r="Z15" i="15"/>
  <c r="AA21" i="15"/>
  <c r="AA24" i="15" l="1"/>
  <c r="Z21" i="15"/>
  <c r="Y15" i="15"/>
  <c r="X9" i="15"/>
  <c r="W9" i="15" l="1"/>
  <c r="W15" i="15" s="1"/>
  <c r="X15" i="15"/>
  <c r="Y21" i="15"/>
  <c r="Z24" i="15"/>
  <c r="Y24" i="15" l="1"/>
  <c r="X21" i="15"/>
  <c r="W21" i="15"/>
  <c r="X24" i="15" l="1"/>
  <c r="W24" i="15"/>
  <c r="W27" i="15" l="1"/>
  <c r="X27" i="15" s="1"/>
  <c r="Y30" i="15" l="1"/>
  <c r="Y27" i="15"/>
  <c r="X30" i="15"/>
  <c r="Z30" i="15" l="1"/>
  <c r="Z27" i="15"/>
  <c r="X33" i="15"/>
  <c r="Y33" i="15"/>
  <c r="AA30" i="15" l="1"/>
  <c r="AA27" i="15"/>
  <c r="Y49" i="15"/>
  <c r="Z33" i="15"/>
  <c r="X49" i="15"/>
  <c r="Z49" i="15" l="1"/>
  <c r="AB30" i="15"/>
  <c r="AB27" i="15"/>
  <c r="X52" i="15"/>
  <c r="AA33" i="15"/>
  <c r="Y52" i="15"/>
  <c r="AC30" i="15" l="1"/>
  <c r="AC27" i="15"/>
  <c r="AA49" i="15"/>
  <c r="AB33" i="15"/>
  <c r="W7" i="49"/>
  <c r="V7" i="49"/>
  <c r="Z52" i="15"/>
  <c r="AD30" i="15" l="1"/>
  <c r="AD27" i="15"/>
  <c r="AC33" i="15"/>
  <c r="AB49" i="15"/>
  <c r="X7" i="49"/>
  <c r="AA52" i="15"/>
  <c r="AC49" i="15" l="1"/>
  <c r="Y7" i="49"/>
  <c r="AB52" i="15"/>
  <c r="AE30" i="15"/>
  <c r="AE27" i="15"/>
  <c r="AD33" i="15"/>
  <c r="AE33" i="15" l="1"/>
  <c r="AD49" i="15"/>
  <c r="Z7" i="49"/>
  <c r="AC52" i="15"/>
  <c r="AF30" i="15"/>
  <c r="AF27" i="15"/>
  <c r="AG30" i="15" l="1"/>
  <c r="AG27" i="15"/>
  <c r="AA7" i="49"/>
  <c r="AD52" i="15"/>
  <c r="AF33" i="15"/>
  <c r="AE49" i="15"/>
  <c r="AB7" i="49" l="1"/>
  <c r="AH30" i="15"/>
  <c r="AH27" i="15"/>
  <c r="AE52" i="15"/>
  <c r="AG33" i="15"/>
  <c r="AF49" i="15"/>
  <c r="AC7" i="49" l="1"/>
  <c r="AH33" i="15"/>
  <c r="AF52" i="15"/>
  <c r="AG49" i="15"/>
  <c r="AI30" i="15"/>
  <c r="AI27" i="15"/>
  <c r="AH49" i="15" l="1"/>
  <c r="AJ30" i="15"/>
  <c r="AJ27" i="15"/>
  <c r="AG52" i="15"/>
  <c r="AI33" i="15"/>
  <c r="AD7" i="49"/>
  <c r="AE7" i="49" l="1"/>
  <c r="AK30" i="15"/>
  <c r="AK27" i="15"/>
  <c r="AI49" i="15"/>
  <c r="AJ33" i="15"/>
  <c r="AH52" i="15"/>
  <c r="AK33" i="15" l="1"/>
  <c r="AF7" i="49"/>
  <c r="AI52" i="15"/>
  <c r="AJ49" i="15"/>
  <c r="AL30" i="15"/>
  <c r="AL27" i="15"/>
  <c r="AM30" i="15" l="1"/>
  <c r="AM27" i="15"/>
  <c r="AL33" i="15"/>
  <c r="AJ52" i="15"/>
  <c r="AG7" i="49"/>
  <c r="AK49" i="15"/>
  <c r="AK52" i="15" l="1"/>
  <c r="AH7" i="49"/>
  <c r="AN30" i="15"/>
  <c r="AN27" i="15"/>
  <c r="AL49" i="15"/>
  <c r="AM33" i="15"/>
  <c r="AM49" i="15" l="1"/>
  <c r="AO30" i="15"/>
  <c r="AO27" i="15"/>
  <c r="AN33" i="15"/>
  <c r="AI7" i="49"/>
  <c r="AL52" i="15"/>
  <c r="AN49" i="15" l="1"/>
  <c r="AO33" i="15"/>
  <c r="AJ7" i="49"/>
  <c r="AP30" i="15"/>
  <c r="AP27" i="15"/>
  <c r="AM52" i="15"/>
  <c r="AP33" i="15" l="1"/>
  <c r="AO49" i="15"/>
  <c r="AK7" i="49"/>
  <c r="AN52" i="15"/>
  <c r="AQ30" i="15"/>
  <c r="AQ27" i="15"/>
  <c r="AL7" i="49" l="1"/>
  <c r="AO52" i="15"/>
  <c r="AR30" i="15"/>
  <c r="AR27" i="15"/>
  <c r="AQ33" i="15"/>
  <c r="AP49" i="15"/>
  <c r="AR33" i="15" l="1"/>
  <c r="AP52" i="15"/>
  <c r="AS30" i="15"/>
  <c r="AS27" i="15"/>
  <c r="AM7" i="49"/>
  <c r="AQ49" i="15"/>
  <c r="AQ52" i="15" l="1"/>
  <c r="AS33" i="15"/>
  <c r="AR49" i="15"/>
  <c r="AN7" i="49"/>
  <c r="AT30" i="15"/>
  <c r="AT27" i="15"/>
  <c r="AS49" i="15" l="1"/>
  <c r="AR52" i="15"/>
  <c r="AO7" i="49"/>
  <c r="AU30" i="15"/>
  <c r="AU27" i="15"/>
  <c r="AT33" i="15"/>
  <c r="AU33" i="15" l="1"/>
  <c r="AP7" i="49"/>
  <c r="AT49" i="15"/>
  <c r="AS52" i="15"/>
  <c r="AV30" i="15"/>
  <c r="AV27" i="15"/>
  <c r="AQ7" i="49" l="1"/>
  <c r="AW30" i="15"/>
  <c r="AW27" i="15"/>
  <c r="AV33" i="15"/>
  <c r="AT52" i="15"/>
  <c r="AU49" i="15"/>
  <c r="AR7" i="49" l="1"/>
  <c r="AU52" i="15"/>
  <c r="AV49" i="15"/>
  <c r="AW33" i="15"/>
  <c r="AX30" i="15"/>
  <c r="AX27" i="15"/>
  <c r="AS7" i="49" l="1"/>
  <c r="AY30" i="15"/>
  <c r="AY27" i="15"/>
  <c r="AW49" i="15"/>
  <c r="AX33" i="15"/>
  <c r="AV52" i="15"/>
  <c r="AY33" i="15" l="1"/>
  <c r="AT7" i="49"/>
  <c r="AW52" i="15"/>
  <c r="AX49" i="15"/>
  <c r="AZ30" i="15"/>
  <c r="AZ27" i="15"/>
  <c r="AX52" i="15" l="1"/>
  <c r="AU7" i="49"/>
  <c r="AY49" i="15"/>
  <c r="BA30" i="15"/>
  <c r="BA27" i="15"/>
  <c r="AZ33" i="15"/>
  <c r="AY52" i="15" l="1"/>
  <c r="AZ49" i="15"/>
  <c r="BA33" i="15"/>
  <c r="BB30" i="15"/>
  <c r="BB27" i="15"/>
  <c r="AV7" i="49"/>
  <c r="BB33" i="15" l="1"/>
  <c r="AZ52" i="15"/>
  <c r="BA49" i="15"/>
  <c r="AW7" i="49"/>
  <c r="BC30" i="15"/>
  <c r="BC27" i="15"/>
  <c r="AX7" i="49" l="1"/>
  <c r="BD30" i="15"/>
  <c r="BD27" i="15"/>
  <c r="BC33" i="15"/>
  <c r="BA52" i="15"/>
  <c r="BB49" i="15"/>
  <c r="BD33" i="15" l="1"/>
  <c r="BB52" i="15"/>
  <c r="BC49" i="15"/>
  <c r="AY7" i="49"/>
  <c r="BE30" i="15"/>
  <c r="BE27" i="15"/>
  <c r="AZ7" i="49" l="1"/>
  <c r="BF30" i="15"/>
  <c r="BF27" i="15"/>
  <c r="BE33" i="15"/>
  <c r="BC52" i="15"/>
  <c r="BD49" i="15"/>
  <c r="BE49" i="15" l="1"/>
  <c r="BF33" i="15"/>
  <c r="BD52" i="15"/>
  <c r="BA7" i="49"/>
  <c r="BG30" i="15"/>
  <c r="BG27" i="15"/>
  <c r="BH30" i="15" l="1"/>
  <c r="BH27" i="15"/>
  <c r="BE52" i="15"/>
  <c r="BF49" i="15"/>
  <c r="BG33" i="15"/>
  <c r="BB7" i="49"/>
  <c r="BI30" i="15" l="1"/>
  <c r="BI27" i="15"/>
  <c r="BF52" i="15"/>
  <c r="BH33" i="15"/>
  <c r="BG49" i="15"/>
  <c r="BC7" i="49"/>
  <c r="BG52" i="15" l="1"/>
  <c r="BJ30" i="15"/>
  <c r="BJ27" i="15"/>
  <c r="BH49" i="15"/>
  <c r="BD7" i="49"/>
  <c r="BI33" i="15"/>
  <c r="BJ33" i="15" l="1"/>
  <c r="BH52" i="15"/>
  <c r="BE7" i="49"/>
  <c r="BI49" i="15"/>
  <c r="BK27" i="15"/>
  <c r="BK30" i="15"/>
  <c r="BF7" i="49" l="1"/>
  <c r="BK33" i="15"/>
  <c r="BL27" i="15"/>
  <c r="BL30" i="15"/>
  <c r="BJ49" i="15"/>
  <c r="BI52" i="15"/>
  <c r="BL33" i="15" l="1"/>
  <c r="BG7" i="49"/>
  <c r="BM30" i="15"/>
  <c r="BM27" i="15"/>
  <c r="BK49" i="15"/>
  <c r="BJ52" i="15"/>
  <c r="BH7" i="49" l="1"/>
  <c r="BN27" i="15"/>
  <c r="BN30" i="15"/>
  <c r="BM33" i="15"/>
  <c r="BL49" i="15"/>
  <c r="BK52" i="15"/>
  <c r="BO30" i="15" l="1"/>
  <c r="BO33" i="15" s="1"/>
  <c r="BO49" i="15" s="1"/>
  <c r="BO52" i="15" s="1"/>
  <c r="BM7" i="49" s="1"/>
  <c r="BO27" i="15"/>
  <c r="BI7" i="49"/>
  <c r="BM49" i="15"/>
  <c r="BL52" i="15"/>
  <c r="BN33" i="15"/>
  <c r="BP30" i="15" l="1"/>
  <c r="BP33" i="15" s="1"/>
  <c r="BP49" i="15" s="1"/>
  <c r="BP52" i="15" s="1"/>
  <c r="BN7" i="49" s="1"/>
  <c r="BP27" i="15"/>
  <c r="BN49" i="15"/>
  <c r="BM52" i="15"/>
  <c r="BJ7" i="49"/>
  <c r="BQ27" i="15" l="1"/>
  <c r="BQ30" i="15"/>
  <c r="BQ33" i="15" s="1"/>
  <c r="BQ49" i="15" s="1"/>
  <c r="BQ52" i="15" s="1"/>
  <c r="BO7" i="49" s="1"/>
  <c r="BK7" i="49"/>
  <c r="BN52" i="15"/>
  <c r="BR27" i="15" l="1"/>
  <c r="BR30" i="15"/>
  <c r="BR33" i="15" s="1"/>
  <c r="BR49" i="15" s="1"/>
  <c r="BR52" i="15" s="1"/>
  <c r="BP7" i="49" s="1"/>
  <c r="BL7" i="49"/>
  <c r="AT15" i="14"/>
  <c r="AT21" i="14" s="1"/>
  <c r="AT24" i="14" s="1"/>
  <c r="AX15" i="14"/>
  <c r="AX21" i="14" s="1"/>
  <c r="AS15" i="14"/>
  <c r="AW15" i="14"/>
  <c r="AW21" i="14" s="1"/>
  <c r="AQ15" i="14"/>
  <c r="AQ21" i="14" s="1"/>
  <c r="AV15" i="14"/>
  <c r="AV21" i="14" s="1"/>
  <c r="AV24" i="14" s="1"/>
  <c r="AU15" i="14"/>
  <c r="AU21" i="14" s="1"/>
  <c r="AU24" i="14" s="1"/>
  <c r="AR15" i="14"/>
  <c r="AP9" i="14"/>
  <c r="AY15" i="14"/>
  <c r="AY21" i="14" s="1"/>
  <c r="AP15" i="14" l="1"/>
  <c r="AO9" i="14"/>
  <c r="AY24" i="14"/>
  <c r="AW24" i="14"/>
  <c r="AS21" i="14"/>
  <c r="AR21" i="14"/>
  <c r="AQ24" i="14"/>
  <c r="AX24" i="14"/>
  <c r="AR24" i="14" l="1"/>
  <c r="AS24" i="14"/>
  <c r="AO15" i="14"/>
  <c r="AN9" i="14"/>
  <c r="AP21" i="14"/>
  <c r="AP24" i="14" l="1"/>
  <c r="AM9" i="14"/>
  <c r="AN15" i="14"/>
  <c r="AO21" i="14"/>
  <c r="AM15" i="14" l="1"/>
  <c r="AL9" i="14"/>
  <c r="AN21" i="14"/>
  <c r="AO24" i="14"/>
  <c r="AL15" i="14" l="1"/>
  <c r="AK9" i="14"/>
  <c r="AM21" i="14"/>
  <c r="AN24" i="14"/>
  <c r="AL21" i="14" l="1"/>
  <c r="AM24" i="14"/>
  <c r="AK15" i="14"/>
  <c r="AJ9" i="14"/>
  <c r="AJ15" i="14" l="1"/>
  <c r="AI9" i="14"/>
  <c r="AK21" i="14"/>
  <c r="AL24" i="14"/>
  <c r="AK24" i="14" l="1"/>
  <c r="AI15" i="14"/>
  <c r="AH9" i="14"/>
  <c r="AJ21" i="14"/>
  <c r="AI21" i="14" l="1"/>
  <c r="AJ24" i="14"/>
  <c r="AG9" i="14"/>
  <c r="AH15" i="14"/>
  <c r="AH21" i="14" l="1"/>
  <c r="AI24" i="14"/>
  <c r="AG15" i="14"/>
  <c r="AF9" i="14"/>
  <c r="AF15" i="14" l="1"/>
  <c r="AE9" i="14"/>
  <c r="AH24" i="14"/>
  <c r="AG21" i="14"/>
  <c r="AG24" i="14" l="1"/>
  <c r="AE15" i="14"/>
  <c r="AD9" i="14"/>
  <c r="AF21" i="14"/>
  <c r="AD15" i="14" l="1"/>
  <c r="AC9" i="14"/>
  <c r="AE21" i="14"/>
  <c r="AF24" i="14"/>
  <c r="AD21" i="14" l="1"/>
  <c r="AE24" i="14"/>
  <c r="AC15" i="14"/>
  <c r="AB9" i="14"/>
  <c r="AB15" i="14" l="1"/>
  <c r="AA9" i="14"/>
  <c r="AC21" i="14"/>
  <c r="AD24" i="14"/>
  <c r="AC24" i="14" l="1"/>
  <c r="AA15" i="14"/>
  <c r="Z9" i="14"/>
  <c r="AB21" i="14"/>
  <c r="Z15" i="14" l="1"/>
  <c r="Y9" i="14"/>
  <c r="AA21" i="14"/>
  <c r="AB24" i="14"/>
  <c r="AA24" i="14" l="1"/>
  <c r="Y15" i="14"/>
  <c r="X9" i="14"/>
  <c r="Z21" i="14"/>
  <c r="Y21" i="14" l="1"/>
  <c r="Z24" i="14"/>
  <c r="X15" i="14"/>
  <c r="W9" i="14"/>
  <c r="W15" i="14" l="1"/>
  <c r="V9" i="14"/>
  <c r="X21" i="14"/>
  <c r="Y24" i="14"/>
  <c r="V15" i="14" l="1"/>
  <c r="U9" i="14"/>
  <c r="X24" i="14"/>
  <c r="W21" i="14"/>
  <c r="W24" i="14" l="1"/>
  <c r="U15" i="14"/>
  <c r="T9" i="14"/>
  <c r="V21" i="14"/>
  <c r="U21" i="14" l="1"/>
  <c r="V24" i="14"/>
  <c r="S9" i="14"/>
  <c r="T15" i="14"/>
  <c r="T21" i="14" l="1"/>
  <c r="U24" i="14"/>
  <c r="S15" i="14"/>
  <c r="R9" i="14"/>
  <c r="R15" i="14" l="1"/>
  <c r="Q9" i="14"/>
  <c r="T24" i="14"/>
  <c r="S21" i="14"/>
  <c r="S24" i="14" l="1"/>
  <c r="Q15" i="14"/>
  <c r="P9" i="14"/>
  <c r="R21" i="14"/>
  <c r="Q21" i="14" l="1"/>
  <c r="R24" i="14"/>
  <c r="O9" i="14"/>
  <c r="P15" i="14"/>
  <c r="N9" i="14" l="1"/>
  <c r="O15" i="14"/>
  <c r="Q24" i="14"/>
  <c r="P21" i="14"/>
  <c r="P24" i="14" l="1"/>
  <c r="O21" i="14"/>
  <c r="N15" i="14"/>
  <c r="M9" i="14"/>
  <c r="N21" i="14" l="1"/>
  <c r="O24" i="14"/>
  <c r="M15" i="14"/>
  <c r="L9" i="14"/>
  <c r="L15" i="14" l="1"/>
  <c r="K9" i="14"/>
  <c r="M21" i="14"/>
  <c r="N24" i="14"/>
  <c r="L21" i="14" l="1"/>
  <c r="M24" i="14"/>
  <c r="J9" i="14"/>
  <c r="K15" i="14"/>
  <c r="K21" i="14" l="1"/>
  <c r="I9" i="14"/>
  <c r="J15" i="14"/>
  <c r="L24" i="14"/>
  <c r="J21" i="14" l="1"/>
  <c r="K24" i="14"/>
  <c r="H9" i="14"/>
  <c r="I15" i="14"/>
  <c r="I21" i="14" l="1"/>
  <c r="J24" i="14"/>
  <c r="H15" i="14"/>
  <c r="G9" i="14"/>
  <c r="F9" i="14" l="1"/>
  <c r="G15" i="14"/>
  <c r="I24" i="14"/>
  <c r="H21" i="14"/>
  <c r="H24" i="14" l="1"/>
  <c r="G21" i="14"/>
  <c r="E9" i="14"/>
  <c r="F15" i="14"/>
  <c r="G24" i="14" l="1"/>
  <c r="F21" i="14"/>
  <c r="D9" i="14"/>
  <c r="E15" i="14"/>
  <c r="C9" i="14" l="1"/>
  <c r="C15" i="14" s="1"/>
  <c r="D15" i="14"/>
  <c r="E21" i="14"/>
  <c r="F24" i="14"/>
  <c r="D21" i="14" l="1"/>
  <c r="F27" i="14"/>
  <c r="C21" i="14"/>
  <c r="G30" i="14" l="1"/>
  <c r="G27" i="14"/>
  <c r="H30" i="14" l="1"/>
  <c r="H27" i="14"/>
  <c r="G33" i="14"/>
  <c r="I30" i="14" l="1"/>
  <c r="I27" i="14"/>
  <c r="H33" i="14"/>
  <c r="G49" i="14"/>
  <c r="G52" i="14" l="1"/>
  <c r="J30" i="14"/>
  <c r="J27" i="14"/>
  <c r="H49" i="14"/>
  <c r="I33" i="14"/>
  <c r="J33" i="14" l="1"/>
  <c r="H52" i="14"/>
  <c r="E8" i="49"/>
  <c r="I49" i="14"/>
  <c r="K30" i="14"/>
  <c r="K27" i="14"/>
  <c r="L30" i="14" l="1"/>
  <c r="L27" i="14"/>
  <c r="K33" i="14"/>
  <c r="J49" i="14"/>
  <c r="I52" i="14"/>
  <c r="F8" i="49"/>
  <c r="J52" i="14" l="1"/>
  <c r="M30" i="14"/>
  <c r="M27" i="14"/>
  <c r="L33" i="14"/>
  <c r="G8" i="49"/>
  <c r="K49" i="14"/>
  <c r="L49" i="14" l="1"/>
  <c r="M33" i="14"/>
  <c r="H8" i="49"/>
  <c r="K52" i="14"/>
  <c r="N30" i="14"/>
  <c r="N27" i="14"/>
  <c r="M49" i="14" l="1"/>
  <c r="N33" i="14"/>
  <c r="L52" i="14"/>
  <c r="I8" i="49"/>
  <c r="O30" i="14"/>
  <c r="O27" i="14"/>
  <c r="P30" i="14" l="1"/>
  <c r="P27" i="14"/>
  <c r="O33" i="14"/>
  <c r="J8" i="49"/>
  <c r="N49" i="14"/>
  <c r="M52" i="14"/>
  <c r="Q30" i="14" l="1"/>
  <c r="Q27" i="14"/>
  <c r="P33" i="14"/>
  <c r="O49" i="14"/>
  <c r="K8" i="49"/>
  <c r="N52" i="14"/>
  <c r="R30" i="14" l="1"/>
  <c r="R27" i="14"/>
  <c r="O52" i="14"/>
  <c r="Q33" i="14"/>
  <c r="L8" i="49"/>
  <c r="P49" i="14"/>
  <c r="Q49" i="14" l="1"/>
  <c r="S30" i="14"/>
  <c r="S27" i="14"/>
  <c r="R33" i="14"/>
  <c r="M8" i="49"/>
  <c r="P52" i="14"/>
  <c r="N8" i="49" l="1"/>
  <c r="Q52" i="14"/>
  <c r="T30" i="14"/>
  <c r="T27" i="14"/>
  <c r="S33" i="14"/>
  <c r="R49" i="14"/>
  <c r="O8" i="49" l="1"/>
  <c r="R52" i="14"/>
  <c r="U30" i="14"/>
  <c r="U27" i="14"/>
  <c r="S49" i="14"/>
  <c r="T33" i="14"/>
  <c r="T49" i="14" l="1"/>
  <c r="V30" i="14"/>
  <c r="V27" i="14"/>
  <c r="U33" i="14"/>
  <c r="S52" i="14"/>
  <c r="P8" i="49"/>
  <c r="T52" i="14" l="1"/>
  <c r="V33" i="14"/>
  <c r="U49" i="14"/>
  <c r="Q8" i="49"/>
  <c r="W30" i="14"/>
  <c r="W27" i="14"/>
  <c r="X30" i="14" l="1"/>
  <c r="X27" i="14"/>
  <c r="W33" i="14"/>
  <c r="U52" i="14"/>
  <c r="R8" i="49"/>
  <c r="V49" i="14"/>
  <c r="V52" i="14" l="1"/>
  <c r="S8" i="49"/>
  <c r="Y30" i="14"/>
  <c r="Y27" i="14"/>
  <c r="X33" i="14"/>
  <c r="W49" i="14"/>
  <c r="W52" i="14" l="1"/>
  <c r="Z30" i="14"/>
  <c r="Z27" i="14"/>
  <c r="Y33" i="14"/>
  <c r="T8" i="49"/>
  <c r="X49" i="14"/>
  <c r="X52" i="14" l="1"/>
  <c r="Y49" i="14"/>
  <c r="U8" i="49"/>
  <c r="Z33" i="14"/>
  <c r="AA30" i="14"/>
  <c r="AA27" i="14"/>
  <c r="AA33" i="14" l="1"/>
  <c r="V8" i="49"/>
  <c r="Z49" i="14"/>
  <c r="Y52" i="14"/>
  <c r="AB30" i="14"/>
  <c r="AB27" i="14"/>
  <c r="AA49" i="14" l="1"/>
  <c r="W8" i="49"/>
  <c r="AC30" i="14"/>
  <c r="AC27" i="14"/>
  <c r="Z52" i="14"/>
  <c r="AB33" i="14"/>
  <c r="AB49" i="14" l="1"/>
  <c r="AD30" i="14"/>
  <c r="AD27" i="14"/>
  <c r="AA52" i="14"/>
  <c r="AC33" i="14"/>
  <c r="X8" i="49"/>
  <c r="Y8" i="49" l="1"/>
  <c r="AD33" i="14"/>
  <c r="AC49" i="14"/>
  <c r="AE30" i="14"/>
  <c r="AE27" i="14"/>
  <c r="AB52" i="14"/>
  <c r="Z8" i="49" l="1"/>
  <c r="AC52" i="14"/>
  <c r="AE33" i="14"/>
  <c r="AD49" i="14"/>
  <c r="AF30" i="14"/>
  <c r="AF27" i="14"/>
  <c r="AF33" i="14" l="1"/>
  <c r="AE49" i="14"/>
  <c r="AA8" i="49"/>
  <c r="AG30" i="14"/>
  <c r="AG27" i="14"/>
  <c r="AD52" i="14"/>
  <c r="AG33" i="14" l="1"/>
  <c r="AF49" i="14"/>
  <c r="AH30" i="14"/>
  <c r="AH27" i="14"/>
  <c r="AE52" i="14"/>
  <c r="AB8" i="49"/>
  <c r="AI30" i="14" l="1"/>
  <c r="AI27" i="14"/>
  <c r="AF52" i="14"/>
  <c r="AH33" i="14"/>
  <c r="AG49" i="14"/>
  <c r="AC8" i="49"/>
  <c r="AH49" i="14" l="1"/>
  <c r="AJ30" i="14"/>
  <c r="AJ27" i="14"/>
  <c r="AG52" i="14"/>
  <c r="AD8" i="49"/>
  <c r="AI33" i="14"/>
  <c r="AJ33" i="14" l="1"/>
  <c r="AI49" i="14"/>
  <c r="AE8" i="49"/>
  <c r="AH52" i="14"/>
  <c r="AK30" i="14"/>
  <c r="AK27" i="14"/>
  <c r="AL30" i="14" l="1"/>
  <c r="AL27" i="14"/>
  <c r="AF8" i="49"/>
  <c r="AI52" i="14"/>
  <c r="AJ49" i="14"/>
  <c r="AK33" i="14"/>
  <c r="AL33" i="14" l="1"/>
  <c r="AG8" i="49"/>
  <c r="AM30" i="14"/>
  <c r="AM27" i="14"/>
  <c r="AK49" i="14"/>
  <c r="AJ52" i="14"/>
  <c r="AN30" i="14" l="1"/>
  <c r="AN27" i="14"/>
  <c r="AH8" i="49"/>
  <c r="AK52" i="14"/>
  <c r="AM33" i="14"/>
  <c r="AL49" i="14"/>
  <c r="AI8" i="49" l="1"/>
  <c r="AL52" i="14"/>
  <c r="AN33" i="14"/>
  <c r="AO30" i="14"/>
  <c r="AO27" i="14"/>
  <c r="AM49" i="14"/>
  <c r="AN49" i="14" l="1"/>
  <c r="AO33" i="14"/>
  <c r="AJ8" i="49"/>
  <c r="AM52" i="14"/>
  <c r="AP30" i="14"/>
  <c r="AP27" i="14"/>
  <c r="AQ30" i="14" l="1"/>
  <c r="AQ27" i="14"/>
  <c r="AK8" i="49"/>
  <c r="AO49" i="14"/>
  <c r="AP33" i="14"/>
  <c r="AN52" i="14"/>
  <c r="AQ33" i="14" l="1"/>
  <c r="AO52" i="14"/>
  <c r="AR30" i="14"/>
  <c r="AR27" i="14"/>
  <c r="AL8" i="49"/>
  <c r="AP49" i="14"/>
  <c r="AM8" i="49" l="1"/>
  <c r="AP52" i="14"/>
  <c r="AS30" i="14"/>
  <c r="AS27" i="14"/>
  <c r="AR33" i="14"/>
  <c r="AQ49" i="14"/>
  <c r="AQ52" i="14" l="1"/>
  <c r="AN8" i="49"/>
  <c r="AT27" i="14"/>
  <c r="AT30" i="14"/>
  <c r="AS33" i="14"/>
  <c r="AR49" i="14"/>
  <c r="AR52" i="14" l="1"/>
  <c r="AT33" i="14"/>
  <c r="AU30" i="14"/>
  <c r="AU27" i="14"/>
  <c r="AO8" i="49"/>
  <c r="AS49" i="14"/>
  <c r="AV30" i="14" l="1"/>
  <c r="AV27" i="14"/>
  <c r="AT49" i="14"/>
  <c r="AS52" i="14"/>
  <c r="AU33" i="14"/>
  <c r="AP8" i="49"/>
  <c r="AW30" i="14" l="1"/>
  <c r="AW27" i="14"/>
  <c r="AU49" i="14"/>
  <c r="AT52" i="14"/>
  <c r="AQ8" i="49"/>
  <c r="AV33" i="14"/>
  <c r="AW33" i="14" l="1"/>
  <c r="AU52" i="14"/>
  <c r="AV49" i="14"/>
  <c r="AR8" i="49"/>
  <c r="AX30" i="14"/>
  <c r="AX27" i="14"/>
  <c r="AY30" i="14" l="1"/>
  <c r="AY27" i="14"/>
  <c r="AS8" i="49"/>
  <c r="AX33" i="14"/>
  <c r="AV52" i="14"/>
  <c r="AW49" i="14"/>
  <c r="AY33" i="14" l="1"/>
  <c r="AW52" i="14"/>
  <c r="AX49" i="14"/>
  <c r="AZ30" i="14"/>
  <c r="AZ27" i="14"/>
  <c r="AT8" i="49"/>
  <c r="AZ33" i="14" l="1"/>
  <c r="AU8" i="49"/>
  <c r="AX52" i="14"/>
  <c r="AY49" i="14"/>
  <c r="BA27" i="14"/>
  <c r="BA30" i="14"/>
  <c r="BA33" i="14" l="1"/>
  <c r="AY52" i="14"/>
  <c r="BB30" i="14"/>
  <c r="BB27" i="14"/>
  <c r="AV8" i="49"/>
  <c r="AZ49" i="14"/>
  <c r="BB33" i="14" l="1"/>
  <c r="BA49" i="14"/>
  <c r="AZ52" i="14"/>
  <c r="BC30" i="14"/>
  <c r="BC27" i="14"/>
  <c r="AW8" i="49"/>
  <c r="AX8" i="49" l="1"/>
  <c r="BB49" i="14"/>
  <c r="BC33" i="14"/>
  <c r="BA52" i="14"/>
  <c r="BD30" i="14"/>
  <c r="BD27" i="14"/>
  <c r="BE30" i="14" l="1"/>
  <c r="BE27" i="14"/>
  <c r="BD33" i="14"/>
  <c r="AY8" i="49"/>
  <c r="BB52" i="14"/>
  <c r="BC49" i="14"/>
  <c r="AZ8" i="49" l="1"/>
  <c r="BE33" i="14"/>
  <c r="BC52" i="14"/>
  <c r="BF27" i="14"/>
  <c r="BF30" i="14"/>
  <c r="BD49" i="14"/>
  <c r="BG30" i="14" l="1"/>
  <c r="BG27" i="14"/>
  <c r="BE49" i="14"/>
  <c r="BD52" i="14"/>
  <c r="BF33" i="14"/>
  <c r="BA8" i="49"/>
  <c r="BG33" i="14" l="1"/>
  <c r="BF49" i="14"/>
  <c r="BE52" i="14"/>
  <c r="BB8" i="49"/>
  <c r="BH30" i="14"/>
  <c r="BH27" i="14"/>
  <c r="BH33" i="14" l="1"/>
  <c r="BC8" i="49"/>
  <c r="BG49" i="14"/>
  <c r="BF52" i="14"/>
  <c r="BI27" i="14"/>
  <c r="BI30" i="14"/>
  <c r="BJ27" i="14" l="1"/>
  <c r="BJ30" i="14"/>
  <c r="BG52" i="14"/>
  <c r="BH49" i="14"/>
  <c r="BI33" i="14"/>
  <c r="BD8" i="49"/>
  <c r="BH52" i="14" l="1"/>
  <c r="BJ33" i="14"/>
  <c r="BI49" i="14"/>
  <c r="BE8" i="49"/>
  <c r="BK30" i="14"/>
  <c r="BK27" i="14"/>
  <c r="BK33" i="14" l="1"/>
  <c r="BI52" i="14"/>
  <c r="BF8" i="49"/>
  <c r="BL30" i="14"/>
  <c r="BL27" i="14"/>
  <c r="BJ49" i="14"/>
  <c r="BK49" i="14" l="1"/>
  <c r="BL33" i="14"/>
  <c r="BG8" i="49"/>
  <c r="BJ52" i="14"/>
  <c r="BM30" i="14"/>
  <c r="BM27" i="14"/>
  <c r="BL49" i="14" l="1"/>
  <c r="BN30" i="14"/>
  <c r="BN27" i="14"/>
  <c r="BO27" i="14" s="1"/>
  <c r="BH8" i="49"/>
  <c r="BM33" i="14"/>
  <c r="BK52" i="14"/>
  <c r="BP30" i="14" l="1"/>
  <c r="BP33" i="14" s="1"/>
  <c r="BP49" i="14" s="1"/>
  <c r="BP52" i="14" s="1"/>
  <c r="BN8" i="49" s="1"/>
  <c r="BP27" i="14"/>
  <c r="BO30" i="14"/>
  <c r="BO33" i="14" s="1"/>
  <c r="BO49" i="14" s="1"/>
  <c r="BO52" i="14" s="1"/>
  <c r="BM8" i="49" s="1"/>
  <c r="BI8" i="49"/>
  <c r="BL52" i="14"/>
  <c r="BM49" i="14"/>
  <c r="BN33" i="14"/>
  <c r="BQ30" i="14" l="1"/>
  <c r="BQ33" i="14" s="1"/>
  <c r="BQ49" i="14" s="1"/>
  <c r="BQ52" i="14" s="1"/>
  <c r="BO8" i="49" s="1"/>
  <c r="BQ27" i="14"/>
  <c r="BN49" i="14"/>
  <c r="BM52" i="14"/>
  <c r="BJ8" i="49"/>
  <c r="BR27" i="14" l="1"/>
  <c r="BR30" i="14"/>
  <c r="BR33" i="14" s="1"/>
  <c r="BR49" i="14" s="1"/>
  <c r="BR52" i="14" s="1"/>
  <c r="BP8" i="49" s="1"/>
  <c r="BK8" i="49"/>
  <c r="BN52" i="14"/>
  <c r="BL8" i="49" l="1"/>
  <c r="BL9" i="10"/>
  <c r="BL15" i="10" s="1"/>
  <c r="BM9" i="10" l="1"/>
  <c r="BL21" i="10"/>
  <c r="BG15" i="10"/>
  <c r="BF15" i="10"/>
  <c r="BM15" i="10" l="1"/>
  <c r="BN9" i="10"/>
  <c r="BO9" i="10" s="1"/>
  <c r="BG21" i="10"/>
  <c r="BF21" i="10"/>
  <c r="BH15" i="10"/>
  <c r="BL24" i="10"/>
  <c r="BO15" i="10" l="1"/>
  <c r="BP9" i="10"/>
  <c r="R13" i="45"/>
  <c r="AF13" i="45" s="1"/>
  <c r="BO18" i="10" s="1"/>
  <c r="BO21" i="10" s="1"/>
  <c r="BO24" i="10" s="1"/>
  <c r="P13" i="45"/>
  <c r="AD13" i="45" s="1"/>
  <c r="BM18" i="10" s="1"/>
  <c r="BM21" i="10" s="1"/>
  <c r="BM24" i="10" s="1"/>
  <c r="BN15" i="10"/>
  <c r="BF24" i="10"/>
  <c r="BH21" i="10"/>
  <c r="BG24" i="10"/>
  <c r="BJ15" i="10"/>
  <c r="BI15" i="10"/>
  <c r="BP15" i="10" l="1"/>
  <c r="BQ9" i="10"/>
  <c r="Q13" i="45"/>
  <c r="AE13" i="45" s="1"/>
  <c r="BN18" i="10" s="1"/>
  <c r="BN21" i="10" s="1"/>
  <c r="BN24" i="10" s="1"/>
  <c r="BH24" i="10"/>
  <c r="BI21" i="10"/>
  <c r="BF27" i="10"/>
  <c r="BJ21" i="10"/>
  <c r="BQ15" i="10" l="1"/>
  <c r="BR9" i="10"/>
  <c r="BR15" i="10" s="1"/>
  <c r="S13" i="45"/>
  <c r="AG13" i="45" s="1"/>
  <c r="BP21" i="10"/>
  <c r="BP24" i="10" s="1"/>
  <c r="BG30" i="10"/>
  <c r="BI24" i="10"/>
  <c r="BG27" i="10"/>
  <c r="BJ24" i="10"/>
  <c r="U13" i="45" l="1"/>
  <c r="AI13" i="45" s="1"/>
  <c r="BR21" i="10"/>
  <c r="BR24" i="10" s="1"/>
  <c r="T13" i="45"/>
  <c r="AH13" i="45" s="1"/>
  <c r="BQ18" i="10" s="1"/>
  <c r="BQ21" i="10" s="1"/>
  <c r="BQ24" i="10" s="1"/>
  <c r="BH30" i="10"/>
  <c r="BH27" i="10"/>
  <c r="BG33" i="10"/>
  <c r="BI30" i="10" l="1"/>
  <c r="BG48" i="10"/>
  <c r="BI27" i="10"/>
  <c r="BH33" i="10"/>
  <c r="BH48" i="10" l="1"/>
  <c r="BI33" i="10"/>
  <c r="BJ30" i="10"/>
  <c r="BJ27" i="10"/>
  <c r="BG51" i="10"/>
  <c r="BK27" i="10" l="1"/>
  <c r="BK30" i="10"/>
  <c r="BI48" i="10"/>
  <c r="BJ33" i="10"/>
  <c r="BH51" i="10"/>
  <c r="BE11" i="49"/>
  <c r="BK33" i="10" l="1"/>
  <c r="BJ48" i="10"/>
  <c r="BI51" i="10"/>
  <c r="BL30" i="10"/>
  <c r="BL27" i="10"/>
  <c r="BF11" i="49"/>
  <c r="BL33" i="10" l="1"/>
  <c r="BJ51" i="10"/>
  <c r="BM30" i="10"/>
  <c r="BM27" i="10"/>
  <c r="BN27" i="10" s="1"/>
  <c r="BG11" i="49"/>
  <c r="BK48" i="10"/>
  <c r="BO30" i="10" l="1"/>
  <c r="BO33" i="10" s="1"/>
  <c r="BO48" i="10" s="1"/>
  <c r="BO51" i="10" s="1"/>
  <c r="BM11" i="49" s="1"/>
  <c r="BO27" i="10"/>
  <c r="BN30" i="10"/>
  <c r="BH11" i="49"/>
  <c r="BK51" i="10"/>
  <c r="BM33" i="10"/>
  <c r="BL48" i="10"/>
  <c r="BP30" i="10" l="1"/>
  <c r="BP33" i="10" s="1"/>
  <c r="BP48" i="10" s="1"/>
  <c r="BP51" i="10" s="1"/>
  <c r="BN11" i="49" s="1"/>
  <c r="BP27" i="10"/>
  <c r="BL51" i="10"/>
  <c r="BI11" i="49"/>
  <c r="BN33" i="10"/>
  <c r="BM48" i="10"/>
  <c r="BQ27" i="10" l="1"/>
  <c r="BQ30" i="10"/>
  <c r="BQ33" i="10" s="1"/>
  <c r="BQ48" i="10" s="1"/>
  <c r="BQ51" i="10" s="1"/>
  <c r="BO11" i="49" s="1"/>
  <c r="BN48" i="10"/>
  <c r="BM51" i="10"/>
  <c r="BJ11" i="49"/>
  <c r="BR30" i="10" l="1"/>
  <c r="BR33" i="10" s="1"/>
  <c r="BR48" i="10" s="1"/>
  <c r="BR51" i="10" s="1"/>
  <c r="BP11" i="49" s="1"/>
  <c r="BR27" i="10"/>
  <c r="BN51" i="10"/>
  <c r="BK11" i="49"/>
  <c r="BL11" i="49" l="1"/>
  <c r="BL9" i="11"/>
  <c r="BM9" i="11" s="1"/>
  <c r="BL15" i="11" l="1"/>
  <c r="BL21" i="11" s="1"/>
  <c r="BM15" i="11"/>
  <c r="P14" i="45" s="1"/>
  <c r="AD14" i="45" s="1"/>
  <c r="BM18" i="11" s="1"/>
  <c r="BN9" i="11"/>
  <c r="BO9" i="11" s="1"/>
  <c r="BO15" i="11" l="1"/>
  <c r="R14" i="45" s="1"/>
  <c r="AF14" i="45" s="1"/>
  <c r="BP9" i="11"/>
  <c r="BL24" i="11"/>
  <c r="BN15" i="11"/>
  <c r="Q14" i="45" s="1"/>
  <c r="AE14" i="45" s="1"/>
  <c r="BN18" i="11" s="1"/>
  <c r="BM21" i="11"/>
  <c r="BO21" i="11" l="1"/>
  <c r="BO24" i="11" s="1"/>
  <c r="BQ9" i="11"/>
  <c r="BP15" i="11"/>
  <c r="BN21" i="11"/>
  <c r="BM24" i="11"/>
  <c r="BL27" i="11"/>
  <c r="BR9" i="11" l="1"/>
  <c r="BR15" i="11" s="1"/>
  <c r="BQ15" i="11"/>
  <c r="S14" i="45"/>
  <c r="AG14" i="45" s="1"/>
  <c r="BP21" i="11"/>
  <c r="BP24" i="11" s="1"/>
  <c r="BM27" i="11"/>
  <c r="BM30" i="11"/>
  <c r="BN24" i="11"/>
  <c r="T14" i="45" l="1"/>
  <c r="AH14" i="45" s="1"/>
  <c r="BQ21" i="11"/>
  <c r="BQ24" i="11" s="1"/>
  <c r="U14" i="45"/>
  <c r="AI14" i="45" s="1"/>
  <c r="BR21" i="11"/>
  <c r="BR24" i="11" s="1"/>
  <c r="BN30" i="11"/>
  <c r="BM33" i="11"/>
  <c r="BN27" i="11"/>
  <c r="BO30" i="11" l="1"/>
  <c r="BO33" i="11" s="1"/>
  <c r="BO49" i="11" s="1"/>
  <c r="BO52" i="11" s="1"/>
  <c r="BM12" i="49" s="1"/>
  <c r="BO27" i="11"/>
  <c r="BM49" i="11"/>
  <c r="BN33" i="11"/>
  <c r="BP30" i="11" l="1"/>
  <c r="BP33" i="11" s="1"/>
  <c r="BP49" i="11" s="1"/>
  <c r="BP52" i="11" s="1"/>
  <c r="BN12" i="49" s="1"/>
  <c r="BP27" i="11"/>
  <c r="BN49" i="11"/>
  <c r="BM52" i="11"/>
  <c r="BQ27" i="11" l="1"/>
  <c r="BQ30" i="11"/>
  <c r="BQ33" i="11" s="1"/>
  <c r="BQ49" i="11" s="1"/>
  <c r="BQ52" i="11" s="1"/>
  <c r="BO12" i="49" s="1"/>
  <c r="BK12" i="49"/>
  <c r="BN52" i="11"/>
  <c r="BR27" i="11" l="1"/>
  <c r="BR30" i="11"/>
  <c r="BR33" i="11" s="1"/>
  <c r="BR49" i="11" s="1"/>
  <c r="BR52" i="11" s="1"/>
  <c r="BP12" i="49" s="1"/>
  <c r="BL12" i="49"/>
  <c r="BL9" i="8"/>
  <c r="BL15" i="8" s="1"/>
  <c r="BL21" i="8" l="1"/>
  <c r="BM9" i="8"/>
  <c r="BM15" i="8" l="1"/>
  <c r="P17" i="45" s="1"/>
  <c r="AD17" i="45" s="1"/>
  <c r="BN9" i="8"/>
  <c r="BO9" i="8" s="1"/>
  <c r="BL24" i="8"/>
  <c r="BO15" i="8" l="1"/>
  <c r="R17" i="45" s="1"/>
  <c r="AF17" i="45" s="1"/>
  <c r="BP9" i="8"/>
  <c r="BM18" i="8"/>
  <c r="BM21" i="8" s="1"/>
  <c r="BN15" i="8"/>
  <c r="BL27" i="8"/>
  <c r="BQ9" i="8" l="1"/>
  <c r="BP15" i="8"/>
  <c r="Q17" i="45"/>
  <c r="AE17" i="45" s="1"/>
  <c r="BO21" i="8" s="1"/>
  <c r="BO24" i="8" s="1"/>
  <c r="BM30" i="8"/>
  <c r="BM24" i="8"/>
  <c r="S17" i="45" l="1"/>
  <c r="AG17" i="45" s="1"/>
  <c r="BP21" i="8"/>
  <c r="BP24" i="8" s="1"/>
  <c r="BR9" i="8"/>
  <c r="BR15" i="8" s="1"/>
  <c r="BQ15" i="8"/>
  <c r="BN18" i="8"/>
  <c r="BN21" i="8" s="1"/>
  <c r="BN24" i="8" s="1"/>
  <c r="BM27" i="8"/>
  <c r="BM33" i="8"/>
  <c r="U17" i="45" l="1"/>
  <c r="AI17" i="45" s="1"/>
  <c r="BR21" i="8"/>
  <c r="BR24" i="8" s="1"/>
  <c r="BQ21" i="8"/>
  <c r="BQ24" i="8" s="1"/>
  <c r="T17" i="45"/>
  <c r="AH17" i="45" s="1"/>
  <c r="BN27" i="8"/>
  <c r="BM49" i="8"/>
  <c r="BN30" i="8"/>
  <c r="BO30" i="8" l="1"/>
  <c r="BO33" i="8" s="1"/>
  <c r="BO49" i="8" s="1"/>
  <c r="BO52" i="8" s="1"/>
  <c r="BM15" i="49" s="1"/>
  <c r="BO27" i="8"/>
  <c r="BN33" i="8"/>
  <c r="BM52" i="8"/>
  <c r="BP30" i="8" l="1"/>
  <c r="BP33" i="8" s="1"/>
  <c r="BP49" i="8" s="1"/>
  <c r="BP52" i="8" s="1"/>
  <c r="BN15" i="49" s="1"/>
  <c r="BP27" i="8"/>
  <c r="BK15" i="49"/>
  <c r="BN49" i="8"/>
  <c r="BQ30" i="8" l="1"/>
  <c r="BQ33" i="8" s="1"/>
  <c r="BQ49" i="8" s="1"/>
  <c r="BQ52" i="8" s="1"/>
  <c r="BO15" i="49" s="1"/>
  <c r="BQ27" i="8"/>
  <c r="BN52" i="8"/>
  <c r="BR30" i="8" l="1"/>
  <c r="BR33" i="8" s="1"/>
  <c r="BR49" i="8" s="1"/>
  <c r="BR52" i="8" s="1"/>
  <c r="BP15" i="49" s="1"/>
  <c r="BR27" i="8"/>
  <c r="BL15" i="49"/>
  <c r="BJ15" i="20"/>
  <c r="BJ21" i="20" s="1"/>
  <c r="BN15" i="20"/>
  <c r="Q22" i="45" s="1"/>
  <c r="AE22" i="45" s="1"/>
  <c r="BN18" i="20" s="1"/>
  <c r="BF15" i="20" l="1"/>
  <c r="BF21" i="20" s="1"/>
  <c r="BF24" i="20" s="1"/>
  <c r="BI15" i="20"/>
  <c r="BI21" i="20" s="1"/>
  <c r="BI24" i="20" s="1"/>
  <c r="BG15" i="20"/>
  <c r="BG21" i="20" s="1"/>
  <c r="BH15" i="20"/>
  <c r="BH21" i="20" s="1"/>
  <c r="BN21" i="20"/>
  <c r="BD15" i="20"/>
  <c r="BJ24" i="20"/>
  <c r="BL15" i="20"/>
  <c r="BE15" i="20" l="1"/>
  <c r="BE21" i="20" s="1"/>
  <c r="BN24" i="20"/>
  <c r="BH24" i="20"/>
  <c r="BC15" i="20"/>
  <c r="BL21" i="20"/>
  <c r="BG24" i="20"/>
  <c r="BD21" i="20"/>
  <c r="BB15" i="20" l="1"/>
  <c r="BA15" i="20"/>
  <c r="BL24" i="20"/>
  <c r="BE24" i="20"/>
  <c r="BC21" i="20"/>
  <c r="BD24" i="20"/>
  <c r="BA21" i="20" l="1"/>
  <c r="BC24" i="20"/>
  <c r="BB21" i="20"/>
  <c r="BA24" i="20" l="1"/>
  <c r="BB24" i="20"/>
  <c r="BA27" i="20" l="1"/>
  <c r="BB27" i="20" s="1"/>
  <c r="BC30" i="20" l="1"/>
  <c r="BC27" i="20"/>
  <c r="BB30" i="20"/>
  <c r="BB33" i="20" l="1"/>
  <c r="BD30" i="20"/>
  <c r="BD27" i="20"/>
  <c r="BC33" i="20"/>
  <c r="BD33" i="20" l="1"/>
  <c r="BC48" i="20"/>
  <c r="BB48" i="20"/>
  <c r="BE30" i="20"/>
  <c r="BE27" i="20"/>
  <c r="BF30" i="20" l="1"/>
  <c r="BF27" i="20"/>
  <c r="BE33" i="20"/>
  <c r="BC51" i="20"/>
  <c r="BB51" i="20"/>
  <c r="BD48" i="20"/>
  <c r="BG30" i="20" l="1"/>
  <c r="BG27" i="20"/>
  <c r="BD51" i="20"/>
  <c r="BA20" i="49"/>
  <c r="BF33" i="20"/>
  <c r="BE48" i="20"/>
  <c r="AZ20" i="49"/>
  <c r="BH30" i="20" l="1"/>
  <c r="BH27" i="20"/>
  <c r="BG33" i="20"/>
  <c r="BE51" i="20"/>
  <c r="BF48" i="20"/>
  <c r="BB20" i="49"/>
  <c r="BH33" i="20" l="1"/>
  <c r="BF51" i="20"/>
  <c r="BG48" i="20"/>
  <c r="BC20" i="49"/>
  <c r="BI30" i="20"/>
  <c r="BI27" i="20"/>
  <c r="BH48" i="20" l="1"/>
  <c r="BI33" i="20"/>
  <c r="BG51" i="20"/>
  <c r="BD20" i="49"/>
  <c r="BJ30" i="20"/>
  <c r="BJ27" i="20"/>
  <c r="BK27" i="20" l="1"/>
  <c r="BK30" i="20"/>
  <c r="BI48" i="20"/>
  <c r="BJ33" i="20"/>
  <c r="BE20" i="49"/>
  <c r="BH51" i="20"/>
  <c r="BF20" i="49" l="1"/>
  <c r="BJ48" i="20"/>
  <c r="BK33" i="20"/>
  <c r="BI51" i="20"/>
  <c r="BL30" i="20"/>
  <c r="BL27" i="20"/>
  <c r="BM30" i="20" l="1"/>
  <c r="BM27" i="20"/>
  <c r="BG20" i="49"/>
  <c r="BK48" i="20"/>
  <c r="BJ51" i="20"/>
  <c r="BL33" i="20"/>
  <c r="BK51" i="20" l="1"/>
  <c r="BN30" i="20"/>
  <c r="BN27" i="20"/>
  <c r="BL48" i="20"/>
  <c r="BM33" i="20"/>
  <c r="BH20" i="49"/>
  <c r="BO30" i="20" l="1"/>
  <c r="BO33" i="20" s="1"/>
  <c r="BO48" i="20" s="1"/>
  <c r="BO51" i="20" s="1"/>
  <c r="BM20" i="49" s="1"/>
  <c r="BO27" i="20"/>
  <c r="BM48" i="20"/>
  <c r="BN33" i="20"/>
  <c r="BL51" i="20"/>
  <c r="BI20" i="49"/>
  <c r="BP30" i="20" l="1"/>
  <c r="BP33" i="20" s="1"/>
  <c r="BP48" i="20" s="1"/>
  <c r="BP51" i="20" s="1"/>
  <c r="BN20" i="49" s="1"/>
  <c r="BP27" i="20"/>
  <c r="BN48" i="20"/>
  <c r="BJ20" i="49"/>
  <c r="BM51" i="20"/>
  <c r="BQ30" i="20" l="1"/>
  <c r="BQ33" i="20" s="1"/>
  <c r="BQ48" i="20" s="1"/>
  <c r="BQ51" i="20" s="1"/>
  <c r="BO20" i="49" s="1"/>
  <c r="BQ27" i="20"/>
  <c r="BN51" i="20"/>
  <c r="BK20" i="49"/>
  <c r="BR30" i="20" l="1"/>
  <c r="BR33" i="20" s="1"/>
  <c r="BR48" i="20" s="1"/>
  <c r="BR51" i="20" s="1"/>
  <c r="BP20" i="49" s="1"/>
  <c r="BR27" i="20"/>
  <c r="BL20" i="49"/>
  <c r="BJ15" i="21"/>
  <c r="BJ21" i="21" l="1"/>
  <c r="BJ24" i="21" l="1"/>
  <c r="BD15" i="21" l="1"/>
  <c r="BD21" i="21" s="1"/>
  <c r="BG15" i="21"/>
  <c r="BA15" i="21"/>
  <c r="BA21" i="21" s="1"/>
  <c r="BC15" i="21"/>
  <c r="BF15" i="21"/>
  <c r="BF21" i="21" s="1"/>
  <c r="BH15" i="21"/>
  <c r="BH21" i="21" s="1"/>
  <c r="BH24" i="21" s="1"/>
  <c r="BB15" i="21"/>
  <c r="BB21" i="21" s="1"/>
  <c r="BI15" i="21"/>
  <c r="BE15" i="21"/>
  <c r="AZ9" i="21"/>
  <c r="AY9" i="21" s="1"/>
  <c r="BE21" i="21" l="1"/>
  <c r="BC21" i="21"/>
  <c r="AY15" i="21"/>
  <c r="AY21" i="21" s="1"/>
  <c r="AY24" i="21" s="1"/>
  <c r="AX9" i="21"/>
  <c r="AZ15" i="21"/>
  <c r="BA24" i="21"/>
  <c r="BB24" i="21"/>
  <c r="BI21" i="21"/>
  <c r="BF24" i="21"/>
  <c r="BG21" i="21"/>
  <c r="BD24" i="21"/>
  <c r="BE24" i="21" l="1"/>
  <c r="BC24" i="21"/>
  <c r="AZ21" i="21"/>
  <c r="AX15" i="21"/>
  <c r="AW9" i="21"/>
  <c r="BI24" i="21"/>
  <c r="BG24" i="21"/>
  <c r="AX21" i="21" l="1"/>
  <c r="AZ24" i="21"/>
  <c r="AW15" i="21"/>
  <c r="AV9" i="21"/>
  <c r="AU9" i="21" l="1"/>
  <c r="AV15" i="21"/>
  <c r="AW21" i="21"/>
  <c r="AX24" i="21"/>
  <c r="AV21" i="21" l="1"/>
  <c r="AW24" i="21"/>
  <c r="AT9" i="21"/>
  <c r="AU15" i="21"/>
  <c r="AU21" i="21" l="1"/>
  <c r="AV24" i="21"/>
  <c r="AT15" i="21"/>
  <c r="AS9" i="21"/>
  <c r="AS15" i="21" l="1"/>
  <c r="AR9" i="21"/>
  <c r="AU24" i="21"/>
  <c r="AT21" i="21"/>
  <c r="AT24" i="21" l="1"/>
  <c r="AQ9" i="21"/>
  <c r="AR15" i="21"/>
  <c r="AS21" i="21"/>
  <c r="AQ15" i="21" l="1"/>
  <c r="AP9" i="21"/>
  <c r="AR21" i="21"/>
  <c r="AS24" i="21"/>
  <c r="AP15" i="21" l="1"/>
  <c r="AO9" i="21"/>
  <c r="AR24" i="21"/>
  <c r="AQ21" i="21"/>
  <c r="AO15" i="21" l="1"/>
  <c r="AN9" i="21"/>
  <c r="AQ24" i="21"/>
  <c r="AP21" i="21"/>
  <c r="AP24" i="21" l="1"/>
  <c r="AN15" i="21"/>
  <c r="AM9" i="21"/>
  <c r="AO21" i="21"/>
  <c r="AM15" i="21" l="1"/>
  <c r="AL9" i="21"/>
  <c r="AN21" i="21"/>
  <c r="AO24" i="21"/>
  <c r="AL15" i="21" l="1"/>
  <c r="AK9" i="21"/>
  <c r="AN24" i="21"/>
  <c r="AM21" i="21"/>
  <c r="AM24" i="21" l="1"/>
  <c r="AJ9" i="21"/>
  <c r="AK15" i="21"/>
  <c r="AL21" i="21"/>
  <c r="AJ15" i="21" l="1"/>
  <c r="AI9" i="21"/>
  <c r="AL24" i="21"/>
  <c r="AK21" i="21"/>
  <c r="AK24" i="21" l="1"/>
  <c r="AI15" i="21"/>
  <c r="AH9" i="21"/>
  <c r="AJ21" i="21"/>
  <c r="AH15" i="21" l="1"/>
  <c r="AG9" i="21"/>
  <c r="AI21" i="21"/>
  <c r="AJ24" i="21"/>
  <c r="AI24" i="21" l="1"/>
  <c r="AF9" i="21"/>
  <c r="AG15" i="21"/>
  <c r="AH21" i="21"/>
  <c r="AE9" i="21" l="1"/>
  <c r="AF15" i="21"/>
  <c r="AH24" i="21"/>
  <c r="AG21" i="21"/>
  <c r="AG24" i="21" l="1"/>
  <c r="AF21" i="21"/>
  <c r="AE15" i="21"/>
  <c r="AD9" i="21"/>
  <c r="AE21" i="21" l="1"/>
  <c r="AF24" i="21"/>
  <c r="AC9" i="21"/>
  <c r="AD15" i="21"/>
  <c r="AD21" i="21" l="1"/>
  <c r="AE24" i="21"/>
  <c r="AC15" i="21"/>
  <c r="AB9" i="21"/>
  <c r="AA9" i="21" l="1"/>
  <c r="AB15" i="21"/>
  <c r="AC21" i="21"/>
  <c r="AD24" i="21"/>
  <c r="AB21" i="21" l="1"/>
  <c r="AC24" i="21"/>
  <c r="Z9" i="21"/>
  <c r="AA15" i="21"/>
  <c r="AA21" i="21" l="1"/>
  <c r="AB24" i="21"/>
  <c r="Z15" i="21"/>
  <c r="Y9" i="21"/>
  <c r="X9" i="21" l="1"/>
  <c r="Y15" i="21"/>
  <c r="AA24" i="21"/>
  <c r="Z21" i="21"/>
  <c r="Y21" i="21" l="1"/>
  <c r="Z24" i="21"/>
  <c r="X15" i="21"/>
  <c r="W9" i="21"/>
  <c r="V9" i="21" l="1"/>
  <c r="W15" i="21"/>
  <c r="Y24" i="21"/>
  <c r="X21" i="21"/>
  <c r="W21" i="21" l="1"/>
  <c r="X24" i="21"/>
  <c r="V15" i="21"/>
  <c r="U9" i="21"/>
  <c r="T9" i="21" l="1"/>
  <c r="U15" i="21"/>
  <c r="W24" i="21"/>
  <c r="V21" i="21"/>
  <c r="V24" i="21" l="1"/>
  <c r="U21" i="21"/>
  <c r="S9" i="21"/>
  <c r="T15" i="21"/>
  <c r="U24" i="21" l="1"/>
  <c r="T21" i="21"/>
  <c r="R9" i="21"/>
  <c r="S15" i="21"/>
  <c r="T24" i="21" l="1"/>
  <c r="S21" i="21"/>
  <c r="R15" i="21"/>
  <c r="Q9" i="21"/>
  <c r="R21" i="21" l="1"/>
  <c r="S24" i="21"/>
  <c r="Q15" i="21"/>
  <c r="P9" i="21"/>
  <c r="P15" i="21" l="1"/>
  <c r="O9" i="21"/>
  <c r="R24" i="21"/>
  <c r="Q21" i="21"/>
  <c r="Q24" i="21" l="1"/>
  <c r="O15" i="21"/>
  <c r="N9" i="21"/>
  <c r="P21" i="21"/>
  <c r="O21" i="21" l="1"/>
  <c r="P24" i="21"/>
  <c r="N15" i="21"/>
  <c r="M9" i="21"/>
  <c r="L9" i="21" l="1"/>
  <c r="M15" i="21"/>
  <c r="O24" i="21"/>
  <c r="N21" i="21"/>
  <c r="N24" i="21" l="1"/>
  <c r="M21" i="21"/>
  <c r="L15" i="21"/>
  <c r="K9" i="21"/>
  <c r="L21" i="21" l="1"/>
  <c r="M24" i="21"/>
  <c r="K15" i="21"/>
  <c r="J9" i="21"/>
  <c r="J15" i="21" l="1"/>
  <c r="I9" i="21"/>
  <c r="K21" i="21"/>
  <c r="L24" i="21"/>
  <c r="I15" i="21" l="1"/>
  <c r="H9" i="21"/>
  <c r="K24" i="21"/>
  <c r="J21" i="21"/>
  <c r="G9" i="21" l="1"/>
  <c r="H15" i="21"/>
  <c r="J24" i="21"/>
  <c r="I21" i="21"/>
  <c r="I24" i="21" l="1"/>
  <c r="H21" i="21"/>
  <c r="F9" i="21"/>
  <c r="G15" i="21"/>
  <c r="G21" i="21" l="1"/>
  <c r="E9" i="21"/>
  <c r="F15" i="21"/>
  <c r="H24" i="21"/>
  <c r="E15" i="21" l="1"/>
  <c r="D9" i="21"/>
  <c r="G24" i="21"/>
  <c r="F21" i="21"/>
  <c r="C9" i="21" l="1"/>
  <c r="C15" i="21" s="1"/>
  <c r="D15" i="21"/>
  <c r="F24" i="21"/>
  <c r="E21" i="21"/>
  <c r="F27" i="21" l="1"/>
  <c r="D21" i="21"/>
  <c r="C21" i="21"/>
  <c r="G30" i="21" l="1"/>
  <c r="G27" i="21"/>
  <c r="H30" i="21" l="1"/>
  <c r="H27" i="21"/>
  <c r="G33" i="21"/>
  <c r="H33" i="21" l="1"/>
  <c r="G49" i="21"/>
  <c r="I27" i="21"/>
  <c r="I30" i="21"/>
  <c r="H49" i="21" l="1"/>
  <c r="I33" i="21"/>
  <c r="G52" i="21"/>
  <c r="J30" i="21"/>
  <c r="J27" i="21"/>
  <c r="J33" i="21" l="1"/>
  <c r="E21" i="49"/>
  <c r="K30" i="21"/>
  <c r="K27" i="21"/>
  <c r="I49" i="21"/>
  <c r="H52" i="21"/>
  <c r="F21" i="49" l="1"/>
  <c r="J49" i="21"/>
  <c r="I52" i="21"/>
  <c r="L27" i="21"/>
  <c r="L30" i="21"/>
  <c r="K33" i="21"/>
  <c r="L33" i="21" l="1"/>
  <c r="G21" i="49"/>
  <c r="M30" i="21"/>
  <c r="M27" i="21"/>
  <c r="J52" i="21"/>
  <c r="K49" i="21"/>
  <c r="K52" i="21" l="1"/>
  <c r="M33" i="21"/>
  <c r="L49" i="21"/>
  <c r="H21" i="49"/>
  <c r="N27" i="21"/>
  <c r="N30" i="21"/>
  <c r="N33" i="21" l="1"/>
  <c r="O30" i="21"/>
  <c r="O27" i="21"/>
  <c r="M49" i="21"/>
  <c r="L52" i="21"/>
  <c r="I21" i="49"/>
  <c r="M52" i="21" l="1"/>
  <c r="O33" i="21"/>
  <c r="J21" i="49"/>
  <c r="P30" i="21"/>
  <c r="P27" i="21"/>
  <c r="N49" i="21"/>
  <c r="N52" i="21" l="1"/>
  <c r="P33" i="21"/>
  <c r="O49" i="21"/>
  <c r="Q30" i="21"/>
  <c r="Q27" i="21"/>
  <c r="K21" i="49"/>
  <c r="O52" i="21" l="1"/>
  <c r="Q33" i="21"/>
  <c r="P49" i="21"/>
  <c r="R30" i="21"/>
  <c r="R27" i="21"/>
  <c r="L21" i="49"/>
  <c r="R33" i="21" l="1"/>
  <c r="Q49" i="21"/>
  <c r="P52" i="21"/>
  <c r="M21" i="49"/>
  <c r="S30" i="21"/>
  <c r="S27" i="21"/>
  <c r="T30" i="21" l="1"/>
  <c r="T27" i="21"/>
  <c r="N21" i="49"/>
  <c r="R49" i="21"/>
  <c r="Q52" i="21"/>
  <c r="S33" i="21"/>
  <c r="S49" i="21" l="1"/>
  <c r="R52" i="21"/>
  <c r="U30" i="21"/>
  <c r="U27" i="21"/>
  <c r="O21" i="49"/>
  <c r="T33" i="21"/>
  <c r="V30" i="21" l="1"/>
  <c r="V27" i="21"/>
  <c r="S52" i="21"/>
  <c r="U33" i="21"/>
  <c r="T49" i="21"/>
  <c r="P21" i="49"/>
  <c r="U49" i="21" l="1"/>
  <c r="W27" i="21"/>
  <c r="W30" i="21"/>
  <c r="T52" i="21"/>
  <c r="Q21" i="49"/>
  <c r="V33" i="21"/>
  <c r="X30" i="21" l="1"/>
  <c r="X27" i="21"/>
  <c r="V49" i="21"/>
  <c r="R21" i="49"/>
  <c r="U52" i="21"/>
  <c r="W33" i="21"/>
  <c r="S21" i="49" l="1"/>
  <c r="X33" i="21"/>
  <c r="W49" i="21"/>
  <c r="Y27" i="21"/>
  <c r="Y30" i="21"/>
  <c r="V52" i="21"/>
  <c r="X49" i="21" l="1"/>
  <c r="T21" i="49"/>
  <c r="Z27" i="21"/>
  <c r="Z30" i="21"/>
  <c r="Y33" i="21"/>
  <c r="W52" i="21"/>
  <c r="U21" i="49" l="1"/>
  <c r="Z33" i="21"/>
  <c r="Y49" i="21"/>
  <c r="AA30" i="21"/>
  <c r="AA27" i="21"/>
  <c r="X52" i="21"/>
  <c r="AA33" i="21" l="1"/>
  <c r="AB30" i="21"/>
  <c r="AB27" i="21"/>
  <c r="Z49" i="21"/>
  <c r="V21" i="49"/>
  <c r="Y52" i="21"/>
  <c r="AA49" i="21" l="1"/>
  <c r="AC27" i="21"/>
  <c r="AC30" i="21"/>
  <c r="AB33" i="21"/>
  <c r="W21" i="49"/>
  <c r="Z52" i="21"/>
  <c r="X21" i="49" l="1"/>
  <c r="AD30" i="21"/>
  <c r="AD27" i="21"/>
  <c r="AB49" i="21"/>
  <c r="AA52" i="21"/>
  <c r="AC33" i="21"/>
  <c r="AB52" i="21" l="1"/>
  <c r="AC49" i="21"/>
  <c r="AE30" i="21"/>
  <c r="AE27" i="21"/>
  <c r="AD33" i="21"/>
  <c r="Y21" i="49"/>
  <c r="Z21" i="49" l="1"/>
  <c r="AD49" i="21"/>
  <c r="AC52" i="21"/>
  <c r="AF30" i="21"/>
  <c r="AF27" i="21"/>
  <c r="AE33" i="21"/>
  <c r="AF33" i="21" l="1"/>
  <c r="AD52" i="21"/>
  <c r="AE49" i="21"/>
  <c r="AA21" i="49"/>
  <c r="AG30" i="21"/>
  <c r="AG27" i="21"/>
  <c r="AG33" i="21" l="1"/>
  <c r="AB21" i="49"/>
  <c r="AH30" i="21"/>
  <c r="AH27" i="21"/>
  <c r="AE52" i="21"/>
  <c r="AF49" i="21"/>
  <c r="AI30" i="21" l="1"/>
  <c r="AI27" i="21"/>
  <c r="AF52" i="21"/>
  <c r="AH33" i="21"/>
  <c r="AC21" i="49"/>
  <c r="AG49" i="21"/>
  <c r="AH49" i="21" l="1"/>
  <c r="AJ30" i="21"/>
  <c r="AJ27" i="21"/>
  <c r="AI33" i="21"/>
  <c r="AG52" i="21"/>
  <c r="AD21" i="49"/>
  <c r="AJ33" i="21" l="1"/>
  <c r="AI49" i="21"/>
  <c r="AE21" i="49"/>
  <c r="AK27" i="21"/>
  <c r="AK30" i="21"/>
  <c r="AH52" i="21"/>
  <c r="AJ49" i="21" l="1"/>
  <c r="AK33" i="21"/>
  <c r="AL30" i="21"/>
  <c r="AL27" i="21"/>
  <c r="AI52" i="21"/>
  <c r="AF21" i="49"/>
  <c r="AK49" i="21" l="1"/>
  <c r="AG21" i="49"/>
  <c r="AM30" i="21"/>
  <c r="AM27" i="21"/>
  <c r="AJ52" i="21"/>
  <c r="AL33" i="21"/>
  <c r="AN30" i="21" l="1"/>
  <c r="AN27" i="21"/>
  <c r="AL49" i="21"/>
  <c r="AH21" i="49"/>
  <c r="AM33" i="21"/>
  <c r="AK52" i="21"/>
  <c r="AO30" i="21" l="1"/>
  <c r="AO27" i="21"/>
  <c r="AI21" i="49"/>
  <c r="AM49" i="21"/>
  <c r="AL52" i="21"/>
  <c r="AN33" i="21"/>
  <c r="AN49" i="21" l="1"/>
  <c r="AM52" i="21"/>
  <c r="AP30" i="21"/>
  <c r="AP27" i="21"/>
  <c r="AJ21" i="49"/>
  <c r="AO33" i="21"/>
  <c r="AO49" i="21" l="1"/>
  <c r="AP33" i="21"/>
  <c r="AN52" i="21"/>
  <c r="AK21" i="49"/>
  <c r="AQ30" i="21"/>
  <c r="AQ27" i="21"/>
  <c r="AR27" i="21" l="1"/>
  <c r="AR30" i="21"/>
  <c r="AO52" i="21"/>
  <c r="AP49" i="21"/>
  <c r="AL21" i="49"/>
  <c r="AQ33" i="21"/>
  <c r="AQ49" i="21" l="1"/>
  <c r="AP52" i="21"/>
  <c r="AR33" i="21"/>
  <c r="AM21" i="49"/>
  <c r="AS27" i="21"/>
  <c r="AS30" i="21"/>
  <c r="AT27" i="21" l="1"/>
  <c r="AT30" i="21"/>
  <c r="AN21" i="49"/>
  <c r="AS33" i="21"/>
  <c r="AR49" i="21"/>
  <c r="AQ52" i="21"/>
  <c r="AO21" i="49" l="1"/>
  <c r="AR52" i="21"/>
  <c r="AS49" i="21"/>
  <c r="AT33" i="21"/>
  <c r="AU30" i="21"/>
  <c r="AU27" i="21"/>
  <c r="AT49" i="21" l="1"/>
  <c r="AP21" i="49"/>
  <c r="AV27" i="21"/>
  <c r="AV30" i="21"/>
  <c r="AU33" i="21"/>
  <c r="AS52" i="21"/>
  <c r="AQ21" i="49" l="1"/>
  <c r="AT52" i="21"/>
  <c r="AV33" i="21"/>
  <c r="AU49" i="21"/>
  <c r="AW30" i="21"/>
  <c r="AW27" i="21"/>
  <c r="AX30" i="21" l="1"/>
  <c r="AX27" i="21"/>
  <c r="AU52" i="21"/>
  <c r="AR21" i="49"/>
  <c r="AW33" i="21"/>
  <c r="AV49" i="21"/>
  <c r="AY30" i="21" l="1"/>
  <c r="AY27" i="21"/>
  <c r="AW49" i="21"/>
  <c r="AV52" i="21"/>
  <c r="AS21" i="49"/>
  <c r="AX33" i="21"/>
  <c r="AX49" i="21" l="1"/>
  <c r="AT21" i="49"/>
  <c r="AZ30" i="21"/>
  <c r="AZ27" i="21"/>
  <c r="AW52" i="21"/>
  <c r="AY33" i="21"/>
  <c r="AY49" i="21" l="1"/>
  <c r="BA30" i="21"/>
  <c r="BA27" i="21"/>
  <c r="AZ33" i="21"/>
  <c r="AU21" i="49"/>
  <c r="AX52" i="21"/>
  <c r="AV21" i="49" l="1"/>
  <c r="AZ49" i="21"/>
  <c r="AY52" i="21"/>
  <c r="BB30" i="21"/>
  <c r="BB27" i="21"/>
  <c r="BA33" i="21"/>
  <c r="AZ52" i="21" l="1"/>
  <c r="BA49" i="21"/>
  <c r="BB33" i="21"/>
  <c r="AW21" i="49"/>
  <c r="BC27" i="21"/>
  <c r="BC30" i="21"/>
  <c r="BD30" i="21" l="1"/>
  <c r="BD27" i="21"/>
  <c r="BB49" i="21"/>
  <c r="BA52" i="21"/>
  <c r="BC33" i="21"/>
  <c r="AX21" i="49"/>
  <c r="BC49" i="21" l="1"/>
  <c r="AY21" i="49"/>
  <c r="BE30" i="21"/>
  <c r="BE27" i="21"/>
  <c r="BB52" i="21"/>
  <c r="BD33" i="21"/>
  <c r="BF30" i="21" l="1"/>
  <c r="BF27" i="21"/>
  <c r="BC52" i="21"/>
  <c r="AZ21" i="49"/>
  <c r="BD49" i="21"/>
  <c r="BE33" i="21"/>
  <c r="BE49" i="21" l="1"/>
  <c r="BG30" i="21"/>
  <c r="BG33" i="21" s="1"/>
  <c r="BG49" i="21" s="1"/>
  <c r="BG27" i="21"/>
  <c r="BD52" i="21"/>
  <c r="BA21" i="49"/>
  <c r="BF33" i="21"/>
  <c r="BB21" i="49" l="1"/>
  <c r="BF49" i="21"/>
  <c r="BH30" i="21"/>
  <c r="BH33" i="21" s="1"/>
  <c r="BH49" i="21" s="1"/>
  <c r="BH27" i="21"/>
  <c r="BE52" i="21"/>
  <c r="BG52" i="21"/>
  <c r="BI27" i="21" l="1"/>
  <c r="BI30" i="21"/>
  <c r="BI33" i="21" s="1"/>
  <c r="BI49" i="21" s="1"/>
  <c r="BC21" i="49"/>
  <c r="BF52" i="21"/>
  <c r="BE21" i="49"/>
  <c r="BH52" i="21"/>
  <c r="BD21" i="49" l="1"/>
  <c r="BJ30" i="21"/>
  <c r="BJ33" i="21" s="1"/>
  <c r="BJ49" i="21" s="1"/>
  <c r="BJ27" i="21"/>
  <c r="BI52" i="21"/>
  <c r="BF21" i="49"/>
  <c r="BK30" i="21" l="1"/>
  <c r="BK33" i="21" s="1"/>
  <c r="BK49" i="21" s="1"/>
  <c r="BK27" i="21"/>
  <c r="BJ52" i="21"/>
  <c r="BG21" i="49"/>
  <c r="BL27" i="21" l="1"/>
  <c r="BL30" i="21"/>
  <c r="BL33" i="21" s="1"/>
  <c r="BL49" i="21" s="1"/>
  <c r="BK52" i="21"/>
  <c r="BH21" i="49"/>
  <c r="BM30" i="21" l="1"/>
  <c r="BM33" i="21" s="1"/>
  <c r="BM49" i="21" s="1"/>
  <c r="BM27" i="21"/>
  <c r="BI21" i="49"/>
  <c r="BL52" i="21"/>
  <c r="BN30" i="21" l="1"/>
  <c r="BN33" i="21" s="1"/>
  <c r="BN49" i="21" s="1"/>
  <c r="BN27" i="21"/>
  <c r="BM52" i="21"/>
  <c r="BJ21" i="49"/>
  <c r="BO30" i="21" l="1"/>
  <c r="BO33" i="21" s="1"/>
  <c r="BO49" i="21" s="1"/>
  <c r="BO52" i="21" s="1"/>
  <c r="BM21" i="49" s="1"/>
  <c r="BO27" i="21"/>
  <c r="BN52" i="21"/>
  <c r="BK21" i="49"/>
  <c r="BP30" i="21" l="1"/>
  <c r="BP33" i="21" s="1"/>
  <c r="BP49" i="21" s="1"/>
  <c r="BP52" i="21" s="1"/>
  <c r="BN21" i="49" s="1"/>
  <c r="BP27" i="21"/>
  <c r="BL21" i="49"/>
  <c r="BF15" i="39"/>
  <c r="BL9" i="39"/>
  <c r="BL15" i="39" s="1"/>
  <c r="BQ27" i="21" l="1"/>
  <c r="BQ30" i="21"/>
  <c r="BQ33" i="21" s="1"/>
  <c r="BQ49" i="21" s="1"/>
  <c r="BQ52" i="21" s="1"/>
  <c r="BO21" i="49" s="1"/>
  <c r="BM9" i="39"/>
  <c r="BM15" i="39" s="1"/>
  <c r="P41" i="45" s="1"/>
  <c r="AD41" i="45" s="1"/>
  <c r="BM18" i="39" s="1"/>
  <c r="BH15" i="39"/>
  <c r="BL21" i="39"/>
  <c r="BF21" i="39"/>
  <c r="BG15" i="39"/>
  <c r="BR27" i="21" l="1"/>
  <c r="BR30" i="21"/>
  <c r="BR33" i="21" s="1"/>
  <c r="BR49" i="21" s="1"/>
  <c r="BR52" i="21" s="1"/>
  <c r="BP21" i="49" s="1"/>
  <c r="BN9" i="39"/>
  <c r="BO9" i="39" s="1"/>
  <c r="BL24" i="39"/>
  <c r="BM21" i="39"/>
  <c r="BH21" i="39"/>
  <c r="BG21" i="39"/>
  <c r="BF24" i="39"/>
  <c r="BJ15" i="39"/>
  <c r="BI15" i="39"/>
  <c r="BO15" i="39" l="1"/>
  <c r="BP9" i="39"/>
  <c r="BO21" i="39"/>
  <c r="BO24" i="39" s="1"/>
  <c r="R41" i="45"/>
  <c r="AF41" i="45" s="1"/>
  <c r="BN15" i="39"/>
  <c r="Q41" i="45" s="1"/>
  <c r="AE41" i="45" s="1"/>
  <c r="BN18" i="39" s="1"/>
  <c r="BI21" i="39"/>
  <c r="BF27" i="39"/>
  <c r="BH24" i="39"/>
  <c r="BJ21" i="39"/>
  <c r="BG24" i="39"/>
  <c r="BM24" i="39"/>
  <c r="BP15" i="39" l="1"/>
  <c r="BQ9" i="39"/>
  <c r="BN21" i="39"/>
  <c r="BG27" i="39"/>
  <c r="BH27" i="39" s="1"/>
  <c r="BG30" i="39"/>
  <c r="BJ24" i="39"/>
  <c r="BI24" i="39"/>
  <c r="BR9" i="39" l="1"/>
  <c r="BR15" i="39" s="1"/>
  <c r="BQ15" i="39"/>
  <c r="S41" i="45"/>
  <c r="AG41" i="45" s="1"/>
  <c r="BP21" i="39"/>
  <c r="BP24" i="39" s="1"/>
  <c r="BN24" i="39"/>
  <c r="BG33" i="39"/>
  <c r="BI30" i="39"/>
  <c r="BI27" i="39"/>
  <c r="BJ27" i="39" s="1"/>
  <c r="BH30" i="39"/>
  <c r="T41" i="45" l="1"/>
  <c r="AH41" i="45" s="1"/>
  <c r="BQ21" i="39"/>
  <c r="BQ24" i="39" s="1"/>
  <c r="U41" i="45"/>
  <c r="AI41" i="45" s="1"/>
  <c r="K41" i="45" s="1"/>
  <c r="BR18" i="39" s="1"/>
  <c r="BR21" i="39" s="1"/>
  <c r="BR24" i="39" s="1"/>
  <c r="BK27" i="39"/>
  <c r="BK30" i="39"/>
  <c r="BI33" i="39"/>
  <c r="BH33" i="39"/>
  <c r="BJ30" i="39"/>
  <c r="BG48" i="39"/>
  <c r="BG51" i="39" l="1"/>
  <c r="BH48" i="39"/>
  <c r="BK33" i="39"/>
  <c r="BJ33" i="39"/>
  <c r="BI48" i="39"/>
  <c r="BL30" i="39"/>
  <c r="BL27" i="39"/>
  <c r="BL33" i="39" l="1"/>
  <c r="BJ48" i="39"/>
  <c r="BK48" i="39"/>
  <c r="BH51" i="39"/>
  <c r="BM30" i="39"/>
  <c r="BM27" i="39"/>
  <c r="BI51" i="39"/>
  <c r="BE39" i="49"/>
  <c r="BJ51" i="39" l="1"/>
  <c r="BM33" i="39"/>
  <c r="BK51" i="39"/>
  <c r="BN30" i="39"/>
  <c r="BN27" i="39"/>
  <c r="BF39" i="49"/>
  <c r="BG39" i="49"/>
  <c r="BL48" i="39"/>
  <c r="BO30" i="39" l="1"/>
  <c r="BO33" i="39" s="1"/>
  <c r="BO48" i="39" s="1"/>
  <c r="BO51" i="39" s="1"/>
  <c r="BM39" i="49" s="1"/>
  <c r="BO27" i="39"/>
  <c r="BN33" i="39"/>
  <c r="BM48" i="39"/>
  <c r="BH39" i="49"/>
  <c r="BL51" i="39"/>
  <c r="BI39" i="49"/>
  <c r="BP30" i="39" l="1"/>
  <c r="BP33" i="39" s="1"/>
  <c r="BP48" i="39" s="1"/>
  <c r="BP51" i="39" s="1"/>
  <c r="BN39" i="49" s="1"/>
  <c r="BP27" i="39"/>
  <c r="BJ39" i="49"/>
  <c r="BM51" i="39"/>
  <c r="BN48" i="39"/>
  <c r="BQ27" i="39" l="1"/>
  <c r="BQ30" i="39"/>
  <c r="BQ33" i="39" s="1"/>
  <c r="BQ48" i="39" s="1"/>
  <c r="BQ51" i="39" s="1"/>
  <c r="BO39" i="49" s="1"/>
  <c r="BK39" i="49"/>
  <c r="BN51" i="39"/>
  <c r="BR27" i="39" l="1"/>
  <c r="BR30" i="39"/>
  <c r="BR33" i="39" s="1"/>
  <c r="BR48" i="39" s="1"/>
  <c r="BR51" i="39" s="1"/>
  <c r="BP39" i="49" s="1"/>
  <c r="BL39" i="49"/>
  <c r="AZ9" i="1" l="1"/>
  <c r="AZ15" i="1" s="1"/>
  <c r="AZ21" i="1" s="1"/>
  <c r="BF15" i="1"/>
  <c r="BG15" i="1"/>
  <c r="BG21" i="1" s="1"/>
  <c r="AZ24" i="1" l="1"/>
  <c r="AY9" i="1"/>
  <c r="AX9" i="1" s="1"/>
  <c r="BG24" i="1"/>
  <c r="BF21" i="1"/>
  <c r="AY15" i="1" l="1"/>
  <c r="AY21" i="1" s="1"/>
  <c r="AW9" i="1"/>
  <c r="AX15" i="1"/>
  <c r="AX21" i="1" s="1"/>
  <c r="BF24" i="1"/>
  <c r="AX24" i="1" l="1"/>
  <c r="AY24" i="1"/>
  <c r="AV9" i="1"/>
  <c r="AW15" i="1"/>
  <c r="AW21" i="1" s="1"/>
  <c r="AW24" i="1" l="1"/>
  <c r="AU9" i="1"/>
  <c r="AV15" i="1"/>
  <c r="AV21" i="1" s="1"/>
  <c r="AV24" i="1" l="1"/>
  <c r="AT9" i="1"/>
  <c r="AU15" i="1"/>
  <c r="AU21" i="1" s="1"/>
  <c r="AU24" i="1" l="1"/>
  <c r="AS9" i="1"/>
  <c r="AT15" i="1"/>
  <c r="AT21" i="1" s="1"/>
  <c r="AT24" i="1" l="1"/>
  <c r="AR9" i="1"/>
  <c r="AS15" i="1"/>
  <c r="AS21" i="1" s="1"/>
  <c r="AS24" i="1" l="1"/>
  <c r="AQ9" i="1"/>
  <c r="AR15" i="1"/>
  <c r="AR21" i="1" s="1"/>
  <c r="AR24" i="1" l="1"/>
  <c r="AP9" i="1"/>
  <c r="AQ15" i="1"/>
  <c r="AQ21" i="1" s="1"/>
  <c r="AQ24" i="1" l="1"/>
  <c r="AO9" i="1"/>
  <c r="AP15" i="1"/>
  <c r="AP21" i="1" s="1"/>
  <c r="AP24" i="1" l="1"/>
  <c r="AN9" i="1"/>
  <c r="AO15" i="1"/>
  <c r="AO21" i="1" s="1"/>
  <c r="BA15" i="2"/>
  <c r="BA21" i="2" s="1"/>
  <c r="AZ9" i="2"/>
  <c r="AZ15" i="2" s="1"/>
  <c r="AO24" i="1" l="1"/>
  <c r="AY9" i="2"/>
  <c r="AM9" i="1"/>
  <c r="AN15" i="1"/>
  <c r="AN21" i="1" s="1"/>
  <c r="BA24" i="2"/>
  <c r="AZ21" i="2"/>
  <c r="AN24" i="1" l="1"/>
  <c r="AY15" i="2"/>
  <c r="AX9" i="2"/>
  <c r="AX15" i="2" s="1"/>
  <c r="AL9" i="1"/>
  <c r="AM15" i="1"/>
  <c r="AM21" i="1" s="1"/>
  <c r="AZ24" i="2"/>
  <c r="AM24" i="1" l="1"/>
  <c r="AW9" i="2"/>
  <c r="AW15" i="2" s="1"/>
  <c r="AY21" i="2"/>
  <c r="AK9" i="1"/>
  <c r="AL15" i="1"/>
  <c r="AL21" i="1" s="1"/>
  <c r="AX21" i="2"/>
  <c r="AL24" i="1" l="1"/>
  <c r="AV9" i="2"/>
  <c r="AU9" i="2" s="1"/>
  <c r="AY24" i="2"/>
  <c r="AJ9" i="1"/>
  <c r="AK15" i="1"/>
  <c r="AK21" i="1" s="1"/>
  <c r="AV15" i="2"/>
  <c r="AX24" i="2"/>
  <c r="AW21" i="2"/>
  <c r="AK24" i="1" l="1"/>
  <c r="AI9" i="1"/>
  <c r="AJ15" i="1"/>
  <c r="AJ21" i="1" s="1"/>
  <c r="AW24" i="2"/>
  <c r="AU15" i="2"/>
  <c r="AT9" i="2"/>
  <c r="AV21" i="2"/>
  <c r="AJ24" i="1" l="1"/>
  <c r="AH9" i="1"/>
  <c r="AI15" i="1"/>
  <c r="AI21" i="1" s="1"/>
  <c r="AV24" i="2"/>
  <c r="AT15" i="2"/>
  <c r="AS9" i="2"/>
  <c r="AU21" i="2"/>
  <c r="AI24" i="1" l="1"/>
  <c r="AG9" i="1"/>
  <c r="AH15" i="1"/>
  <c r="AH21" i="1" s="1"/>
  <c r="AU24" i="2"/>
  <c r="AS15" i="2"/>
  <c r="AR9" i="2"/>
  <c r="AT21" i="2"/>
  <c r="AH24" i="1" l="1"/>
  <c r="AF9" i="1"/>
  <c r="AG15" i="1"/>
  <c r="AG21" i="1" s="1"/>
  <c r="AT24" i="2"/>
  <c r="AR15" i="2"/>
  <c r="AQ9" i="2"/>
  <c r="AS21" i="2"/>
  <c r="AG24" i="1" l="1"/>
  <c r="AE9" i="1"/>
  <c r="AF15" i="1"/>
  <c r="AF21" i="1" s="1"/>
  <c r="AS24" i="2"/>
  <c r="AQ15" i="2"/>
  <c r="AP9" i="2"/>
  <c r="AR21" i="2"/>
  <c r="AF24" i="1" l="1"/>
  <c r="AD9" i="1"/>
  <c r="AE15" i="1"/>
  <c r="AE21" i="1" s="1"/>
  <c r="AR24" i="2"/>
  <c r="AP15" i="2"/>
  <c r="AO9" i="2"/>
  <c r="AQ21" i="2"/>
  <c r="AE24" i="1" l="1"/>
  <c r="AC9" i="1"/>
  <c r="AD15" i="1"/>
  <c r="AD21" i="1" s="1"/>
  <c r="AO15" i="2"/>
  <c r="AN9" i="2"/>
  <c r="AP21" i="2"/>
  <c r="AQ24" i="2"/>
  <c r="AD24" i="1" l="1"/>
  <c r="AB9" i="1"/>
  <c r="AC15" i="1"/>
  <c r="AC21" i="1" s="1"/>
  <c r="AP24" i="2"/>
  <c r="AN15" i="2"/>
  <c r="AM9" i="2"/>
  <c r="AO21" i="2"/>
  <c r="AC24" i="1" l="1"/>
  <c r="AA9" i="1"/>
  <c r="AB15" i="1"/>
  <c r="AB21" i="1" s="1"/>
  <c r="AO24" i="2"/>
  <c r="AM15" i="2"/>
  <c r="AL9" i="2"/>
  <c r="AN21" i="2"/>
  <c r="AB24" i="1" l="1"/>
  <c r="Z9" i="1"/>
  <c r="AA15" i="1"/>
  <c r="AA21" i="1" s="1"/>
  <c r="AL15" i="2"/>
  <c r="AK9" i="2"/>
  <c r="AN24" i="2"/>
  <c r="AM21" i="2"/>
  <c r="AA24" i="1" l="1"/>
  <c r="Y9" i="1"/>
  <c r="Z15" i="1"/>
  <c r="Z21" i="1" s="1"/>
  <c r="AK15" i="2"/>
  <c r="AJ9" i="2"/>
  <c r="AM24" i="2"/>
  <c r="AL21" i="2"/>
  <c r="Z24" i="1" l="1"/>
  <c r="X9" i="1"/>
  <c r="Y15" i="1"/>
  <c r="Y21" i="1" s="1"/>
  <c r="AL24" i="2"/>
  <c r="AJ15" i="2"/>
  <c r="AI9" i="2"/>
  <c r="AK21" i="2"/>
  <c r="Y24" i="1" l="1"/>
  <c r="W9" i="1"/>
  <c r="X15" i="1"/>
  <c r="X21" i="1" s="1"/>
  <c r="AI15" i="2"/>
  <c r="AH9" i="2"/>
  <c r="AJ21" i="2"/>
  <c r="AK24" i="2"/>
  <c r="X24" i="1" l="1"/>
  <c r="V9" i="1"/>
  <c r="W15" i="1"/>
  <c r="W21" i="1" s="1"/>
  <c r="AJ24" i="2"/>
  <c r="AG9" i="2"/>
  <c r="AH15" i="2"/>
  <c r="AI21" i="2"/>
  <c r="W24" i="1" l="1"/>
  <c r="U9" i="1"/>
  <c r="V15" i="1"/>
  <c r="V21" i="1" s="1"/>
  <c r="AI24" i="2"/>
  <c r="AH21" i="2"/>
  <c r="AG15" i="2"/>
  <c r="AF9" i="2"/>
  <c r="V24" i="1" l="1"/>
  <c r="T9" i="1"/>
  <c r="U15" i="1"/>
  <c r="U21" i="1" s="1"/>
  <c r="AF15" i="2"/>
  <c r="AE9" i="2"/>
  <c r="AH24" i="2"/>
  <c r="AG21" i="2"/>
  <c r="U24" i="1" l="1"/>
  <c r="S9" i="1"/>
  <c r="T15" i="1"/>
  <c r="T21" i="1" s="1"/>
  <c r="AG24" i="2"/>
  <c r="AD9" i="2"/>
  <c r="AE15" i="2"/>
  <c r="AF21" i="2"/>
  <c r="T24" i="1" l="1"/>
  <c r="R9" i="1"/>
  <c r="S15" i="1"/>
  <c r="S21" i="1" s="1"/>
  <c r="AF24" i="2"/>
  <c r="AE21" i="2"/>
  <c r="AC9" i="2"/>
  <c r="AD15" i="2"/>
  <c r="S24" i="1" l="1"/>
  <c r="Q9" i="1"/>
  <c r="R15" i="1"/>
  <c r="R21" i="1" s="1"/>
  <c r="AD21" i="2"/>
  <c r="AC15" i="2"/>
  <c r="AB9" i="2"/>
  <c r="AE24" i="2"/>
  <c r="R24" i="1" l="1"/>
  <c r="P9" i="1"/>
  <c r="Q15" i="1"/>
  <c r="Q21" i="1" s="1"/>
  <c r="AB15" i="2"/>
  <c r="AA9" i="2"/>
  <c r="AC21" i="2"/>
  <c r="AD24" i="2"/>
  <c r="Q24" i="1" l="1"/>
  <c r="O9" i="1"/>
  <c r="P15" i="1"/>
  <c r="P21" i="1" s="1"/>
  <c r="AC24" i="2"/>
  <c r="AA15" i="2"/>
  <c r="Z9" i="2"/>
  <c r="AB21" i="2"/>
  <c r="P24" i="1" l="1"/>
  <c r="N9" i="1"/>
  <c r="O15" i="1"/>
  <c r="O21" i="1" s="1"/>
  <c r="AB24" i="2"/>
  <c r="Z15" i="2"/>
  <c r="Y9" i="2"/>
  <c r="AA21" i="2"/>
  <c r="O24" i="1" l="1"/>
  <c r="M9" i="1"/>
  <c r="N15" i="1"/>
  <c r="N21" i="1" s="1"/>
  <c r="AA24" i="2"/>
  <c r="Y15" i="2"/>
  <c r="X9" i="2"/>
  <c r="Z21" i="2"/>
  <c r="N24" i="1" l="1"/>
  <c r="L9" i="1"/>
  <c r="M15" i="1"/>
  <c r="M21" i="1" s="1"/>
  <c r="X15" i="2"/>
  <c r="W9" i="2"/>
  <c r="Y21" i="2"/>
  <c r="Z24" i="2"/>
  <c r="M24" i="1" l="1"/>
  <c r="K9" i="1"/>
  <c r="L15" i="1"/>
  <c r="L21" i="1" s="1"/>
  <c r="Y24" i="2"/>
  <c r="V9" i="2"/>
  <c r="W15" i="2"/>
  <c r="X21" i="2"/>
  <c r="L24" i="1" l="1"/>
  <c r="J9" i="1"/>
  <c r="K15" i="1"/>
  <c r="K21" i="1" s="1"/>
  <c r="X24" i="2"/>
  <c r="W21" i="2"/>
  <c r="V15" i="2"/>
  <c r="U9" i="2"/>
  <c r="K24" i="1" l="1"/>
  <c r="I9" i="1"/>
  <c r="J15" i="1"/>
  <c r="J21" i="1" s="1"/>
  <c r="W24" i="2"/>
  <c r="T9" i="2"/>
  <c r="U15" i="2"/>
  <c r="V21" i="2"/>
  <c r="J24" i="1" l="1"/>
  <c r="H9" i="1"/>
  <c r="I15" i="1"/>
  <c r="I21" i="1" s="1"/>
  <c r="V24" i="2"/>
  <c r="U21" i="2"/>
  <c r="T15" i="2"/>
  <c r="S9" i="2"/>
  <c r="I24" i="1" l="1"/>
  <c r="G9" i="1"/>
  <c r="H15" i="1"/>
  <c r="H21" i="1" s="1"/>
  <c r="U24" i="2"/>
  <c r="R9" i="2"/>
  <c r="S15" i="2"/>
  <c r="T21" i="2"/>
  <c r="H24" i="1" l="1"/>
  <c r="F9" i="1"/>
  <c r="G15" i="1"/>
  <c r="G21" i="1" s="1"/>
  <c r="T24" i="2"/>
  <c r="S21" i="2"/>
  <c r="Q9" i="2"/>
  <c r="R15" i="2"/>
  <c r="G24" i="1" l="1"/>
  <c r="E9" i="1"/>
  <c r="F15" i="1"/>
  <c r="F21" i="1" s="1"/>
  <c r="S24" i="2"/>
  <c r="R21" i="2"/>
  <c r="Q15" i="2"/>
  <c r="P9" i="2"/>
  <c r="F24" i="1" l="1"/>
  <c r="F27" i="1" s="1"/>
  <c r="D9" i="1"/>
  <c r="E15" i="1"/>
  <c r="E21" i="1" s="1"/>
  <c r="P15" i="2"/>
  <c r="O9" i="2"/>
  <c r="R24" i="2"/>
  <c r="Q21" i="2"/>
  <c r="G30" i="1" l="1"/>
  <c r="G33" i="1" s="1"/>
  <c r="G49" i="1" s="1"/>
  <c r="G52" i="1" s="1"/>
  <c r="G27" i="1"/>
  <c r="H30" i="1" s="1"/>
  <c r="H33" i="1" s="1"/>
  <c r="H49" i="1" s="1"/>
  <c r="H52" i="1" s="1"/>
  <c r="F6" i="49" s="1"/>
  <c r="C9" i="1"/>
  <c r="C15" i="1" s="1"/>
  <c r="C21" i="1" s="1"/>
  <c r="D15" i="1"/>
  <c r="D21" i="1" s="1"/>
  <c r="Q24" i="2"/>
  <c r="N9" i="2"/>
  <c r="O15" i="2"/>
  <c r="P21" i="2"/>
  <c r="H27" i="1" l="1"/>
  <c r="I30" i="1" s="1"/>
  <c r="I33" i="1" s="1"/>
  <c r="I49" i="1" s="1"/>
  <c r="I52" i="1" s="1"/>
  <c r="G6" i="49" s="1"/>
  <c r="E6" i="49"/>
  <c r="P24" i="2"/>
  <c r="O21" i="2"/>
  <c r="N15" i="2"/>
  <c r="M9" i="2"/>
  <c r="I27" i="1" l="1"/>
  <c r="J27" i="1" s="1"/>
  <c r="M15" i="2"/>
  <c r="L9" i="2"/>
  <c r="N21" i="2"/>
  <c r="O24" i="2"/>
  <c r="J30" i="1" l="1"/>
  <c r="J33" i="1" s="1"/>
  <c r="J49" i="1" s="1"/>
  <c r="J52" i="1" s="1"/>
  <c r="H6" i="49" s="1"/>
  <c r="K30" i="1"/>
  <c r="K33" i="1" s="1"/>
  <c r="K49" i="1" s="1"/>
  <c r="K52" i="1" s="1"/>
  <c r="I6" i="49" s="1"/>
  <c r="K27" i="1"/>
  <c r="N24" i="2"/>
  <c r="K9" i="2"/>
  <c r="L15" i="2"/>
  <c r="M21" i="2"/>
  <c r="L30" i="1" l="1"/>
  <c r="L33" i="1" s="1"/>
  <c r="L49" i="1" s="1"/>
  <c r="L52" i="1" s="1"/>
  <c r="J6" i="49" s="1"/>
  <c r="L27" i="1"/>
  <c r="M24" i="2"/>
  <c r="L21" i="2"/>
  <c r="J9" i="2"/>
  <c r="K15" i="2"/>
  <c r="M30" i="1" l="1"/>
  <c r="M33" i="1" s="1"/>
  <c r="M49" i="1" s="1"/>
  <c r="M52" i="1" s="1"/>
  <c r="M27" i="1"/>
  <c r="L24" i="2"/>
  <c r="K21" i="2"/>
  <c r="J15" i="2"/>
  <c r="I9" i="2"/>
  <c r="K6" i="49" l="1"/>
  <c r="N30" i="1"/>
  <c r="N33" i="1" s="1"/>
  <c r="N49" i="1" s="1"/>
  <c r="N52" i="1" s="1"/>
  <c r="L6" i="49" s="1"/>
  <c r="N27" i="1"/>
  <c r="K24" i="2"/>
  <c r="H9" i="2"/>
  <c r="I15" i="2"/>
  <c r="J21" i="2"/>
  <c r="O30" i="1" l="1"/>
  <c r="O33" i="1" s="1"/>
  <c r="O49" i="1" s="1"/>
  <c r="O52" i="1" s="1"/>
  <c r="M6" i="49" s="1"/>
  <c r="O27" i="1"/>
  <c r="J24" i="2"/>
  <c r="I21" i="2"/>
  <c r="G9" i="2"/>
  <c r="H15" i="2"/>
  <c r="P30" i="1" l="1"/>
  <c r="P33" i="1" s="1"/>
  <c r="P49" i="1" s="1"/>
  <c r="P52" i="1" s="1"/>
  <c r="N6" i="49" s="1"/>
  <c r="P27" i="1"/>
  <c r="I24" i="2"/>
  <c r="H21" i="2"/>
  <c r="F9" i="2"/>
  <c r="G15" i="2"/>
  <c r="Q30" i="1" l="1"/>
  <c r="Q33" i="1" s="1"/>
  <c r="Q49" i="1" s="1"/>
  <c r="Q52" i="1" s="1"/>
  <c r="O6" i="49" s="1"/>
  <c r="Q27" i="1"/>
  <c r="G21" i="2"/>
  <c r="H24" i="2"/>
  <c r="F15" i="2"/>
  <c r="E9" i="2"/>
  <c r="R30" i="1" l="1"/>
  <c r="R33" i="1" s="1"/>
  <c r="R49" i="1" s="1"/>
  <c r="R52" i="1" s="1"/>
  <c r="P6" i="49" s="1"/>
  <c r="R27" i="1"/>
  <c r="E15" i="2"/>
  <c r="D9" i="2"/>
  <c r="C9" i="2" s="1"/>
  <c r="C15" i="2" s="1"/>
  <c r="C21" i="2" s="1"/>
  <c r="F21" i="2"/>
  <c r="F24" i="2" s="1"/>
  <c r="G24" i="2"/>
  <c r="S30" i="1" l="1"/>
  <c r="S33" i="1" s="1"/>
  <c r="S49" i="1" s="1"/>
  <c r="S52" i="1" s="1"/>
  <c r="Q6" i="49" s="1"/>
  <c r="S27" i="1"/>
  <c r="D15" i="2"/>
  <c r="E21" i="2"/>
  <c r="T30" i="1" l="1"/>
  <c r="T33" i="1" s="1"/>
  <c r="T49" i="1" s="1"/>
  <c r="T52" i="1" s="1"/>
  <c r="R6" i="49" s="1"/>
  <c r="T27" i="1"/>
  <c r="F27" i="2"/>
  <c r="D21" i="2"/>
  <c r="U30" i="1" l="1"/>
  <c r="U33" i="1" s="1"/>
  <c r="U49" i="1" s="1"/>
  <c r="U52" i="1" s="1"/>
  <c r="S6" i="49" s="1"/>
  <c r="U27" i="1"/>
  <c r="G30" i="2"/>
  <c r="G27" i="2"/>
  <c r="V30" i="1" l="1"/>
  <c r="V33" i="1" s="1"/>
  <c r="V49" i="1" s="1"/>
  <c r="V52" i="1" s="1"/>
  <c r="V27" i="1"/>
  <c r="H30" i="2"/>
  <c r="H27" i="2"/>
  <c r="G33" i="2"/>
  <c r="G49" i="2" s="1"/>
  <c r="T6" i="49" l="1"/>
  <c r="W30" i="1"/>
  <c r="W33" i="1" s="1"/>
  <c r="W49" i="1" s="1"/>
  <c r="W52" i="1" s="1"/>
  <c r="W27" i="1"/>
  <c r="I30" i="2"/>
  <c r="I27" i="2"/>
  <c r="H33" i="2"/>
  <c r="U6" i="49" l="1"/>
  <c r="X30" i="1"/>
  <c r="X33" i="1" s="1"/>
  <c r="X49" i="1" s="1"/>
  <c r="X52" i="1" s="1"/>
  <c r="V6" i="49" s="1"/>
  <c r="X27" i="1"/>
  <c r="I33" i="2"/>
  <c r="H49" i="2"/>
  <c r="G52" i="2"/>
  <c r="J30" i="2"/>
  <c r="J27" i="2"/>
  <c r="Y30" i="1" l="1"/>
  <c r="Y33" i="1" s="1"/>
  <c r="Y49" i="1" s="1"/>
  <c r="Y52" i="1" s="1"/>
  <c r="W6" i="49" s="1"/>
  <c r="Y27" i="1"/>
  <c r="H52" i="2"/>
  <c r="J33" i="2"/>
  <c r="E5" i="49"/>
  <c r="E41" i="49" s="1"/>
  <c r="I49" i="2"/>
  <c r="K30" i="2"/>
  <c r="K27" i="2"/>
  <c r="Z30" i="1" l="1"/>
  <c r="Z33" i="1" s="1"/>
  <c r="Z49" i="1" s="1"/>
  <c r="Z52" i="1" s="1"/>
  <c r="X6" i="49" s="1"/>
  <c r="Z27" i="1"/>
  <c r="I52" i="2"/>
  <c r="J49" i="2"/>
  <c r="L30" i="2"/>
  <c r="L27" i="2"/>
  <c r="K33" i="2"/>
  <c r="F5" i="49"/>
  <c r="F41" i="49" s="1"/>
  <c r="AA30" i="1" l="1"/>
  <c r="AA33" i="1" s="1"/>
  <c r="AA49" i="1" s="1"/>
  <c r="AA52" i="1" s="1"/>
  <c r="Y6" i="49" s="1"/>
  <c r="AA27" i="1"/>
  <c r="J52" i="2"/>
  <c r="M30" i="2"/>
  <c r="M27" i="2"/>
  <c r="L33" i="2"/>
  <c r="G5" i="49"/>
  <c r="G41" i="49" s="1"/>
  <c r="K49" i="2"/>
  <c r="AB30" i="1" l="1"/>
  <c r="AB33" i="1" s="1"/>
  <c r="AB49" i="1" s="1"/>
  <c r="AB52" i="1" s="1"/>
  <c r="Z6" i="49" s="1"/>
  <c r="AB27" i="1"/>
  <c r="M33" i="2"/>
  <c r="K52" i="2"/>
  <c r="L49" i="2"/>
  <c r="N30" i="2"/>
  <c r="N27" i="2"/>
  <c r="H5" i="49"/>
  <c r="H41" i="49" s="1"/>
  <c r="AC30" i="1" l="1"/>
  <c r="AC33" i="1" s="1"/>
  <c r="AC49" i="1" s="1"/>
  <c r="AC52" i="1" s="1"/>
  <c r="AA6" i="49" s="1"/>
  <c r="AC27" i="1"/>
  <c r="I5" i="49"/>
  <c r="I41" i="49" s="1"/>
  <c r="N33" i="2"/>
  <c r="O30" i="2"/>
  <c r="O27" i="2"/>
  <c r="L52" i="2"/>
  <c r="M49" i="2"/>
  <c r="AD30" i="1" l="1"/>
  <c r="AD33" i="1" s="1"/>
  <c r="AD49" i="1" s="1"/>
  <c r="AD52" i="1" s="1"/>
  <c r="AB6" i="49" s="1"/>
  <c r="AD27" i="1"/>
  <c r="M52" i="2"/>
  <c r="P30" i="2"/>
  <c r="P27" i="2"/>
  <c r="N49" i="2"/>
  <c r="J5" i="49"/>
  <c r="J41" i="49" s="1"/>
  <c r="O33" i="2"/>
  <c r="AE30" i="1" l="1"/>
  <c r="AE33" i="1" s="1"/>
  <c r="AE49" i="1" s="1"/>
  <c r="AE52" i="1" s="1"/>
  <c r="AC6" i="49" s="1"/>
  <c r="AE27" i="1"/>
  <c r="O49" i="2"/>
  <c r="N52" i="2"/>
  <c r="P33" i="2"/>
  <c r="K5" i="49"/>
  <c r="K41" i="49" s="1"/>
  <c r="Q30" i="2"/>
  <c r="Q27" i="2"/>
  <c r="AF30" i="1" l="1"/>
  <c r="AF33" i="1" s="1"/>
  <c r="AF49" i="1" s="1"/>
  <c r="AF52" i="1" s="1"/>
  <c r="AF27" i="1"/>
  <c r="L5" i="49"/>
  <c r="L41" i="49" s="1"/>
  <c r="R30" i="2"/>
  <c r="R27" i="2"/>
  <c r="P49" i="2"/>
  <c r="O52" i="2"/>
  <c r="Q33" i="2"/>
  <c r="AD6" i="49" l="1"/>
  <c r="AG30" i="1"/>
  <c r="AG33" i="1" s="1"/>
  <c r="AG49" i="1" s="1"/>
  <c r="AG52" i="1" s="1"/>
  <c r="AE6" i="49" s="1"/>
  <c r="AG27" i="1"/>
  <c r="Q49" i="2"/>
  <c r="P52" i="2"/>
  <c r="R33" i="2"/>
  <c r="M5" i="49"/>
  <c r="M41" i="49" s="1"/>
  <c r="S30" i="2"/>
  <c r="S27" i="2"/>
  <c r="AH30" i="1" l="1"/>
  <c r="AH33" i="1" s="1"/>
  <c r="AH49" i="1" s="1"/>
  <c r="AH52" i="1" s="1"/>
  <c r="AH27" i="1"/>
  <c r="T30" i="2"/>
  <c r="T27" i="2"/>
  <c r="N5" i="49"/>
  <c r="N41" i="49" s="1"/>
  <c r="S33" i="2"/>
  <c r="R49" i="2"/>
  <c r="Q52" i="2"/>
  <c r="AF6" i="49" l="1"/>
  <c r="AI30" i="1"/>
  <c r="AI33" i="1" s="1"/>
  <c r="AI49" i="1" s="1"/>
  <c r="AI52" i="1" s="1"/>
  <c r="AG6" i="49" s="1"/>
  <c r="AI27" i="1"/>
  <c r="O5" i="49"/>
  <c r="O41" i="49" s="1"/>
  <c r="S49" i="2"/>
  <c r="U30" i="2"/>
  <c r="U27" i="2"/>
  <c r="T33" i="2"/>
  <c r="R52" i="2"/>
  <c r="AJ30" i="1" l="1"/>
  <c r="AJ33" i="1" s="1"/>
  <c r="AJ49" i="1" s="1"/>
  <c r="AJ52" i="1" s="1"/>
  <c r="AH6" i="49" s="1"/>
  <c r="AJ27" i="1"/>
  <c r="P5" i="49"/>
  <c r="P41" i="49" s="1"/>
  <c r="V30" i="2"/>
  <c r="V27" i="2"/>
  <c r="S52" i="2"/>
  <c r="U33" i="2"/>
  <c r="T49" i="2"/>
  <c r="AK30" i="1" l="1"/>
  <c r="AK33" i="1" s="1"/>
  <c r="AK49" i="1" s="1"/>
  <c r="AK52" i="1" s="1"/>
  <c r="AI6" i="49" s="1"/>
  <c r="AK27" i="1"/>
  <c r="V33" i="2"/>
  <c r="Q5" i="49"/>
  <c r="Q41" i="49" s="1"/>
  <c r="T52" i="2"/>
  <c r="U49" i="2"/>
  <c r="W30" i="2"/>
  <c r="W27" i="2"/>
  <c r="AL30" i="1" l="1"/>
  <c r="AL33" i="1" s="1"/>
  <c r="AL49" i="1" s="1"/>
  <c r="AL52" i="1" s="1"/>
  <c r="AJ6" i="49" s="1"/>
  <c r="AL27" i="1"/>
  <c r="U52" i="2"/>
  <c r="X30" i="2"/>
  <c r="X27" i="2"/>
  <c r="R5" i="49"/>
  <c r="R41" i="49" s="1"/>
  <c r="W33" i="2"/>
  <c r="V49" i="2"/>
  <c r="AM30" i="1" l="1"/>
  <c r="AM33" i="1" s="1"/>
  <c r="AM49" i="1" s="1"/>
  <c r="AM52" i="1" s="1"/>
  <c r="AK6" i="49" s="1"/>
  <c r="AM27" i="1"/>
  <c r="X33" i="2"/>
  <c r="V52" i="2"/>
  <c r="S5" i="49"/>
  <c r="S41" i="49" s="1"/>
  <c r="W49" i="2"/>
  <c r="Y30" i="2"/>
  <c r="Y27" i="2"/>
  <c r="AN30" i="1" l="1"/>
  <c r="AN33" i="1" s="1"/>
  <c r="AN49" i="1" s="1"/>
  <c r="AN52" i="1" s="1"/>
  <c r="AL6" i="49" s="1"/>
  <c r="AN27" i="1"/>
  <c r="W52" i="2"/>
  <c r="T5" i="49"/>
  <c r="T41" i="49" s="1"/>
  <c r="Z30" i="2"/>
  <c r="Z27" i="2"/>
  <c r="Y33" i="2"/>
  <c r="X49" i="2"/>
  <c r="AO30" i="1" l="1"/>
  <c r="AO33" i="1" s="1"/>
  <c r="AO49" i="1" s="1"/>
  <c r="AO52" i="1" s="1"/>
  <c r="AM6" i="49" s="1"/>
  <c r="AO27" i="1"/>
  <c r="Y49" i="2"/>
  <c r="X52" i="2"/>
  <c r="AA30" i="2"/>
  <c r="AA27" i="2"/>
  <c r="Z33" i="2"/>
  <c r="U5" i="49"/>
  <c r="U41" i="49" s="1"/>
  <c r="AP30" i="1" l="1"/>
  <c r="AP33" i="1" s="1"/>
  <c r="AP49" i="1" s="1"/>
  <c r="AP52" i="1" s="1"/>
  <c r="AP27" i="1"/>
  <c r="V5" i="49"/>
  <c r="V41" i="49" s="1"/>
  <c r="AB30" i="2"/>
  <c r="AB27" i="2"/>
  <c r="Y52" i="2"/>
  <c r="Z49" i="2"/>
  <c r="AA33" i="2"/>
  <c r="AN6" i="49" l="1"/>
  <c r="AQ30" i="1"/>
  <c r="AQ33" i="1" s="1"/>
  <c r="AQ49" i="1" s="1"/>
  <c r="AQ52" i="1" s="1"/>
  <c r="AQ27" i="1"/>
  <c r="AB33" i="2"/>
  <c r="AA49" i="2"/>
  <c r="W5" i="49"/>
  <c r="W41" i="49" s="1"/>
  <c r="Z52" i="2"/>
  <c r="AC30" i="2"/>
  <c r="AC27" i="2"/>
  <c r="AO6" i="49" l="1"/>
  <c r="AR30" i="1"/>
  <c r="AR33" i="1" s="1"/>
  <c r="AR49" i="1" s="1"/>
  <c r="AR52" i="1" s="1"/>
  <c r="AP6" i="49" s="1"/>
  <c r="AR27" i="1"/>
  <c r="X5" i="49"/>
  <c r="X41" i="49" s="1"/>
  <c r="AA52" i="2"/>
  <c r="AD30" i="2"/>
  <c r="AD27" i="2"/>
  <c r="AC33" i="2"/>
  <c r="AB49" i="2"/>
  <c r="AS30" i="1" l="1"/>
  <c r="AS33" i="1" s="1"/>
  <c r="AS49" i="1" s="1"/>
  <c r="AS52" i="1" s="1"/>
  <c r="AQ6" i="49" s="1"/>
  <c r="AS27" i="1"/>
  <c r="Y5" i="49"/>
  <c r="Y41" i="49" s="1"/>
  <c r="AE30" i="2"/>
  <c r="AE27" i="2"/>
  <c r="AB52" i="2"/>
  <c r="AD33" i="2"/>
  <c r="AC49" i="2"/>
  <c r="AT30" i="1" l="1"/>
  <c r="AT33" i="1" s="1"/>
  <c r="AT49" i="1" s="1"/>
  <c r="AT52" i="1" s="1"/>
  <c r="AR6" i="49" s="1"/>
  <c r="AT27" i="1"/>
  <c r="AC52" i="2"/>
  <c r="Z5" i="49"/>
  <c r="Z41" i="49" s="1"/>
  <c r="AE33" i="2"/>
  <c r="AD49" i="2"/>
  <c r="AF30" i="2"/>
  <c r="AF27" i="2"/>
  <c r="AU30" i="1" l="1"/>
  <c r="AU33" i="1" s="1"/>
  <c r="AU49" i="1" s="1"/>
  <c r="AU52" i="1" s="1"/>
  <c r="AS6" i="49" s="1"/>
  <c r="AU27" i="1"/>
  <c r="AG30" i="2"/>
  <c r="AG27" i="2"/>
  <c r="AD52" i="2"/>
  <c r="AF33" i="2"/>
  <c r="AE49" i="2"/>
  <c r="AA5" i="49"/>
  <c r="AA41" i="49" s="1"/>
  <c r="AV30" i="1" l="1"/>
  <c r="AV33" i="1" s="1"/>
  <c r="AV49" i="1" s="1"/>
  <c r="AV52" i="1" s="1"/>
  <c r="AT6" i="49" s="1"/>
  <c r="AV27" i="1"/>
  <c r="AE52" i="2"/>
  <c r="AF49" i="2"/>
  <c r="AH30" i="2"/>
  <c r="AH27" i="2"/>
  <c r="AG33" i="2"/>
  <c r="AB5" i="49"/>
  <c r="AB41" i="49" s="1"/>
  <c r="AW30" i="1" l="1"/>
  <c r="AW33" i="1" s="1"/>
  <c r="AW49" i="1" s="1"/>
  <c r="AW52" i="1" s="1"/>
  <c r="AU6" i="49" s="1"/>
  <c r="AW27" i="1"/>
  <c r="AG49" i="2"/>
  <c r="AF52" i="2"/>
  <c r="AI30" i="2"/>
  <c r="AI27" i="2"/>
  <c r="AH33" i="2"/>
  <c r="AC5" i="49"/>
  <c r="AC41" i="49" s="1"/>
  <c r="AX30" i="1" l="1"/>
  <c r="AX33" i="1" s="1"/>
  <c r="AX49" i="1" s="1"/>
  <c r="AX52" i="1" s="1"/>
  <c r="AV6" i="49" s="1"/>
  <c r="AX27" i="1"/>
  <c r="AD5" i="49"/>
  <c r="AD41" i="49" s="1"/>
  <c r="AJ30" i="2"/>
  <c r="AJ27" i="2"/>
  <c r="AI33" i="2"/>
  <c r="AG52" i="2"/>
  <c r="AH49" i="2"/>
  <c r="AY30" i="1" l="1"/>
  <c r="AY33" i="1" s="1"/>
  <c r="AY49" i="1" s="1"/>
  <c r="AY52" i="1" s="1"/>
  <c r="AW6" i="49" s="1"/>
  <c r="AY27" i="1"/>
  <c r="AJ33" i="2"/>
  <c r="AI49" i="2"/>
  <c r="AH52" i="2"/>
  <c r="AE5" i="49"/>
  <c r="AE41" i="49" s="1"/>
  <c r="AK30" i="2"/>
  <c r="AK27" i="2"/>
  <c r="AZ30" i="1" l="1"/>
  <c r="AZ33" i="1" s="1"/>
  <c r="AZ49" i="1" s="1"/>
  <c r="AZ52" i="1" s="1"/>
  <c r="AZ27" i="1"/>
  <c r="AI52" i="2"/>
  <c r="AL30" i="2"/>
  <c r="AL27" i="2"/>
  <c r="AK33" i="2"/>
  <c r="AF5" i="49"/>
  <c r="AF41" i="49" s="1"/>
  <c r="AJ49" i="2"/>
  <c r="AX6" i="49" l="1"/>
  <c r="BA27" i="1"/>
  <c r="BA30" i="1"/>
  <c r="BA33" i="1" s="1"/>
  <c r="BA49" i="1" s="1"/>
  <c r="BA52" i="1" s="1"/>
  <c r="AL33" i="2"/>
  <c r="AJ52" i="2"/>
  <c r="AK49" i="2"/>
  <c r="AG5" i="49"/>
  <c r="AG41" i="49" s="1"/>
  <c r="AM30" i="2"/>
  <c r="AM27" i="2"/>
  <c r="AY6" i="49" l="1"/>
  <c r="BB27" i="1"/>
  <c r="BB30" i="1"/>
  <c r="BB33" i="1" s="1"/>
  <c r="BB49" i="1" s="1"/>
  <c r="BB52" i="1" s="1"/>
  <c r="AZ6" i="49" s="1"/>
  <c r="AH5" i="49"/>
  <c r="AH41" i="49" s="1"/>
  <c r="AN30" i="2"/>
  <c r="AN27" i="2"/>
  <c r="AM33" i="2"/>
  <c r="AK52" i="2"/>
  <c r="AL49" i="2"/>
  <c r="BC30" i="1" l="1"/>
  <c r="BC33" i="1" s="1"/>
  <c r="BC49" i="1" s="1"/>
  <c r="BC52" i="1" s="1"/>
  <c r="BA6" i="49" s="1"/>
  <c r="BC27" i="1"/>
  <c r="AI5" i="49"/>
  <c r="AI41" i="49" s="1"/>
  <c r="AN33" i="2"/>
  <c r="AL52" i="2"/>
  <c r="AM49" i="2"/>
  <c r="AO30" i="2"/>
  <c r="AO27" i="2"/>
  <c r="BD27" i="1" l="1"/>
  <c r="BD30" i="1"/>
  <c r="BD33" i="1" s="1"/>
  <c r="BD49" i="1" s="1"/>
  <c r="BD52" i="1" s="1"/>
  <c r="BB6" i="49" s="1"/>
  <c r="AM52" i="2"/>
  <c r="AN49" i="2"/>
  <c r="AP30" i="2"/>
  <c r="AP27" i="2"/>
  <c r="AO33" i="2"/>
  <c r="AJ5" i="49"/>
  <c r="AJ41" i="49" s="1"/>
  <c r="BE30" i="1" l="1"/>
  <c r="BE33" i="1" s="1"/>
  <c r="BE49" i="1" s="1"/>
  <c r="BE52" i="1" s="1"/>
  <c r="BE27" i="1"/>
  <c r="BF27" i="1" s="1"/>
  <c r="AN52" i="2"/>
  <c r="AQ30" i="2"/>
  <c r="AQ27" i="2"/>
  <c r="AP33" i="2"/>
  <c r="AK5" i="49"/>
  <c r="AK41" i="49" s="1"/>
  <c r="AO49" i="2"/>
  <c r="BC6" i="49" l="1"/>
  <c r="BF30" i="1"/>
  <c r="BF33" i="1" s="1"/>
  <c r="BF49" i="1" s="1"/>
  <c r="BF52" i="1" s="1"/>
  <c r="BD6" i="49" s="1"/>
  <c r="AQ33" i="2"/>
  <c r="AO52" i="2"/>
  <c r="AP49" i="2"/>
  <c r="AR30" i="2"/>
  <c r="AR27" i="2"/>
  <c r="AL5" i="49"/>
  <c r="AL41" i="49" s="1"/>
  <c r="BG27" i="1" l="1"/>
  <c r="BG30" i="1"/>
  <c r="BG33" i="1" s="1"/>
  <c r="BG49" i="1" s="1"/>
  <c r="BG52" i="1" s="1"/>
  <c r="BE6" i="49" s="1"/>
  <c r="AR33" i="2"/>
  <c r="AM5" i="49"/>
  <c r="AM41" i="49" s="1"/>
  <c r="AP52" i="2"/>
  <c r="AQ49" i="2"/>
  <c r="AS30" i="2"/>
  <c r="AS27" i="2"/>
  <c r="BH27" i="1" l="1"/>
  <c r="BH30" i="1"/>
  <c r="BH33" i="1" s="1"/>
  <c r="BH49" i="1" s="1"/>
  <c r="BH52" i="1" s="1"/>
  <c r="BF6" i="49" s="1"/>
  <c r="AT30" i="2"/>
  <c r="AT27" i="2"/>
  <c r="AQ52" i="2"/>
  <c r="AS33" i="2"/>
  <c r="AN5" i="49"/>
  <c r="AN41" i="49" s="1"/>
  <c r="AR49" i="2"/>
  <c r="BI30" i="1" l="1"/>
  <c r="BI33" i="1" s="1"/>
  <c r="BI49" i="1" s="1"/>
  <c r="BI52" i="1" s="1"/>
  <c r="BG6" i="49" s="1"/>
  <c r="BI27" i="1"/>
  <c r="AS49" i="2"/>
  <c r="AU30" i="2"/>
  <c r="AU27" i="2"/>
  <c r="AR52" i="2"/>
  <c r="AT33" i="2"/>
  <c r="AO5" i="49"/>
  <c r="AO41" i="49" s="1"/>
  <c r="BJ27" i="1" l="1"/>
  <c r="BJ30" i="1"/>
  <c r="BJ33" i="1" s="1"/>
  <c r="BJ49" i="1" s="1"/>
  <c r="BJ52" i="1" s="1"/>
  <c r="BH6" i="49" s="1"/>
  <c r="AU33" i="2"/>
  <c r="AP5" i="49"/>
  <c r="AP41" i="49" s="1"/>
  <c r="AT49" i="2"/>
  <c r="AV30" i="2"/>
  <c r="AV27" i="2"/>
  <c r="AS52" i="2"/>
  <c r="BK27" i="1" l="1"/>
  <c r="BK30" i="1"/>
  <c r="BK33" i="1" s="1"/>
  <c r="BK49" i="1" s="1"/>
  <c r="BK52" i="1" s="1"/>
  <c r="BI6" i="49" s="1"/>
  <c r="AQ5" i="49"/>
  <c r="AQ41" i="49" s="1"/>
  <c r="AV33" i="2"/>
  <c r="AT52" i="2"/>
  <c r="AU49" i="2"/>
  <c r="AW30" i="2"/>
  <c r="AW27" i="2"/>
  <c r="BL27" i="1" l="1"/>
  <c r="BL30" i="1"/>
  <c r="BL33" i="1" s="1"/>
  <c r="BL49" i="1" s="1"/>
  <c r="BL52" i="1" s="1"/>
  <c r="BJ6" i="49" s="1"/>
  <c r="AU52" i="2"/>
  <c r="AX30" i="2"/>
  <c r="AX27" i="2"/>
  <c r="AV49" i="2"/>
  <c r="AW33" i="2"/>
  <c r="AR5" i="49"/>
  <c r="AR41" i="49" s="1"/>
  <c r="BM27" i="1" l="1"/>
  <c r="BN27" i="1" s="1"/>
  <c r="BO27" i="1" s="1"/>
  <c r="BM30" i="1"/>
  <c r="BM33" i="1" s="1"/>
  <c r="BM49" i="1" s="1"/>
  <c r="BM52" i="1" s="1"/>
  <c r="BK6" i="49" s="1"/>
  <c r="AX33" i="2"/>
  <c r="AV52" i="2"/>
  <c r="AW49" i="2"/>
  <c r="AY30" i="2"/>
  <c r="AY27" i="2"/>
  <c r="AS5" i="49"/>
  <c r="AS41" i="49" s="1"/>
  <c r="BN30" i="1" l="1"/>
  <c r="BN33" i="1" s="1"/>
  <c r="BN49" i="1" s="1"/>
  <c r="BN52" i="1" s="1"/>
  <c r="BL6" i="49" s="1"/>
  <c r="AY33" i="2"/>
  <c r="AT5" i="49"/>
  <c r="AT41" i="49" s="1"/>
  <c r="AW52" i="2"/>
  <c r="AX49" i="2"/>
  <c r="AZ30" i="2"/>
  <c r="AZ27" i="2"/>
  <c r="BO30" i="1" l="1"/>
  <c r="BO33" i="1" s="1"/>
  <c r="BO49" i="1" s="1"/>
  <c r="BO52" i="1" s="1"/>
  <c r="AX52" i="2"/>
  <c r="BA30" i="2"/>
  <c r="BA27" i="2"/>
  <c r="AZ33" i="2"/>
  <c r="AU5" i="49"/>
  <c r="AU41" i="49" s="1"/>
  <c r="AY49" i="2"/>
  <c r="BP30" i="1" l="1"/>
  <c r="BP33" i="1" s="1"/>
  <c r="BP49" i="1" s="1"/>
  <c r="BP52" i="1" s="1"/>
  <c r="BN6" i="49" s="1"/>
  <c r="BP27" i="1"/>
  <c r="BQ27" i="1" s="1"/>
  <c r="BR27" i="1" s="1"/>
  <c r="BM6" i="49"/>
  <c r="BA33" i="2"/>
  <c r="AY52" i="2"/>
  <c r="AZ49" i="2"/>
  <c r="AV5" i="49"/>
  <c r="AV41" i="49" s="1"/>
  <c r="BB30" i="2"/>
  <c r="BB27" i="2"/>
  <c r="BQ30" i="1" l="1"/>
  <c r="BQ33" i="1" s="1"/>
  <c r="BQ49" i="1" s="1"/>
  <c r="BQ52" i="1" s="1"/>
  <c r="BO6" i="49" s="1"/>
  <c r="AW5" i="49"/>
  <c r="AW41" i="49" s="1"/>
  <c r="BC30" i="2"/>
  <c r="BC27" i="2"/>
  <c r="AZ52" i="2"/>
  <c r="BA49" i="2"/>
  <c r="BB33" i="2"/>
  <c r="BR30" i="1" l="1"/>
  <c r="BB49" i="2"/>
  <c r="AX5" i="49"/>
  <c r="AX41" i="49" s="1"/>
  <c r="BC33" i="2"/>
  <c r="BA52" i="2"/>
  <c r="BD30" i="2"/>
  <c r="BD27" i="2"/>
  <c r="BR33" i="1" l="1"/>
  <c r="BR49" i="1" s="1"/>
  <c r="BR52" i="1" s="1"/>
  <c r="BP6" i="49" s="1"/>
  <c r="AY5" i="49"/>
  <c r="AY41" i="49" s="1"/>
  <c r="BE30" i="2"/>
  <c r="BE27" i="2"/>
  <c r="BD33" i="2"/>
  <c r="BC49" i="2"/>
  <c r="BB52" i="2"/>
  <c r="BC52" i="2" l="1"/>
  <c r="BF27" i="2"/>
  <c r="BF30" i="2"/>
  <c r="AZ5" i="49"/>
  <c r="AZ41" i="49" s="1"/>
  <c r="BE33" i="2"/>
  <c r="BE49" i="2" s="1"/>
  <c r="BE52" i="2" s="1"/>
  <c r="BD49" i="2"/>
  <c r="BG27" i="2" l="1"/>
  <c r="BG30" i="2"/>
  <c r="BD52" i="2"/>
  <c r="BA5" i="49"/>
  <c r="BA41" i="49" s="1"/>
  <c r="BF33" i="2"/>
  <c r="BB5" i="49" l="1"/>
  <c r="BB41" i="49" s="1"/>
  <c r="BF49" i="2"/>
  <c r="BG33" i="2"/>
  <c r="BH27" i="2"/>
  <c r="BH30" i="2"/>
  <c r="BI30" i="2" l="1"/>
  <c r="BI27" i="2"/>
  <c r="BF52" i="2"/>
  <c r="BC5" i="49"/>
  <c r="BG49" i="2"/>
  <c r="BH33" i="2"/>
  <c r="BC41" i="49" l="1"/>
  <c r="BG52" i="2"/>
  <c r="BH49" i="2"/>
  <c r="BJ30" i="2"/>
  <c r="BJ27" i="2"/>
  <c r="BI33" i="2"/>
  <c r="BD5" i="49"/>
  <c r="BD41" i="49" l="1"/>
  <c r="BI49" i="2"/>
  <c r="BH52" i="2"/>
  <c r="BK30" i="2"/>
  <c r="BK27" i="2"/>
  <c r="BJ33" i="2"/>
  <c r="BE5" i="49"/>
  <c r="BE41" i="49" s="1"/>
  <c r="BF5" i="49" l="1"/>
  <c r="BF41" i="49" s="1"/>
  <c r="BL30" i="2"/>
  <c r="BL27" i="2"/>
  <c r="BK33" i="2"/>
  <c r="BI52" i="2"/>
  <c r="BJ49" i="2"/>
  <c r="BL33" i="2" l="1"/>
  <c r="BK49" i="2"/>
  <c r="BJ52" i="2"/>
  <c r="BG5" i="49"/>
  <c r="BM30" i="2"/>
  <c r="BM27" i="2"/>
  <c r="BG41" i="49" l="1"/>
  <c r="BK52" i="2"/>
  <c r="BN27" i="2"/>
  <c r="BO30" i="2" s="1"/>
  <c r="BO33" i="2" s="1"/>
  <c r="BN30" i="2"/>
  <c r="BM33" i="2"/>
  <c r="BH5" i="49"/>
  <c r="BL49" i="2"/>
  <c r="BO49" i="2" l="1"/>
  <c r="BO52" i="2" s="1"/>
  <c r="BM5" i="49" s="1"/>
  <c r="BM41" i="49" s="1"/>
  <c r="BO27" i="2"/>
  <c r="BP27" i="2" s="1"/>
  <c r="BQ30" i="2" s="1"/>
  <c r="BH41" i="49"/>
  <c r="BM49" i="2"/>
  <c r="BL52" i="2"/>
  <c r="BI5" i="49"/>
  <c r="BI41" i="49" s="1"/>
  <c r="BN33" i="2"/>
  <c r="BP30" i="2" l="1"/>
  <c r="BP33" i="2" s="1"/>
  <c r="BP49" i="2" s="1"/>
  <c r="BP52" i="2" s="1"/>
  <c r="BN5" i="49" s="1"/>
  <c r="BN41" i="49" s="1"/>
  <c r="BN49" i="2"/>
  <c r="BJ5" i="49"/>
  <c r="BM52" i="2"/>
  <c r="BQ33" i="2" l="1"/>
  <c r="BQ49" i="2" s="1"/>
  <c r="BQ52" i="2" s="1"/>
  <c r="BO5" i="49" s="1"/>
  <c r="BO41" i="49" s="1"/>
  <c r="BQ27" i="2"/>
  <c r="BJ41" i="49"/>
  <c r="BN52" i="2"/>
  <c r="BL5" i="49" s="1"/>
  <c r="BK5" i="49"/>
  <c r="BR30" i="2" l="1"/>
  <c r="BR33" i="2" s="1"/>
  <c r="BR49" i="2" s="1"/>
  <c r="BR52" i="2" s="1"/>
  <c r="BP5" i="49" s="1"/>
  <c r="BP41" i="49" s="1"/>
  <c r="BR27" i="2"/>
  <c r="BK41" i="49"/>
  <c r="BL41"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E59" authorId="0" shapeId="0" xr:uid="{00000000-0006-0000-2600-000001000000}">
      <text>
        <r>
          <rPr>
            <b/>
            <sz val="9"/>
            <color indexed="81"/>
            <rFont val="Tahoma"/>
            <family val="2"/>
          </rPr>
          <t>Windows User:</t>
        </r>
        <r>
          <rPr>
            <sz val="9"/>
            <color indexed="81"/>
            <rFont val="Tahoma"/>
            <family val="2"/>
          </rPr>
          <t xml:space="preserve">
Year book 2017
https://www.telangana.gov.in/PDFDocuments/Statistical-Year-Book-2017.pdf</t>
        </r>
      </text>
    </comment>
  </commentList>
</comments>
</file>

<file path=xl/sharedStrings.xml><?xml version="1.0" encoding="utf-8"?>
<sst xmlns="http://schemas.openxmlformats.org/spreadsheetml/2006/main" count="1920" uniqueCount="348">
  <si>
    <t xml:space="preserve"> Total Urban Population</t>
  </si>
  <si>
    <t xml:space="preserve">Annual growth rate of Urban population (%) </t>
  </si>
  <si>
    <t>Per capita Waste Generation (kg/day)</t>
  </si>
  <si>
    <t>Urban region</t>
  </si>
  <si>
    <t>Annual increase in per capita waste generation (%)</t>
  </si>
  <si>
    <t>Total Urban Solid Waste Generation</t>
  </si>
  <si>
    <t>Proportion of the Total Waste Generated that is sent to Solid Waste Disposal sites (%)</t>
  </si>
  <si>
    <t>Total Waste sent to Solid Waste Disposal sites</t>
  </si>
  <si>
    <r>
      <t>DDOCm - mass of decomposable DOC deposited</t>
    </r>
    <r>
      <rPr>
        <b/>
        <vertAlign val="subscript"/>
        <sz val="12"/>
        <color theme="1"/>
        <rFont val="Times New Roman"/>
        <family val="1"/>
      </rPr>
      <t>m</t>
    </r>
    <r>
      <rPr>
        <b/>
        <sz val="12"/>
        <color theme="1"/>
        <rFont val="Times New Roman"/>
        <family val="1"/>
      </rPr>
      <t xml:space="preserve"> </t>
    </r>
  </si>
  <si>
    <r>
      <t>DDOCma</t>
    </r>
    <r>
      <rPr>
        <vertAlign val="subscript"/>
        <sz val="12"/>
        <color theme="1"/>
        <rFont val="Times New Roman"/>
        <family val="1"/>
      </rPr>
      <t>T</t>
    </r>
    <r>
      <rPr>
        <sz val="12"/>
        <color theme="1"/>
        <rFont val="Times New Roman"/>
        <family val="1"/>
      </rPr>
      <t xml:space="preserve"> - </t>
    </r>
    <r>
      <rPr>
        <b/>
        <sz val="12"/>
        <color theme="1"/>
        <rFont val="Times New Roman"/>
        <family val="1"/>
      </rPr>
      <t>DDOCm accumulated in the SWDS at the end of year T</t>
    </r>
  </si>
  <si>
    <r>
      <t>DDOC</t>
    </r>
    <r>
      <rPr>
        <b/>
        <vertAlign val="subscript"/>
        <sz val="12"/>
        <color theme="1"/>
        <rFont val="Times New Roman"/>
        <family val="1"/>
      </rPr>
      <t>mdecompT</t>
    </r>
    <r>
      <rPr>
        <b/>
        <sz val="12"/>
        <color theme="1"/>
        <rFont val="Times New Roman"/>
        <family val="1"/>
      </rPr>
      <t xml:space="preserve"> - DDOCm decomposed in the SWDS in year T</t>
    </r>
  </si>
  <si>
    <r>
      <t>CH</t>
    </r>
    <r>
      <rPr>
        <b/>
        <vertAlign val="subscript"/>
        <sz val="12"/>
        <color theme="1"/>
        <rFont val="Times New Roman"/>
        <family val="1"/>
      </rPr>
      <t>4</t>
    </r>
    <r>
      <rPr>
        <b/>
        <sz val="12"/>
        <color theme="1"/>
        <rFont val="Times New Roman"/>
        <family val="1"/>
      </rPr>
      <t xml:space="preserve"> generated</t>
    </r>
    <r>
      <rPr>
        <b/>
        <vertAlign val="subscript"/>
        <sz val="12"/>
        <color theme="1"/>
        <rFont val="Times New Roman"/>
        <family val="1"/>
      </rPr>
      <t>T</t>
    </r>
    <r>
      <rPr>
        <b/>
        <sz val="12"/>
        <color theme="1"/>
        <rFont val="Times New Roman"/>
        <family val="1"/>
      </rPr>
      <t xml:space="preserve"> - amount of CH4 generated from decomposable material</t>
    </r>
  </si>
  <si>
    <r>
      <t>DOC</t>
    </r>
    <r>
      <rPr>
        <vertAlign val="subscript"/>
        <sz val="12"/>
        <color theme="1"/>
        <rFont val="Times New Roman"/>
        <family val="1"/>
      </rPr>
      <t>f</t>
    </r>
    <r>
      <rPr>
        <sz val="12"/>
        <color theme="1"/>
        <rFont val="Times New Roman"/>
        <family val="1"/>
      </rPr>
      <t xml:space="preserve"> - fraction of DOC that can decompose</t>
    </r>
  </si>
  <si>
    <t xml:space="preserve">MCF - CH4 correction factor for aerobic decomposition in the year of deposition </t>
  </si>
  <si>
    <t>e^-k (Constant)</t>
  </si>
  <si>
    <t>F - Fraction of CH4, by volume, in generated landfill gas</t>
  </si>
  <si>
    <r>
      <t>R</t>
    </r>
    <r>
      <rPr>
        <vertAlign val="subscript"/>
        <sz val="12"/>
        <color theme="1"/>
        <rFont val="Times New Roman"/>
        <family val="1"/>
      </rPr>
      <t xml:space="preserve">T </t>
    </r>
    <r>
      <rPr>
        <sz val="12"/>
        <color theme="1"/>
        <rFont val="Times New Roman"/>
        <family val="1"/>
      </rPr>
      <t>- recovered CH4 in year T, Gg</t>
    </r>
  </si>
  <si>
    <r>
      <t>OX</t>
    </r>
    <r>
      <rPr>
        <vertAlign val="subscript"/>
        <sz val="12"/>
        <color theme="1"/>
        <rFont val="Times New Roman"/>
        <family val="1"/>
      </rPr>
      <t xml:space="preserve">T </t>
    </r>
    <r>
      <rPr>
        <sz val="12"/>
        <color theme="1"/>
        <rFont val="Times New Roman"/>
        <family val="1"/>
      </rPr>
      <t>- Oxidation factor in year T</t>
    </r>
  </si>
  <si>
    <t>Estimated DOC - Degradable Organic Carbon in the year of deposition based on the Waste composition, fraction, Gg C/Gg waste</t>
  </si>
  <si>
    <t>1995-2004</t>
  </si>
  <si>
    <t>S. No.</t>
  </si>
  <si>
    <t>States</t>
  </si>
  <si>
    <t>Andaman &amp; Nicobar</t>
  </si>
  <si>
    <t>Andhra Pradesh</t>
  </si>
  <si>
    <t>Arunachal Pradesh</t>
  </si>
  <si>
    <t>Assam</t>
  </si>
  <si>
    <t>Bihar</t>
  </si>
  <si>
    <t>Chandigarh</t>
  </si>
  <si>
    <t>Chhattisgarh</t>
  </si>
  <si>
    <t>Delhi</t>
  </si>
  <si>
    <t>Goa</t>
  </si>
  <si>
    <t>Gujarat</t>
  </si>
  <si>
    <t>Haryana</t>
  </si>
  <si>
    <t>Himachal Pradesh</t>
  </si>
  <si>
    <t>Jammu &amp; Kashmir</t>
  </si>
  <si>
    <t>Jharkhand</t>
  </si>
  <si>
    <t>Karnataka</t>
  </si>
  <si>
    <t>Kerala</t>
  </si>
  <si>
    <t>Lakshadweep</t>
  </si>
  <si>
    <t>Madhya Pradesh</t>
  </si>
  <si>
    <t>Maharashtra</t>
  </si>
  <si>
    <t>Manipur</t>
  </si>
  <si>
    <t>Meghalaya</t>
  </si>
  <si>
    <t>Mizoram</t>
  </si>
  <si>
    <t>Nagaland</t>
  </si>
  <si>
    <t>Odisha</t>
  </si>
  <si>
    <t>Puducherry</t>
  </si>
  <si>
    <t>Punjab</t>
  </si>
  <si>
    <t>Rajasthan</t>
  </si>
  <si>
    <t>Sikkim</t>
  </si>
  <si>
    <t>Tamil Nadu</t>
  </si>
  <si>
    <t>Tripura</t>
  </si>
  <si>
    <t>Uttar Pradesh</t>
  </si>
  <si>
    <t>Uttrakhand</t>
  </si>
  <si>
    <t>West Bengal</t>
  </si>
  <si>
    <t>State</t>
  </si>
  <si>
    <t>Dadra &amp; Nagar Haveli</t>
  </si>
  <si>
    <t>Daman &amp; Diu</t>
  </si>
  <si>
    <t>-</t>
  </si>
  <si>
    <t>1954-1994</t>
  </si>
  <si>
    <t>Compostable</t>
  </si>
  <si>
    <t>Paper</t>
  </si>
  <si>
    <t>Rags</t>
  </si>
  <si>
    <t>1971-1994</t>
  </si>
  <si>
    <t>1961-1994</t>
  </si>
  <si>
    <t>2001-2004</t>
  </si>
  <si>
    <t>1981-1994</t>
  </si>
  <si>
    <t>Source</t>
  </si>
  <si>
    <t>2011-12</t>
  </si>
  <si>
    <t>Sector</t>
  </si>
  <si>
    <t xml:space="preserve">Waste </t>
  </si>
  <si>
    <t>Version</t>
  </si>
  <si>
    <t>Time Series</t>
  </si>
  <si>
    <t>Level of Disaggregation</t>
  </si>
  <si>
    <t>Sub-sector Disaggregation</t>
  </si>
  <si>
    <t>Sector Description</t>
  </si>
  <si>
    <t>About GHG Platform</t>
  </si>
  <si>
    <t>Lead Institution</t>
  </si>
  <si>
    <t>ICLEI South Asia</t>
  </si>
  <si>
    <t>Contact Details</t>
  </si>
  <si>
    <t>info@ghgplatform-india.org, soumya.chaturvedula@iclei.org</t>
  </si>
  <si>
    <t>Usage Policy</t>
  </si>
  <si>
    <t xml:space="preserve">Any re-production or re-distribution of the material(s) and information displayed and published on this Website/GHG Platform India/Portal shall be accompanied by a due acknowledgment and credit to the GHG Platform India for such material(s) and information.
You must give appropriate credit, provide a link, and indicate if changes were made. You may do so in any reasonable manner, but not in any way that suggests the GHG Platform India endorses you or your use. Data sheets may be revised or updated from time to time. The latest version of each data sheet will be posted on the website. To keep abreast of these changes, please email us at info@ghgplatform-india.org so that we may inform you when data sheets have been updated. </t>
  </si>
  <si>
    <t>Citation</t>
  </si>
  <si>
    <t>Disclaimer</t>
  </si>
  <si>
    <t>The data used for arriving at the results of this study is from published, secondary sources, or wholly or in part from official sources that have been duly acknowledged. The veracity of the data has been corroborated to the maximum extent possible.  However, the GHG Platform India shall not be held liable and responsible to establish the veracity of or corroborate such content or data and shall not be responsible or liable for any consequences that arise from and / or any harm or loss caused by way of placing reliance on the material(s) and information displayed and published on the website or by further use and analysis of the results of this study</t>
  </si>
  <si>
    <t xml:space="preserve">State-wise Total GHG Emissions from Municipal Solid Waste Disposal (Tonnes of CO2e) </t>
  </si>
  <si>
    <t>Contents</t>
  </si>
  <si>
    <t>Tabs</t>
  </si>
  <si>
    <t>Description</t>
  </si>
  <si>
    <t>Introduction</t>
  </si>
  <si>
    <t xml:space="preserve">Final Results </t>
  </si>
  <si>
    <t>Flowsheet</t>
  </si>
  <si>
    <t>Methodology</t>
  </si>
  <si>
    <t>Andaman and Nicobar</t>
  </si>
  <si>
    <t>Andaman and Nicobar*</t>
  </si>
  <si>
    <t>Population</t>
  </si>
  <si>
    <t>Per Capita Generation</t>
  </si>
  <si>
    <t>Proportion Going to Landfill</t>
  </si>
  <si>
    <t>DOC</t>
  </si>
  <si>
    <t>* Similar Sheets are available for 35 other States and Union Territories</t>
  </si>
  <si>
    <t>Total Urban Waste Generation (Gg/year)</t>
  </si>
  <si>
    <t>Proportion of waste going to landfill site (%)</t>
  </si>
  <si>
    <t>Mass of degradable oragnic carbon disposed</t>
  </si>
  <si>
    <t>Methane Emissions (Tonnes CH4)</t>
  </si>
  <si>
    <t>Parameter</t>
  </si>
  <si>
    <t>Computed/ User input/ Default</t>
  </si>
  <si>
    <t>CH4 Emissions</t>
  </si>
  <si>
    <t>CH4 emitted in year T, Gg</t>
  </si>
  <si>
    <t>Computed</t>
  </si>
  <si>
    <t>T</t>
  </si>
  <si>
    <t>Inventory year</t>
  </si>
  <si>
    <t>User input</t>
  </si>
  <si>
    <r>
      <t>R</t>
    </r>
    <r>
      <rPr>
        <vertAlign val="subscript"/>
        <sz val="12"/>
        <color theme="1"/>
        <rFont val="Times New Roman"/>
        <family val="1"/>
      </rPr>
      <t>T</t>
    </r>
  </si>
  <si>
    <t>recovered CH4 in year T, Gg</t>
  </si>
  <si>
    <t>Default</t>
  </si>
  <si>
    <r>
      <t>OX</t>
    </r>
    <r>
      <rPr>
        <vertAlign val="subscript"/>
        <sz val="12"/>
        <color theme="1"/>
        <rFont val="Times New Roman"/>
        <family val="1"/>
      </rPr>
      <t>T</t>
    </r>
  </si>
  <si>
    <t>Oxidation factor in year T, (fraction)</t>
  </si>
  <si>
    <r>
      <t>CH4 generated</t>
    </r>
    <r>
      <rPr>
        <vertAlign val="subscript"/>
        <sz val="12"/>
        <color theme="1"/>
        <rFont val="Times New Roman"/>
        <family val="1"/>
      </rPr>
      <t>T</t>
    </r>
  </si>
  <si>
    <t>amount of CH4 generated from decomposable material</t>
  </si>
  <si>
    <r>
      <t>DDOC</t>
    </r>
    <r>
      <rPr>
        <vertAlign val="subscript"/>
        <sz val="12"/>
        <color theme="1"/>
        <rFont val="Times New Roman"/>
        <family val="1"/>
      </rPr>
      <t>m</t>
    </r>
    <r>
      <rPr>
        <sz val="12"/>
        <color theme="1"/>
        <rFont val="Times New Roman"/>
        <family val="1"/>
      </rPr>
      <t>decomp</t>
    </r>
    <r>
      <rPr>
        <vertAlign val="subscript"/>
        <sz val="12"/>
        <color theme="1"/>
        <rFont val="Times New Roman"/>
        <family val="1"/>
      </rPr>
      <t>T</t>
    </r>
  </si>
  <si>
    <t>DDOCm decomposed in year T, Gg</t>
  </si>
  <si>
    <t>F</t>
  </si>
  <si>
    <t xml:space="preserve">fraction of CH4, by volume, in generated landfill gas (fraction) </t>
  </si>
  <si>
    <t>16/12</t>
  </si>
  <si>
    <t>molecular weight ratio CH4/C (ratio)</t>
  </si>
  <si>
    <t>Constant</t>
  </si>
  <si>
    <t>DDOCm</t>
  </si>
  <si>
    <r>
      <t>mass of decomposable DOC deposited</t>
    </r>
    <r>
      <rPr>
        <vertAlign val="subscript"/>
        <sz val="12"/>
        <color theme="1"/>
        <rFont val="Times New Roman"/>
        <family val="1"/>
      </rPr>
      <t>m</t>
    </r>
    <r>
      <rPr>
        <sz val="12"/>
        <color theme="1"/>
        <rFont val="Times New Roman"/>
        <family val="1"/>
      </rPr>
      <t xml:space="preserve"> Gg</t>
    </r>
  </si>
  <si>
    <t>W</t>
  </si>
  <si>
    <t>mass of waste deposited, Gg</t>
  </si>
  <si>
    <t>degradable organic carbon in the year of deposition, fraction, Gg C/Gg waste</t>
  </si>
  <si>
    <r>
      <t>DOC</t>
    </r>
    <r>
      <rPr>
        <vertAlign val="subscript"/>
        <sz val="12"/>
        <color theme="1"/>
        <rFont val="Times New Roman"/>
        <family val="1"/>
      </rPr>
      <t>f</t>
    </r>
  </si>
  <si>
    <t>fraction of DOC that can decompose (fraction)</t>
  </si>
  <si>
    <t>MCF</t>
  </si>
  <si>
    <t>CH4 correction factor for aerobic decomposition in the year of deposition (fraction)</t>
  </si>
  <si>
    <t>Lo</t>
  </si>
  <si>
    <t xml:space="preserve">CH4 generation potential, Gg CH4 </t>
  </si>
  <si>
    <t>mass of decomposable DOC, Gg</t>
  </si>
  <si>
    <t xml:space="preserve">Fraction of CH4 in generated landfill gas (volume fraction) </t>
  </si>
  <si>
    <t xml:space="preserve">molecular weight ratio CH4/C (ratio) </t>
  </si>
  <si>
    <r>
      <t>DDOC</t>
    </r>
    <r>
      <rPr>
        <b/>
        <vertAlign val="subscript"/>
        <sz val="12"/>
        <color theme="1"/>
        <rFont val="Times New Roman"/>
        <family val="1"/>
      </rPr>
      <t>m</t>
    </r>
    <r>
      <rPr>
        <b/>
        <sz val="12"/>
        <color theme="1"/>
        <rFont val="Times New Roman"/>
        <family val="1"/>
      </rPr>
      <t xml:space="preserve"> ACCUMULATED IN THE SWDS AT THE END OF YEAR T</t>
    </r>
  </si>
  <si>
    <t>DDOCm DECOMPOSED AT THE END OF YEAR T</t>
  </si>
  <si>
    <t>inventory year</t>
  </si>
  <si>
    <r>
      <t>DDOCma</t>
    </r>
    <r>
      <rPr>
        <vertAlign val="subscript"/>
        <sz val="12"/>
        <color theme="1"/>
        <rFont val="Times New Roman"/>
        <family val="1"/>
      </rPr>
      <t>T</t>
    </r>
  </si>
  <si>
    <r>
      <t>DDOC</t>
    </r>
    <r>
      <rPr>
        <vertAlign val="subscript"/>
        <sz val="12"/>
        <color theme="1"/>
        <rFont val="Times New Roman"/>
        <family val="1"/>
      </rPr>
      <t>m</t>
    </r>
    <r>
      <rPr>
        <sz val="12"/>
        <color theme="1"/>
        <rFont val="Times New Roman"/>
        <family val="1"/>
      </rPr>
      <t xml:space="preserve"> accumulated in the SWDS at the end of year T, Gg </t>
    </r>
  </si>
  <si>
    <r>
      <t>DDOCma</t>
    </r>
    <r>
      <rPr>
        <vertAlign val="subscript"/>
        <sz val="12"/>
        <color theme="1"/>
        <rFont val="Times New Roman"/>
        <family val="1"/>
      </rPr>
      <t>T-1</t>
    </r>
  </si>
  <si>
    <r>
      <t>DDOC</t>
    </r>
    <r>
      <rPr>
        <vertAlign val="subscript"/>
        <sz val="12"/>
        <color theme="1"/>
        <rFont val="Times New Roman"/>
        <family val="1"/>
      </rPr>
      <t>m</t>
    </r>
    <r>
      <rPr>
        <sz val="12"/>
        <color theme="1"/>
        <rFont val="Times New Roman"/>
        <family val="1"/>
      </rPr>
      <t xml:space="preserve"> accumulated in the SWDS at the end of year (T-1), Gg </t>
    </r>
  </si>
  <si>
    <r>
      <t>DDOCmd</t>
    </r>
    <r>
      <rPr>
        <vertAlign val="subscript"/>
        <sz val="12"/>
        <color theme="1"/>
        <rFont val="Times New Roman"/>
        <family val="1"/>
      </rPr>
      <t>T</t>
    </r>
  </si>
  <si>
    <r>
      <t>DDOC</t>
    </r>
    <r>
      <rPr>
        <vertAlign val="subscript"/>
        <sz val="12"/>
        <color theme="1"/>
        <rFont val="Times New Roman"/>
        <family val="1"/>
      </rPr>
      <t>m</t>
    </r>
    <r>
      <rPr>
        <sz val="12"/>
        <color theme="1"/>
        <rFont val="Times New Roman"/>
        <family val="1"/>
      </rPr>
      <t xml:space="preserve"> deposited into the SWDS in year T, Gg </t>
    </r>
  </si>
  <si>
    <r>
      <t>DDOC</t>
    </r>
    <r>
      <rPr>
        <vertAlign val="subscript"/>
        <sz val="12"/>
        <color theme="1"/>
        <rFont val="Times New Roman"/>
        <family val="1"/>
      </rPr>
      <t>m</t>
    </r>
    <r>
      <rPr>
        <sz val="12"/>
        <color theme="1"/>
        <rFont val="Times New Roman"/>
        <family val="1"/>
      </rPr>
      <t xml:space="preserve"> decomp</t>
    </r>
    <r>
      <rPr>
        <vertAlign val="subscript"/>
        <sz val="12"/>
        <color theme="1"/>
        <rFont val="Times New Roman"/>
        <family val="1"/>
      </rPr>
      <t>T</t>
    </r>
  </si>
  <si>
    <r>
      <t>DDOC</t>
    </r>
    <r>
      <rPr>
        <vertAlign val="subscript"/>
        <sz val="12"/>
        <color theme="1"/>
        <rFont val="Times New Roman"/>
        <family val="1"/>
      </rPr>
      <t xml:space="preserve">m </t>
    </r>
    <r>
      <rPr>
        <sz val="12"/>
        <color theme="1"/>
        <rFont val="Times New Roman"/>
        <family val="1"/>
      </rPr>
      <t>decomposed in the SWDS in year T, Gg</t>
    </r>
  </si>
  <si>
    <t>k</t>
  </si>
  <si>
    <r>
      <t>reaction constant, k=In(2)/t</t>
    </r>
    <r>
      <rPr>
        <vertAlign val="subscript"/>
        <sz val="12"/>
        <color theme="1"/>
        <rFont val="Times New Roman"/>
        <family val="1"/>
      </rPr>
      <t>1/2</t>
    </r>
    <r>
      <rPr>
        <sz val="12"/>
        <color theme="1"/>
        <rFont val="Times New Roman"/>
        <family val="1"/>
      </rPr>
      <t xml:space="preserve"> (y</t>
    </r>
    <r>
      <rPr>
        <vertAlign val="superscript"/>
        <sz val="12"/>
        <color theme="1"/>
        <rFont val="Times New Roman"/>
        <family val="1"/>
      </rPr>
      <t>-1</t>
    </r>
    <r>
      <rPr>
        <sz val="12"/>
        <color theme="1"/>
        <rFont val="Times New Roman"/>
        <family val="1"/>
      </rPr>
      <t>)</t>
    </r>
  </si>
  <si>
    <r>
      <t>t</t>
    </r>
    <r>
      <rPr>
        <vertAlign val="subscript"/>
        <sz val="12"/>
        <color theme="1"/>
        <rFont val="Times New Roman"/>
        <family val="1"/>
      </rPr>
      <t>1/2</t>
    </r>
  </si>
  <si>
    <t xml:space="preserve">half-life time (y) </t>
  </si>
  <si>
    <t>Chattisgarh</t>
  </si>
  <si>
    <t>Dadra and Nagar Haveli</t>
  </si>
  <si>
    <t>Daman and Diu</t>
  </si>
  <si>
    <t>Jammu and Kashmir</t>
  </si>
  <si>
    <t>Telangana</t>
  </si>
  <si>
    <t>State-Level Urban Population Data used for Emission Estimation from 1951 to 2011</t>
  </si>
  <si>
    <t>1954 - 2010</t>
  </si>
  <si>
    <r>
      <t xml:space="preserve">Source: </t>
    </r>
    <r>
      <rPr>
        <sz val="12"/>
        <color theme="1"/>
        <rFont val="Times New Roman"/>
        <family val="1"/>
      </rPr>
      <t>Census of India Office, Planning Commission and State Profile, Telangana State Portal</t>
    </r>
  </si>
  <si>
    <t>1954 - 1961</t>
  </si>
  <si>
    <t>1961 - 1971</t>
  </si>
  <si>
    <t>1971 - 1981</t>
  </si>
  <si>
    <t>1981 - 1991</t>
  </si>
  <si>
    <t>Estimated Solid Waste Generation</t>
  </si>
  <si>
    <r>
      <rPr>
        <b/>
        <sz val="12"/>
        <rFont val="Times New Roman"/>
        <family val="1"/>
      </rPr>
      <t xml:space="preserve">Weblinks:  </t>
    </r>
    <r>
      <rPr>
        <sz val="12"/>
        <rFont val="Times New Roman"/>
        <family val="1"/>
      </rPr>
      <t>http://www.cpcb.nic.in/divisionsofheadoffice/pcp/MSW_Report.pdf
http://www.cpcb.nic.in/MSW_AnnualReport_2013-14.pdf
http://www.cpcb.nic.in/MSW_AnnualReport_2014-15.pdf</t>
    </r>
  </si>
  <si>
    <t>Background information on the GHG emission estimates from the Waste Sector</t>
  </si>
  <si>
    <t>State-level Municipal Solid Waste disposal related GHG emission calculation sheet for Andaman and Nicobar</t>
  </si>
  <si>
    <t>Sheet with state-wise population data from 1951 to 2011 reported in data sources and considered in emission estimates</t>
  </si>
  <si>
    <t>Sheet with information on state-wise per capita solid waste generation rates reported in data sources and considered in emission estimates</t>
  </si>
  <si>
    <t>Sheet with information on waste composition, Degradable Organic Carbon (DOC) Content and DOC Value reported in data sources and considered in the emission estimates</t>
  </si>
  <si>
    <t>Flowchart for estimating Municipal Solid Waste Disposal related CH4 Emissions</t>
  </si>
  <si>
    <t>Telangana*</t>
  </si>
  <si>
    <t>Port Blair</t>
  </si>
  <si>
    <t>Vijaywada
Visakhapatnam
Hyderabad</t>
  </si>
  <si>
    <t>Itanagar</t>
  </si>
  <si>
    <t>Guwahati</t>
  </si>
  <si>
    <t>Ranchi
Patna</t>
  </si>
  <si>
    <t>Raipur</t>
  </si>
  <si>
    <t>Silvassa</t>
  </si>
  <si>
    <t>Daman</t>
  </si>
  <si>
    <t>Panjim</t>
  </si>
  <si>
    <t>Gandhinagar
Rajkot
Vadodara
Surat
Ahmedabad</t>
  </si>
  <si>
    <t>Faridabad</t>
  </si>
  <si>
    <t>Shimla</t>
  </si>
  <si>
    <t>Jammu
Srinagar</t>
  </si>
  <si>
    <t>Dhanbad
Jamshedpur</t>
  </si>
  <si>
    <t>Bangalore</t>
  </si>
  <si>
    <t>Kochi
Thiruvananthapuram</t>
  </si>
  <si>
    <t>Kavaratti</t>
  </si>
  <si>
    <t>Jabalpur
Bhopal
Indore</t>
  </si>
  <si>
    <t>Nashik
Nagpur
Pune
Greater Mumbai</t>
  </si>
  <si>
    <t>Imphal</t>
  </si>
  <si>
    <t>Shillong</t>
  </si>
  <si>
    <t>Aizawl</t>
  </si>
  <si>
    <t>Kohima</t>
  </si>
  <si>
    <t>Bhubaneswar</t>
  </si>
  <si>
    <t>Pondicherry</t>
  </si>
  <si>
    <t>Amritsar
Ludhiana</t>
  </si>
  <si>
    <t>Jaipur</t>
  </si>
  <si>
    <t>Gangtok</t>
  </si>
  <si>
    <t>Madurai
Coimbatore
Chennai</t>
  </si>
  <si>
    <t>Agartala</t>
  </si>
  <si>
    <t>Allahabad
Meerut
Varanasi
Agra
Lucknow
Kanpur</t>
  </si>
  <si>
    <t>Dehradun</t>
  </si>
  <si>
    <t>Asansol
Kolkata</t>
  </si>
  <si>
    <t>(kg/day)</t>
  </si>
  <si>
    <r>
      <t xml:space="preserve">Source: </t>
    </r>
    <r>
      <rPr>
        <sz val="12"/>
        <color theme="1"/>
        <rFont val="Times New Roman"/>
        <family val="1"/>
      </rPr>
      <t>Waste Generation and Composition for 2004-05, Central Pollution Control Board (CPCB), Annual Review Report: 2014-15, CPCB</t>
    </r>
  </si>
  <si>
    <r>
      <t xml:space="preserve">Source: </t>
    </r>
    <r>
      <rPr>
        <sz val="12"/>
        <rFont val="Times New Roman"/>
        <family val="1"/>
      </rPr>
      <t>Status Report on Municipal Solid Waste Management</t>
    </r>
    <r>
      <rPr>
        <b/>
        <sz val="12"/>
        <rFont val="Times New Roman"/>
        <family val="1"/>
      </rPr>
      <t xml:space="preserve">, </t>
    </r>
    <r>
      <rPr>
        <sz val="12"/>
        <rFont val="Times New Roman"/>
        <family val="1"/>
      </rPr>
      <t>Central Pollution Control Board (CPCB); Annual Review Report: 2013-14, CPCB; Annual Review Report: 2014-15</t>
    </r>
  </si>
  <si>
    <t xml:space="preserve">Remarks: </t>
  </si>
  <si>
    <t>Values in green font represent calculated DOC values based on reported waste composition and IPCC default DOC values for each organic fraction (i.e. Compostable matter, paper, textile)</t>
  </si>
  <si>
    <t>The aggregate DOC values are used in the emission estimation for each State</t>
  </si>
  <si>
    <t>2) Reliable state-level data on waste composition for the time period 1954-2004 is not available and hence available national-level waste compostion data for 1971 and 1994 has been used to estimate aggregate DOC values. Given the lack of state-level information, the estimated national-level aggregate DOC value for 1971 is used in the emission estimation for the time period 1954-1994 across all the states. The estimated national-level aggregate DOC value for 1995 is used for the time period 1995-2004 across all the states.</t>
  </si>
  <si>
    <t xml:space="preserve">Default DOC values for Organic fractions in Solid Waste as specified in IPCC 2006 Guidelines </t>
  </si>
  <si>
    <t>Component</t>
  </si>
  <si>
    <t>Default DOC Content values (Wet waste) in fraction</t>
  </si>
  <si>
    <t>Textiles</t>
  </si>
  <si>
    <t>Compostable Matter</t>
  </si>
  <si>
    <t>Values in green font represent calculated proportion going to landfill based on the reported treatment capacity by CPCB</t>
  </si>
  <si>
    <t>Reported Treatment Capacity as per CPCB</t>
  </si>
  <si>
    <t>Estimated Proportion going to landfill (%)</t>
  </si>
  <si>
    <t>State-wise estimated proportion  of Solid Waste going to landfill based on estimated waste generation and Reported Treatment data</t>
  </si>
  <si>
    <r>
      <t xml:space="preserve">Remarks: 
1) </t>
    </r>
    <r>
      <rPr>
        <sz val="12"/>
        <color theme="1"/>
        <rFont val="Times New Roman"/>
        <family val="1"/>
      </rPr>
      <t xml:space="preserve">Reliable information at the state level on quantity or proportion of waste going to landfill is not available for the time period 1954-2010. Therefore, it is assumed that 70% of the generated waste goes to landfill during this period, in consonance with the assumption for National level estimates. 
</t>
    </r>
  </si>
  <si>
    <t>State-wise proportion  of Solid Waste going to landfill considered in the emission estimates</t>
  </si>
  <si>
    <t>Proportion of waste going to landfill and corresponding time periods considered in the estimates</t>
  </si>
  <si>
    <t>Flowchart for Municipal Solid Waste Disposal - CH4 Emission Estimation</t>
  </si>
  <si>
    <t>Total State Population</t>
  </si>
  <si>
    <t>State Urban Population</t>
  </si>
  <si>
    <r>
      <t>State-wise Per capita waste generation</t>
    </r>
    <r>
      <rPr>
        <sz val="12"/>
        <color indexed="8"/>
        <rFont val="Times New Roman"/>
        <family val="1"/>
      </rPr>
      <t xml:space="preserve"> (kg/day)</t>
    </r>
  </si>
  <si>
    <t>Mass of degradable organic carbon accumulated over years</t>
  </si>
  <si>
    <t>Process coefficients for Landfill</t>
  </si>
  <si>
    <t>Per capita generation rate reported as per CPCB &amp; NEERI study (2005)</t>
  </si>
  <si>
    <t>Year</t>
  </si>
  <si>
    <t>Reported daily per capita waste generation (gm/day)</t>
  </si>
  <si>
    <t>Estimated Annual Growth Rate in per capita waste generation (%)</t>
  </si>
  <si>
    <t>1991 - 2004</t>
  </si>
  <si>
    <t>2005 - 2014</t>
  </si>
  <si>
    <t>Applicable Time Period in the emission estimates</t>
  </si>
  <si>
    <t>Remarks:</t>
  </si>
  <si>
    <t xml:space="preserve">1) Reliable updated data on per capita waste generation for the states is not available for the reporting period from 2005-2014. Existing data reported by States to CPCB is observed to be inconsistent and unreliable. Reliable time series data on historical waste generation and per capita waste generation is not available as well.  </t>
  </si>
  <si>
    <r>
      <t xml:space="preserve">Remarks:
</t>
    </r>
    <r>
      <rPr>
        <sz val="12"/>
        <color theme="1"/>
        <rFont val="Times New Roman"/>
        <family val="1"/>
      </rPr>
      <t>Formation and Re-organization of States and Union Territories of Arunachal Pradesh, Chandigarh, Chhattisgarh,Daman &amp; Dui, Dadra &amp; Nagar Haveli, Goa, Jharkhand, Lakshadweep,Puducherry, Telangana, Uttarakhand has been considered for estimations</t>
    </r>
  </si>
  <si>
    <t>Estimated state-Level per capita waste generation (2005)</t>
  </si>
  <si>
    <t>Considered annual growth rate for the per capita waste generation across different time periods based on reported National-level values of urban per capita generation</t>
  </si>
  <si>
    <t>Reported shares of degradable fraction in Waste Composition - national values (1971)</t>
  </si>
  <si>
    <t>Estimated DOC content assumed to be applicable for time period 1954-1994</t>
  </si>
  <si>
    <t>Reported shares of degradable fraction in Waste Composition - national values (1995)</t>
  </si>
  <si>
    <t>Estimated DOC content assumed to be applicable for time period 1995-2004</t>
  </si>
  <si>
    <t>Reported State-wise Waste Composition (2005)</t>
  </si>
  <si>
    <t>Compostable (%)</t>
  </si>
  <si>
    <t>Paper (%)</t>
  </si>
  <si>
    <t>Aggregate DOC value</t>
  </si>
  <si>
    <t>Total Recyclables (%)</t>
  </si>
  <si>
    <t>Rags (%)</t>
  </si>
  <si>
    <t xml:space="preserve">State-Level Degradable Organic Carbon values estimated based on reported Waste composition </t>
  </si>
  <si>
    <t>Total emissions (tonnes of CO2e)</t>
  </si>
  <si>
    <t>State/Union Territory</t>
  </si>
  <si>
    <t>Cities covered</t>
  </si>
  <si>
    <t>2) Given that reliable data on changing per capita waste generation is not available at the state-level, historical national-level data on urban per capita waste generation has been used to estimate the annual rate of change as indicated in the adjacent Table. The respective annual rates for different time periods as indicated have been applied to estimate per capita waste generation values for the states, using reported data in 2005 as a basis.</t>
  </si>
  <si>
    <t>3) Information for Telangana is for the year 2014 based on the data reported by CPCB for year 2014-15</t>
  </si>
  <si>
    <t>Giga gram</t>
  </si>
  <si>
    <t>Default parameter values (Source: 2006 IPCC Guidelines, Vol. 5, Chapter 3 - Solid Waste Disposal)</t>
  </si>
  <si>
    <t>Tonnes CH4</t>
  </si>
  <si>
    <t>Total Methane Emission from Solid Waste Disposal</t>
  </si>
  <si>
    <t>Total Emission from Solid Waste Disposal</t>
  </si>
  <si>
    <t>Tonnes CO2e</t>
  </si>
  <si>
    <r>
      <rPr>
        <b/>
        <sz val="12"/>
        <color theme="1"/>
        <rFont val="Times New Roman"/>
        <family val="1"/>
      </rPr>
      <t>Weblink:</t>
    </r>
    <r>
      <rPr>
        <sz val="12"/>
        <color theme="1"/>
        <rFont val="Times New Roman"/>
        <family val="1"/>
      </rPr>
      <t xml:space="preserve"> http://www.ipcc-nggip.iges.or.jp/public/2006gl/pdf/5_Volume5/V5_2_Ch2_Waste_Data.pdf</t>
    </r>
  </si>
  <si>
    <t xml:space="preserve">IPCC METHODOLODY FOR ESTIMATION OF METHANE EMISSION FROM SOLID WASTE DISPOSAL </t>
  </si>
  <si>
    <t>IPCC 2006 Guidelines, Vol. 5. Chapter 3: Solid Waste disposal, Table 3.2</t>
  </si>
  <si>
    <t>IPCC 2006 Guidelines, Vol. 5. Chapter 3: Solid Waste disposal, Table 3.1</t>
  </si>
  <si>
    <t>IPCC 2006 Guidelines, Vol. 5. Chapter 3: Solid Waste disposal, Table 3.3</t>
  </si>
  <si>
    <t>IPCC 2006 Guidelines, Vol. 5. Chapter 3: Solid Waste disposal, Table 3.4</t>
  </si>
  <si>
    <t xml:space="preserve">Total Methane Emission from Solid Waste Disposal </t>
  </si>
  <si>
    <t xml:space="preserve">Total Emission from Solid Waste Disposal </t>
  </si>
  <si>
    <t xml:space="preserve">Sheet with information on state-wise proportion of generated Municipal Solid Waste that is disposed in landfill sites and reported information from data sources on solid waste treatment 
</t>
  </si>
  <si>
    <r>
      <rPr>
        <b/>
        <sz val="12"/>
        <color theme="1"/>
        <rFont val="Times New Roman"/>
        <family val="1"/>
      </rPr>
      <t xml:space="preserve">Source: </t>
    </r>
    <r>
      <rPr>
        <sz val="12"/>
        <color theme="1"/>
        <rFont val="Times New Roman"/>
        <family val="1"/>
      </rPr>
      <t>TERI (1998): Looking Back to Think Ahead: Green India 2047; India’s Second National Communication to the UNFCCC</t>
    </r>
  </si>
  <si>
    <t>IPCC 2006 Guidelines, Vol. 5. Chapter 3: Solid Waste disposal, Page 3.19</t>
  </si>
  <si>
    <t>IPCC 2006 Guidelines, Vol. 5. Chapter 3: Solid Waste disposal, page 3.15</t>
  </si>
  <si>
    <t>• Integrated Modeling of Solid Waste in India (March, 1999) CREED Working Paper Series no 26 and CPCB, 1999
• Data from NEERI and CPCB study in 2005 published by Central Public Health and Environmental Engineering Organisation (CPHEEO), Ministry of Urban Development, GoI (2015): Manual on Municipal Solid Waste Management-2015
 • 2006 IPCC Guidelines, Vol. 5, Chapter 2: Waste Generation, Composition and Management Data, Table 2.6</t>
  </si>
  <si>
    <t>IPCC 2006 Guidelines, Vol. 5. Chapter 3: Solid Waste disposal, Equation 3.7</t>
  </si>
  <si>
    <t>IPCC 2006 Guidelines, Vol. 5. Chapter 3: Solid Waste disposal, Page 3.15</t>
  </si>
  <si>
    <r>
      <rPr>
        <u/>
        <sz val="12"/>
        <color theme="1"/>
        <rFont val="Times New Roman"/>
        <family val="1"/>
      </rPr>
      <t>Per capita waste generation and proportion of total waste generated sent to solid waste disposal sites:</t>
    </r>
    <r>
      <rPr>
        <sz val="12"/>
        <color theme="1"/>
        <rFont val="Times New Roman"/>
        <family val="1"/>
      </rPr>
      <t xml:space="preserve">
• TERI (1998): 'Looking Back to Think Ahead: Green India 2047'
• CPCB and NEERI survey on Solid Waste Management in 59 cities, 2005. 
• CPCB, Status Report on Municipal Solid Waste Management
• CPCB, Annual Review Report: 2013-14
• CPCB, Annual Review Report: 2014-15
</t>
    </r>
    <r>
      <rPr>
        <sz val="12"/>
        <color theme="1"/>
        <rFont val="Times New Roman"/>
        <family val="1"/>
      </rPr>
      <t>• MoEF - India Second National Communication to the UNFCCC, page 76</t>
    </r>
  </si>
  <si>
    <r>
      <t xml:space="preserve">Weblink: </t>
    </r>
    <r>
      <rPr>
        <sz val="12"/>
        <color theme="1"/>
        <rFont val="Times New Roman"/>
        <family val="1"/>
      </rPr>
      <t>http://planningcommission.nic.in/data/datatable/data_2312/DatabookDec2014%20307.pdf
https://www.telangana.gov.in/PDFDocuments/Statistical-Year-Book-2017.pdf</t>
    </r>
  </si>
  <si>
    <r>
      <t>Weblinks:</t>
    </r>
    <r>
      <rPr>
        <sz val="12"/>
        <color theme="1"/>
        <rFont val="Times New Roman"/>
        <family val="1"/>
      </rPr>
      <t>http://cpcb.nic.in/waste-generation-composition
http://cpcb.nic.in/displaypdf.php?id=aHdtZC9NU1dfQW5udWFsUmVwb3J0XzIwMTQtMTUucGRm</t>
    </r>
  </si>
  <si>
    <r>
      <rPr>
        <b/>
        <sz val="12"/>
        <rFont val="Times New Roman"/>
        <family val="1"/>
      </rPr>
      <t xml:space="preserve">Weblinks:  </t>
    </r>
    <r>
      <rPr>
        <sz val="12"/>
        <rFont val="Times New Roman"/>
        <family val="1"/>
      </rPr>
      <t>http://cpcb.nic.in/displaypdf.php?id=aHdtZC9NU1dfQW5udWFsUmVwb3J0XzIwMTEtMTIucGRm
http://cpcb.nic.in/displaypdf.php?id=aHdtZC9NU1dfQW5udWFsUmVwb3J0XzIwMTMtMTQucGRm
http://cpcb.nic.in/uploads/hwmd/MSW_AnnualReport_2015-16.pdf
http://cpcb.nic.in/displaypdf.php?id=aHdtZC9NU1dfQW5udWFsUmVwb3J0XzIwMTQtMTUucGRm</t>
    </r>
  </si>
  <si>
    <t>Vishakapatnam</t>
  </si>
  <si>
    <t>Krishna</t>
  </si>
  <si>
    <t>Cuddapah (YSR)</t>
  </si>
  <si>
    <t>Guntur</t>
  </si>
  <si>
    <t>Chittoor</t>
  </si>
  <si>
    <t>Nellore</t>
  </si>
  <si>
    <t>Kurnool</t>
  </si>
  <si>
    <t>Anantapur</t>
  </si>
  <si>
    <t>East Godavari</t>
  </si>
  <si>
    <t>Vizianagaram</t>
  </si>
  <si>
    <t>West Godawari</t>
  </si>
  <si>
    <t>Prakasam</t>
  </si>
  <si>
    <t>Srikakulam</t>
  </si>
  <si>
    <t>Population of Telangana</t>
  </si>
  <si>
    <t>Decadal growth rate (%)</t>
  </si>
  <si>
    <t>Urban pop of Telangana (thousand)</t>
  </si>
  <si>
    <t>urban decadal growth rate (%)</t>
  </si>
  <si>
    <t>Rural pop of Telangana (thousand)</t>
  </si>
  <si>
    <t>rural decadal growth rate (%)</t>
  </si>
  <si>
    <t>annual urban growth rate for Telangana</t>
  </si>
  <si>
    <t>annual rural growth rate for Telangana</t>
  </si>
  <si>
    <t>Telangana population</t>
  </si>
  <si>
    <t>National and State-level data</t>
  </si>
  <si>
    <t>4A. Solid Waste Disposal</t>
  </si>
  <si>
    <t>Methodology for Municipal Solid Waste Disposal Emission Estimation and data sources for activity data and emission factors used</t>
  </si>
  <si>
    <t>Urban Population for Andhra Pradesh and Telangana for 2014 and 2015</t>
  </si>
  <si>
    <t>Average annual growth rate (2001-2011) (percent)</t>
  </si>
  <si>
    <t>Population growth for district falling under bifurcated Andhra Pradesh state (2001 to 2011)</t>
  </si>
  <si>
    <t>Decadal growth percent, urban</t>
  </si>
  <si>
    <t>Average annual growth rate (percent)</t>
  </si>
  <si>
    <t>Weblink Source:</t>
  </si>
  <si>
    <t>Telangana population: https://www.telangana.gov.in/PDFDocuments/Statistical-Year-Book-2017.pdf</t>
  </si>
  <si>
    <t>Andhra Pradesh population: https://www.ap.gov.in/wp-content/uploads/2016/01/2-AP-Demography.pdf</t>
  </si>
  <si>
    <t xml:space="preserve">Telangana state was separated from Andhra Pradesh in 2014. The Telangana State population is referred from the statistical year book. Therein, the decadal growth rate of rural population of the state is reported for 2001 to 2011. This value is used to find the state’s rural population for the year 2014 and 2015. </t>
  </si>
  <si>
    <t>Andhra Pradesh (AP) state's rural population decadal growth rate between 2001 and 2011 is available. This value is used to find rural population of AP until 2013. In 2014 the AP and Telangana states were separated. The district wise population of AP is known from 2011 census. The annual rural growth rate of those districts between 2001 and 2011 is used to find the rural population of newly formed AP in 2014 and 2015.</t>
  </si>
  <si>
    <r>
      <t xml:space="preserve">Source: 
</t>
    </r>
    <r>
      <rPr>
        <sz val="12"/>
        <color theme="1"/>
        <rFont val="Times New Roman"/>
        <family val="1"/>
      </rPr>
      <t xml:space="preserve">Integrated Modeling of Solid Waste in India (March, 1999) CREED Working Paper Series no 26 and CPCB, 1999
2005 CPCB and NEERI study in 59 cities 
The Central Public Health and Environmental Engineering Organisation (CPHEEO), Ministry of Urban Development, GoI (2015): Manual on Municipal Solid Waste Management-2016, Table 1.6. Available at http://cpheeo.nic.in/WriteReadData/Cpheeo_SolidWasteManagement2016/Manual.pdf
</t>
    </r>
  </si>
  <si>
    <r>
      <rPr>
        <b/>
        <sz val="12"/>
        <color theme="1"/>
        <rFont val="Times New Roman"/>
        <family val="1"/>
      </rPr>
      <t xml:space="preserve">Source: </t>
    </r>
    <r>
      <rPr>
        <sz val="12"/>
        <color theme="1"/>
        <rFont val="Times New Roman"/>
        <family val="1"/>
      </rPr>
      <t xml:space="preserve"> 2006 IPCC Guidelines, Vol. 5, Chapter 2: Waste Generation, Composition and Management Data, Table 2.5</t>
    </r>
  </si>
  <si>
    <t>Plastic/rubber</t>
  </si>
  <si>
    <t>Metal</t>
  </si>
  <si>
    <t>Glass</t>
  </si>
  <si>
    <t>Total (All Recyclables)</t>
  </si>
  <si>
    <t>Estimation of Percent share values of Paper and Rags from 'Total Recyclables' reported in Composition for 2005</t>
  </si>
  <si>
    <t>Percent Share</t>
  </si>
  <si>
    <t>Source: Central Public Health and Environmental Engineering Organisation (CPHEEO), Ministry of Urban Development, GoI (2015): Manual on Municipal Solid Waste Management-2016, Table 1.6.</t>
  </si>
  <si>
    <t>Available at: http://cpheeo.gov.in/upload/uploadfiles/files/Part2.pdf</t>
  </si>
  <si>
    <t>Paper = 8.13/23.35 = 34.82</t>
  </si>
  <si>
    <t>Rag = 4.49/23.35 = 19.23</t>
  </si>
  <si>
    <t>For year 2005, state-level composition data has been reported for two fractions:  compostables and recyclable. Breakup of recyclables further into Rags and Paper has not been reported. 
Therefore, national level data for year 2005 that includes paper, plastic/rubber, metal, glass, rags percentages has been used to calculate percentage share of rags and paper in 'total recyclables'</t>
  </si>
  <si>
    <t>Composition</t>
  </si>
  <si>
    <t>2005-2018</t>
  </si>
  <si>
    <t>Estimated State-wise DOC content assumed to be applicable for time period 2005-2018</t>
  </si>
  <si>
    <t>1) DOC is dependent on waste composition, and given the changing waste composition the DOC value will also change over the years. Reliable state-level data on waste composition is not available across the time period 1954-2014 considered in the First Order Decay (FOD) method for solid waste disposal related emission estimation. State-level data on waste composition available for year 2005 has been used along with 2006 IPCC default values for DOC content (see Table 12) for the degradable fractions (i.e. Compostable matter, Paper, Rags) to estimate the Aggregate DOC value. The estimated aggregated state-wise DOC values for 2005 are then assumed to be applicable for the corresponding states across the time period 2005-2018, given the lack of state-level reliable information</t>
  </si>
  <si>
    <t xml:space="preserve">3) Estimated aggregate DOC value for Andhra Pradesh for time period 2005-2018 has been used in Telangana State's emission estimation, given the lack of relevant waste composition information for the recently formed state of Telangana. </t>
  </si>
  <si>
    <t>2) In the National level estimates 70% of the generated waste is assumed to go to landfill across the reporting period of 2005-2018. In order to maintain consistency with National level estimates, in the case of states wherein the estimated proportion of waste going to landfill is obtained as higher than 70% , a value of 70% is considered.  In the case of states wherein the estimated proportion of waste going to landfill obtained is lower than 70% , this estimated value has been retained for the years 2011-2018 for which reported data is available.</t>
  </si>
  <si>
    <t>Final state-level CO2e emissions for Muncipal Solid Waste Disposal (2005-2018)</t>
  </si>
  <si>
    <t>The Waste Sector contributes to about five percent of India's total GHG emission. Municipal solid waste, domestic wastewater and industrial wastewater are the key sources of GHG emission in the Waste Sector. Methane (CH4) is produced and released into the atmosphere as a by-product of the anaerobic decomposition of solid waste and when domestic and industrial wastewater is treated or disposed anaerobically. Nitrous oxide (N2O) emissions occur due to the protein content in domestic wastewater. 
The Waste Sector emission estimates have been prepared through a detailed disaggregated estimate of India's state-level GHG emissions from 2005-2018 resulting from disposal and decay of municipal solid waste, and from the treatment and discharge of urban domestic wastewater and industrial wastewater.</t>
  </si>
  <si>
    <t xml:space="preserve">The GHG Platform India is a collective Indian civil-society initiative providing an independent sector and economy wide estimation and analysis of India’s greenhouse gas (GHG) emissions from 2005 to 2018.  The platform comprises of eminent organisations namely, Council on Energy, Environment and Water, Center for Study of Science, Technology and Policy (CSTEP), ICLEI South Asia, Shakti Sustainable Energy Foundation, Vasudha Foundation and WRI-India.  </t>
  </si>
  <si>
    <r>
      <rPr>
        <b/>
        <sz val="10.5"/>
        <rFont val="Times New Roman"/>
        <family val="1"/>
      </rPr>
      <t>Remarks:</t>
    </r>
    <r>
      <rPr>
        <sz val="10.5"/>
        <rFont val="Times New Roman"/>
        <family val="1"/>
      </rPr>
      <t xml:space="preserve"> The esmissions estimation for the UT of Dadra &amp; Nagar Haveli &amp; Daman and Diu has been carried out seprately since the UT came into existence through the merger of the former territories of Dadra and Nagar Haveli and Daman and Diu in Januray 2020. Similary emission estimation of the UT of Ladakh has not been carried out since the UT came into exsistence from Januray 2020.  </t>
    </r>
  </si>
  <si>
    <r>
      <rPr>
        <b/>
        <sz val="12"/>
        <color theme="1"/>
        <rFont val="Times New Roman"/>
        <family val="1"/>
      </rPr>
      <t>Remarks</t>
    </r>
    <r>
      <rPr>
        <sz val="12"/>
        <color theme="1"/>
        <rFont val="Times New Roman"/>
        <family val="1"/>
      </rPr>
      <t xml:space="preserve">: 
1. The proportion of waste going to landfill is estimated by deducting the reported data on solid waste processed through treatment routes from the total quantum of waste generated. 
2. For the year 2015, Treatment Capacity data has been assumed to be the same as of 2014 for states where information was not reported. </t>
    </r>
  </si>
  <si>
    <r>
      <rPr>
        <b/>
        <sz val="12"/>
        <rFont val="Times New Roman"/>
        <family val="1"/>
      </rPr>
      <t>Source:
Estimated Treatment Capacity:</t>
    </r>
    <r>
      <rPr>
        <sz val="12"/>
        <rFont val="Times New Roman"/>
        <family val="1"/>
      </rPr>
      <t xml:space="preserve">
</t>
    </r>
    <r>
      <rPr>
        <b/>
        <sz val="12"/>
        <rFont val="Times New Roman"/>
        <family val="1"/>
      </rPr>
      <t xml:space="preserve">2011-12: </t>
    </r>
    <r>
      <rPr>
        <sz val="12"/>
        <rFont val="Times New Roman"/>
        <family val="1"/>
      </rPr>
      <t xml:space="preserve">http://www.cpcb.nic.in/divisionsofheadoffice/pcp/MSW_Report.pdf
</t>
    </r>
    <r>
      <rPr>
        <b/>
        <sz val="12"/>
        <rFont val="Times New Roman"/>
        <family val="1"/>
      </rPr>
      <t>2013:</t>
    </r>
    <r>
      <rPr>
        <sz val="12"/>
        <rFont val="Times New Roman"/>
        <family val="1"/>
      </rPr>
      <t xml:space="preserve"> https://cpcb.nic.in/uploads/MSW/MSW_AnnualReport_2013-14.pdf
</t>
    </r>
    <r>
      <rPr>
        <b/>
        <sz val="12"/>
        <rFont val="Times New Roman"/>
        <family val="1"/>
      </rPr>
      <t>2014:</t>
    </r>
    <r>
      <rPr>
        <sz val="12"/>
        <rFont val="Times New Roman"/>
        <family val="1"/>
      </rPr>
      <t xml:space="preserve"> https://cpcb.nic.in/uploads/MSW/MSW_AnnualReport_2014-15.pdf
</t>
    </r>
    <r>
      <rPr>
        <b/>
        <sz val="12"/>
        <rFont val="Times New Roman"/>
        <family val="1"/>
      </rPr>
      <t xml:space="preserve">2015: </t>
    </r>
    <r>
      <rPr>
        <sz val="12"/>
        <rFont val="Times New Roman"/>
        <family val="1"/>
      </rPr>
      <t xml:space="preserve">https://cpcb.nic.in/uploads/MSW/MSW_AnnualReport_2015-16.pdf
</t>
    </r>
    <r>
      <rPr>
        <b/>
        <sz val="12"/>
        <rFont val="Times New Roman"/>
        <family val="1"/>
      </rPr>
      <t>2016:</t>
    </r>
    <r>
      <rPr>
        <sz val="12"/>
        <rFont val="Times New Roman"/>
        <family val="1"/>
      </rPr>
      <t xml:space="preserve"> https://cpcb.nic.in/uploads/MSW/MSW_AnnualReport_2016-17.pdf
</t>
    </r>
    <r>
      <rPr>
        <b/>
        <sz val="12"/>
        <rFont val="Times New Roman"/>
        <family val="1"/>
      </rPr>
      <t xml:space="preserve">2017: </t>
    </r>
    <r>
      <rPr>
        <sz val="12"/>
        <rFont val="Times New Roman"/>
        <family val="1"/>
      </rPr>
      <t xml:space="preserve">https://cpcb.nic.in/uploads/MSW/MSW_AnnualReport_2017-18.pdf
</t>
    </r>
    <r>
      <rPr>
        <b/>
        <sz val="12"/>
        <rFont val="Times New Roman"/>
        <family val="1"/>
      </rPr>
      <t>2018:</t>
    </r>
    <r>
      <rPr>
        <sz val="12"/>
        <rFont val="Times New Roman"/>
        <family val="1"/>
      </rPr>
      <t xml:space="preserve"> https://cpcb.nic.in/uploads/MSW/MSW_AnnualReport_2018-19.pdf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</si>
</sst>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 #,##0.00_ ;_ * \-#,##0.00_ ;_ * &quot;-&quot;??_ ;_ @_ "/>
    <numFmt numFmtId="165" formatCode="0.0"/>
    <numFmt numFmtId="166" formatCode="0.000"/>
    <numFmt numFmtId="167" formatCode="0.0000"/>
    <numFmt numFmtId="168" formatCode="_(* #,##0_);_(* \(#,##0\);_(* &quot;-&quot;??_);_(@_)"/>
    <numFmt numFmtId="169" formatCode="_-* #,##0.00\ _E_s_c_._-;\-* #,##0.00\ _E_s_c_._-;_-* &quot;-&quot;??\ _E_s_c_._-;_-@_-"/>
    <numFmt numFmtId="170" formatCode="0.0%"/>
  </numFmts>
  <fonts count="37"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Times New Roman"/>
      <family val="1"/>
    </font>
    <font>
      <b/>
      <sz val="12"/>
      <color theme="1"/>
      <name val="Times New Roman"/>
      <family val="1"/>
    </font>
    <font>
      <b/>
      <vertAlign val="subscript"/>
      <sz val="12"/>
      <color theme="1"/>
      <name val="Times New Roman"/>
      <family val="1"/>
    </font>
    <font>
      <vertAlign val="subscript"/>
      <sz val="12"/>
      <color theme="1"/>
      <name val="Times New Roman"/>
      <family val="1"/>
    </font>
    <font>
      <u/>
      <sz val="11"/>
      <color theme="10"/>
      <name val="Calibri"/>
      <family val="2"/>
      <scheme val="minor"/>
    </font>
    <font>
      <sz val="15"/>
      <color theme="1"/>
      <name val="Times New Roman"/>
      <family val="1"/>
    </font>
    <font>
      <b/>
      <sz val="15"/>
      <name val="Times New Roman"/>
      <family val="1"/>
    </font>
    <font>
      <b/>
      <sz val="15"/>
      <color theme="1"/>
      <name val="Times New Roman"/>
      <family val="1"/>
    </font>
    <font>
      <sz val="15"/>
      <name val="Times New Roman"/>
      <family val="1"/>
    </font>
    <font>
      <u/>
      <sz val="15"/>
      <color theme="10"/>
      <name val="Times New Roman"/>
      <family val="1"/>
    </font>
    <font>
      <sz val="11"/>
      <color rgb="FF000000"/>
      <name val="Calibri"/>
      <family val="2"/>
    </font>
    <font>
      <sz val="12"/>
      <color theme="1"/>
      <name val="Calibri"/>
      <family val="2"/>
      <scheme val="minor"/>
    </font>
    <font>
      <sz val="10"/>
      <color rgb="FF000000"/>
      <name val="Times New Roman"/>
      <family val="1"/>
    </font>
    <font>
      <sz val="10"/>
      <name val="Arial"/>
      <family val="2"/>
    </font>
    <font>
      <b/>
      <u/>
      <sz val="12"/>
      <color theme="1"/>
      <name val="Times New Roman"/>
      <family val="1"/>
    </font>
    <font>
      <sz val="12"/>
      <color indexed="8"/>
      <name val="Times New Roman"/>
      <family val="1"/>
    </font>
    <font>
      <vertAlign val="superscript"/>
      <sz val="12"/>
      <color theme="1"/>
      <name val="Times New Roman"/>
      <family val="1"/>
    </font>
    <font>
      <sz val="12"/>
      <name val="Times New Roman"/>
      <family val="1"/>
    </font>
    <font>
      <sz val="12"/>
      <color rgb="FF00B050"/>
      <name val="Times New Roman"/>
      <family val="1"/>
    </font>
    <font>
      <b/>
      <sz val="12"/>
      <name val="Times New Roman"/>
      <family val="1"/>
    </font>
    <font>
      <b/>
      <u/>
      <sz val="12"/>
      <name val="Times New Roman"/>
      <family val="1"/>
    </font>
    <font>
      <i/>
      <sz val="12"/>
      <color rgb="FF00B050"/>
      <name val="Times New Roman"/>
      <family val="1"/>
    </font>
    <font>
      <b/>
      <i/>
      <sz val="12"/>
      <color rgb="FF00B050"/>
      <name val="Times New Roman"/>
      <family val="1"/>
    </font>
    <font>
      <b/>
      <sz val="12"/>
      <color rgb="FF00B050"/>
      <name val="Times New Roman"/>
      <family val="1"/>
    </font>
    <font>
      <sz val="9"/>
      <color indexed="81"/>
      <name val="Tahoma"/>
      <family val="2"/>
    </font>
    <font>
      <b/>
      <sz val="9"/>
      <color indexed="81"/>
      <name val="Tahoma"/>
      <family val="2"/>
    </font>
    <font>
      <u/>
      <sz val="12"/>
      <color theme="1"/>
      <name val="Times New Roman"/>
      <family val="1"/>
    </font>
    <font>
      <b/>
      <sz val="10.5"/>
      <color theme="1"/>
      <name val="Times New Roman"/>
      <family val="1"/>
    </font>
    <font>
      <sz val="10.5"/>
      <color theme="1"/>
      <name val="Times New Roman"/>
      <family val="1"/>
    </font>
    <font>
      <u/>
      <sz val="10.5"/>
      <color theme="10"/>
      <name val="Times New Roman"/>
      <family val="1"/>
    </font>
    <font>
      <sz val="10.5"/>
      <color rgb="FFFF0000"/>
      <name val="Times New Roman"/>
      <family val="1"/>
    </font>
    <font>
      <u/>
      <sz val="12"/>
      <color theme="10"/>
      <name val="Times New Roman"/>
      <family val="1"/>
    </font>
    <font>
      <sz val="10.5"/>
      <name val="Times New Roman"/>
      <family val="1"/>
    </font>
    <font>
      <b/>
      <sz val="10.5"/>
      <name val="Times New Roman"/>
      <family val="1"/>
    </font>
  </fonts>
  <fills count="8">
    <fill>
      <patternFill patternType="none"/>
    </fill>
    <fill>
      <patternFill patternType="gray125"/>
    </fill>
    <fill>
      <patternFill patternType="solid">
        <fgColor theme="2" tint="-9.9978637043366805E-2"/>
        <bgColor indexed="64"/>
      </patternFill>
    </fill>
    <fill>
      <patternFill patternType="solid">
        <fgColor theme="6" tint="0.39997558519241921"/>
        <bgColor indexed="64"/>
      </patternFill>
    </fill>
    <fill>
      <patternFill patternType="solid">
        <fgColor theme="0"/>
        <bgColor indexed="64"/>
      </patternFill>
    </fill>
    <fill>
      <patternFill patternType="solid">
        <fgColor theme="6"/>
        <bgColor indexed="64"/>
      </patternFill>
    </fill>
    <fill>
      <patternFill patternType="solid">
        <fgColor theme="0" tint="-0.249977111117893"/>
        <bgColor indexed="64"/>
      </patternFill>
    </fill>
    <fill>
      <patternFill patternType="solid">
        <fgColor theme="2" tint="-0.249977111117893"/>
        <bgColor indexed="64"/>
      </patternFill>
    </fill>
  </fills>
  <borders count="154">
    <border>
      <left/>
      <right/>
      <top/>
      <bottom/>
      <diagonal/>
    </border>
    <border>
      <left/>
      <right/>
      <top style="thin">
        <color theme="4"/>
      </top>
      <bottom style="double">
        <color theme="4"/>
      </bottom>
      <diagonal/>
    </border>
    <border>
      <left style="medium">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medium">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dotted">
        <color auto="1"/>
      </left>
      <right style="dotted">
        <color auto="1"/>
      </right>
      <top style="medium">
        <color auto="1"/>
      </top>
      <bottom style="dotted">
        <color auto="1"/>
      </bottom>
      <diagonal/>
    </border>
    <border>
      <left style="dotted">
        <color auto="1"/>
      </left>
      <right style="dotted">
        <color auto="1"/>
      </right>
      <top style="dotted">
        <color auto="1"/>
      </top>
      <bottom style="medium">
        <color auto="1"/>
      </bottom>
      <diagonal/>
    </border>
    <border>
      <left style="dotted">
        <color auto="1"/>
      </left>
      <right style="dotted">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hair">
        <color auto="1"/>
      </left>
      <right style="hair">
        <color auto="1"/>
      </right>
      <top style="hair">
        <color auto="1"/>
      </top>
      <bottom style="hair">
        <color auto="1"/>
      </bottom>
      <diagonal/>
    </border>
    <border>
      <left style="dotted">
        <color auto="1"/>
      </left>
      <right/>
      <top style="medium">
        <color auto="1"/>
      </top>
      <bottom style="dotted">
        <color auto="1"/>
      </bottom>
      <diagonal/>
    </border>
    <border>
      <left style="dotted">
        <color auto="1"/>
      </left>
      <right/>
      <top style="dotted">
        <color auto="1"/>
      </top>
      <bottom style="medium">
        <color auto="1"/>
      </bottom>
      <diagonal/>
    </border>
    <border>
      <left style="dotted">
        <color auto="1"/>
      </left>
      <right/>
      <top/>
      <bottom/>
      <diagonal/>
    </border>
    <border>
      <left style="dotted">
        <color auto="1"/>
      </left>
      <right style="dotted">
        <color auto="1"/>
      </right>
      <top style="dotted">
        <color auto="1"/>
      </top>
      <bottom style="dotted">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dotted">
        <color auto="1"/>
      </left>
      <right style="dotted">
        <color auto="1"/>
      </right>
      <top/>
      <bottom style="dotted">
        <color auto="1"/>
      </bottom>
      <diagonal/>
    </border>
    <border>
      <left style="hair">
        <color auto="1"/>
      </left>
      <right style="hair">
        <color auto="1"/>
      </right>
      <top style="medium">
        <color indexed="64"/>
      </top>
      <bottom style="hair">
        <color auto="1"/>
      </bottom>
      <diagonal/>
    </border>
    <border>
      <left style="hair">
        <color auto="1"/>
      </left>
      <right/>
      <top style="medium">
        <color indexed="64"/>
      </top>
      <bottom style="hair">
        <color auto="1"/>
      </bottom>
      <diagonal/>
    </border>
    <border>
      <left style="hair">
        <color auto="1"/>
      </left>
      <right style="hair">
        <color auto="1"/>
      </right>
      <top style="hair">
        <color auto="1"/>
      </top>
      <bottom style="medium">
        <color indexed="64"/>
      </bottom>
      <diagonal/>
    </border>
    <border>
      <left style="hair">
        <color auto="1"/>
      </left>
      <right/>
      <top style="hair">
        <color auto="1"/>
      </top>
      <bottom style="medium">
        <color indexed="64"/>
      </bottom>
      <diagonal/>
    </border>
    <border>
      <left style="hair">
        <color auto="1"/>
      </left>
      <right style="hair">
        <color auto="1"/>
      </right>
      <top/>
      <bottom/>
      <diagonal/>
    </border>
    <border>
      <left style="hair">
        <color auto="1"/>
      </left>
      <right/>
      <top/>
      <bottom/>
      <diagonal/>
    </border>
    <border>
      <left style="hair">
        <color auto="1"/>
      </left>
      <right style="hair">
        <color auto="1"/>
      </right>
      <top style="hair">
        <color auto="1"/>
      </top>
      <bottom/>
      <diagonal/>
    </border>
    <border>
      <left style="hair">
        <color auto="1"/>
      </left>
      <right/>
      <top style="hair">
        <color auto="1"/>
      </top>
      <bottom/>
      <diagonal/>
    </border>
    <border>
      <left style="dotted">
        <color auto="1"/>
      </left>
      <right style="dotted">
        <color auto="1"/>
      </right>
      <top style="dotted">
        <color auto="1"/>
      </top>
      <bottom/>
      <diagonal/>
    </border>
    <border>
      <left style="hair">
        <color auto="1"/>
      </left>
      <right style="hair">
        <color auto="1"/>
      </right>
      <top/>
      <bottom style="medium">
        <color indexed="64"/>
      </bottom>
      <diagonal/>
    </border>
    <border>
      <left style="hair">
        <color auto="1"/>
      </left>
      <right/>
      <top/>
      <bottom style="medium">
        <color indexed="64"/>
      </bottom>
      <diagonal/>
    </border>
    <border>
      <left style="dotted">
        <color auto="1"/>
      </left>
      <right style="dotted">
        <color auto="1"/>
      </right>
      <top/>
      <bottom style="medium">
        <color auto="1"/>
      </bottom>
      <diagonal/>
    </border>
    <border>
      <left style="dotted">
        <color auto="1"/>
      </left>
      <right style="dotted">
        <color auto="1"/>
      </right>
      <top style="medium">
        <color indexed="64"/>
      </top>
      <bottom style="medium">
        <color indexed="64"/>
      </bottom>
      <diagonal/>
    </border>
    <border>
      <left/>
      <right style="dotted">
        <color auto="1"/>
      </right>
      <top style="dotted">
        <color auto="1"/>
      </top>
      <bottom style="dotted">
        <color auto="1"/>
      </bottom>
      <diagonal/>
    </border>
    <border>
      <left style="medium">
        <color indexed="64"/>
      </left>
      <right style="medium">
        <color indexed="64"/>
      </right>
      <top style="medium">
        <color indexed="64"/>
      </top>
      <bottom style="medium">
        <color indexed="64"/>
      </bottom>
      <diagonal/>
    </border>
    <border>
      <left/>
      <right style="dotted">
        <color auto="1"/>
      </right>
      <top style="dotted">
        <color auto="1"/>
      </top>
      <bottom style="medium">
        <color indexed="64"/>
      </bottom>
      <diagonal/>
    </border>
    <border>
      <left/>
      <right/>
      <top style="medium">
        <color auto="1"/>
      </top>
      <bottom style="dotted">
        <color auto="1"/>
      </bottom>
      <diagonal/>
    </border>
    <border>
      <left style="medium">
        <color auto="1"/>
      </left>
      <right style="dotted">
        <color auto="1"/>
      </right>
      <top/>
      <bottom style="medium">
        <color auto="1"/>
      </bottom>
      <diagonal/>
    </border>
    <border>
      <left style="medium">
        <color auto="1"/>
      </left>
      <right style="dotted">
        <color auto="1"/>
      </right>
      <top/>
      <bottom/>
      <diagonal/>
    </border>
    <border>
      <left style="dotted">
        <color auto="1"/>
      </left>
      <right/>
      <top/>
      <bottom style="medium">
        <color auto="1"/>
      </bottom>
      <diagonal/>
    </border>
    <border>
      <left style="dotted">
        <color auto="1"/>
      </left>
      <right style="dotted">
        <color auto="1"/>
      </right>
      <top style="medium">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medium">
        <color theme="1"/>
      </left>
      <right style="thin">
        <color auto="1"/>
      </right>
      <top style="medium">
        <color theme="1"/>
      </top>
      <bottom style="thin">
        <color theme="0"/>
      </bottom>
      <diagonal/>
    </border>
    <border>
      <left style="thin">
        <color auto="1"/>
      </left>
      <right style="medium">
        <color theme="1"/>
      </right>
      <top style="medium">
        <color theme="1"/>
      </top>
      <bottom style="thin">
        <color auto="1"/>
      </bottom>
      <diagonal/>
    </border>
    <border>
      <left/>
      <right style="thin">
        <color theme="0"/>
      </right>
      <top style="thin">
        <color theme="0"/>
      </top>
      <bottom style="thin">
        <color theme="0"/>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theme="1"/>
      </left>
      <right style="thin">
        <color auto="1"/>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style="thin">
        <color auto="1"/>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dotted">
        <color auto="1"/>
      </left>
      <right style="medium">
        <color indexed="64"/>
      </right>
      <top style="medium">
        <color indexed="64"/>
      </top>
      <bottom/>
      <diagonal/>
    </border>
    <border>
      <left style="medium">
        <color indexed="64"/>
      </left>
      <right/>
      <top/>
      <bottom/>
      <diagonal/>
    </border>
    <border>
      <left style="medium">
        <color indexed="64"/>
      </left>
      <right/>
      <top style="dotted">
        <color indexed="64"/>
      </top>
      <bottom style="dotted">
        <color indexed="64"/>
      </bottom>
      <diagonal/>
    </border>
    <border>
      <left style="medium">
        <color indexed="64"/>
      </left>
      <right/>
      <top style="dashed">
        <color indexed="64"/>
      </top>
      <bottom style="dotted">
        <color indexed="64"/>
      </bottom>
      <diagonal/>
    </border>
    <border>
      <left style="medium">
        <color indexed="64"/>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dotted">
        <color indexed="64"/>
      </left>
      <right style="hair">
        <color auto="1"/>
      </right>
      <top style="medium">
        <color indexed="64"/>
      </top>
      <bottom style="dotted">
        <color auto="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dotted">
        <color auto="1"/>
      </bottom>
      <diagonal/>
    </border>
    <border>
      <left/>
      <right style="medium">
        <color auto="1"/>
      </right>
      <top style="medium">
        <color indexed="64"/>
      </top>
      <bottom style="dotted">
        <color auto="1"/>
      </bottom>
      <diagonal/>
    </border>
    <border>
      <left style="medium">
        <color auto="1"/>
      </left>
      <right style="dotted">
        <color auto="1"/>
      </right>
      <top/>
      <bottom style="dotted">
        <color auto="1"/>
      </bottom>
      <diagonal/>
    </border>
    <border>
      <left style="dotted">
        <color auto="1"/>
      </left>
      <right style="medium">
        <color auto="1"/>
      </right>
      <top/>
      <bottom style="dotted">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medium">
        <color auto="1"/>
      </right>
      <top style="dotted">
        <color auto="1"/>
      </top>
      <bottom style="medium">
        <color auto="1"/>
      </bottom>
      <diagonal/>
    </border>
    <border>
      <left style="dotted">
        <color auto="1"/>
      </left>
      <right/>
      <top style="medium">
        <color indexed="64"/>
      </top>
      <bottom style="medium">
        <color indexed="64"/>
      </bottom>
      <diagonal/>
    </border>
    <border>
      <left style="hair">
        <color auto="1"/>
      </left>
      <right/>
      <top style="dotted">
        <color auto="1"/>
      </top>
      <bottom style="medium">
        <color indexed="64"/>
      </bottom>
      <diagonal/>
    </border>
    <border>
      <left style="hair">
        <color auto="1"/>
      </left>
      <right style="dotted">
        <color indexed="64"/>
      </right>
      <top style="dotted">
        <color auto="1"/>
      </top>
      <bottom style="medium">
        <color indexed="64"/>
      </bottom>
      <diagonal/>
    </border>
    <border>
      <left style="dotted">
        <color auto="1"/>
      </left>
      <right style="dashed">
        <color indexed="64"/>
      </right>
      <top style="medium">
        <color auto="1"/>
      </top>
      <bottom style="dotted">
        <color auto="1"/>
      </bottom>
      <diagonal/>
    </border>
    <border>
      <left style="dotted">
        <color auto="1"/>
      </left>
      <right style="dashed">
        <color indexed="64"/>
      </right>
      <top style="dotted">
        <color auto="1"/>
      </top>
      <bottom style="medium">
        <color auto="1"/>
      </bottom>
      <diagonal/>
    </border>
    <border>
      <left style="dashed">
        <color indexed="64"/>
      </left>
      <right/>
      <top style="medium">
        <color indexed="64"/>
      </top>
      <bottom style="dotted">
        <color auto="1"/>
      </bottom>
      <diagonal/>
    </border>
    <border>
      <left style="dashed">
        <color indexed="64"/>
      </left>
      <right/>
      <top style="dotted">
        <color auto="1"/>
      </top>
      <bottom style="medium">
        <color auto="1"/>
      </bottom>
      <diagonal/>
    </border>
    <border>
      <left style="dashed">
        <color indexed="64"/>
      </left>
      <right style="dashed">
        <color indexed="64"/>
      </right>
      <top style="dotted">
        <color auto="1"/>
      </top>
      <bottom style="medium">
        <color auto="1"/>
      </bottom>
      <diagonal/>
    </border>
    <border>
      <left style="hair">
        <color auto="1"/>
      </left>
      <right style="dashed">
        <color indexed="64"/>
      </right>
      <top style="dotted">
        <color auto="1"/>
      </top>
      <bottom style="medium">
        <color indexed="64"/>
      </bottom>
      <diagonal/>
    </border>
    <border>
      <left style="dotted">
        <color auto="1"/>
      </left>
      <right/>
      <top style="medium">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top style="dotted">
        <color auto="1"/>
      </top>
      <bottom style="medium">
        <color auto="1"/>
      </bottom>
      <diagonal/>
    </border>
    <border>
      <left style="dashed">
        <color indexed="64"/>
      </left>
      <right style="dotted">
        <color indexed="64"/>
      </right>
      <top style="medium">
        <color indexed="64"/>
      </top>
      <bottom style="dotted">
        <color auto="1"/>
      </bottom>
      <diagonal/>
    </border>
    <border>
      <left style="dotted">
        <color auto="1"/>
      </left>
      <right/>
      <top style="dotted">
        <color auto="1"/>
      </top>
      <bottom style="dotted">
        <color auto="1"/>
      </bottom>
      <diagonal/>
    </border>
    <border>
      <left/>
      <right/>
      <top/>
      <bottom style="dotted">
        <color auto="1"/>
      </bottom>
      <diagonal/>
    </border>
    <border>
      <left/>
      <right/>
      <top style="medium">
        <color auto="1"/>
      </top>
      <bottom style="medium">
        <color auto="1"/>
      </bottom>
      <diagonal/>
    </border>
    <border>
      <left/>
      <right/>
      <top style="dotted">
        <color indexed="64"/>
      </top>
      <bottom style="dotted">
        <color auto="1"/>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dashed">
        <color indexed="64"/>
      </left>
      <right style="medium">
        <color indexed="64"/>
      </right>
      <top style="dotted">
        <color auto="1"/>
      </top>
      <bottom style="medium">
        <color auto="1"/>
      </bottom>
      <diagonal/>
    </border>
    <border>
      <left style="dashed">
        <color indexed="64"/>
      </left>
      <right style="dotted">
        <color auto="1"/>
      </right>
      <top style="dotted">
        <color auto="1"/>
      </top>
      <bottom style="medium">
        <color auto="1"/>
      </bottom>
      <diagonal/>
    </border>
    <border>
      <left style="hair">
        <color auto="1"/>
      </left>
      <right style="medium">
        <color indexed="64"/>
      </right>
      <top style="dotted">
        <color auto="1"/>
      </top>
      <bottom style="medium">
        <color indexed="64"/>
      </bottom>
      <diagonal/>
    </border>
    <border>
      <left/>
      <right style="dotted">
        <color indexed="64"/>
      </right>
      <top style="medium">
        <color auto="1"/>
      </top>
      <bottom style="dotted">
        <color auto="1"/>
      </bottom>
      <diagonal/>
    </border>
    <border>
      <left/>
      <right style="dotted">
        <color indexed="64"/>
      </right>
      <top/>
      <bottom style="dotted">
        <color auto="1"/>
      </bottom>
      <diagonal/>
    </border>
    <border>
      <left style="dotted">
        <color auto="1"/>
      </left>
      <right/>
      <top/>
      <bottom style="dotted">
        <color auto="1"/>
      </bottom>
      <diagonal/>
    </border>
    <border>
      <left/>
      <right style="dotted">
        <color auto="1"/>
      </right>
      <top style="dotted">
        <color auto="1"/>
      </top>
      <bottom/>
      <diagonal/>
    </border>
    <border>
      <left style="dotted">
        <color auto="1"/>
      </left>
      <right/>
      <top style="dotted">
        <color auto="1"/>
      </top>
      <bottom/>
      <diagonal/>
    </border>
    <border>
      <left/>
      <right/>
      <top style="dotted">
        <color indexed="64"/>
      </top>
      <bottom/>
      <diagonal/>
    </border>
    <border>
      <left style="hair">
        <color auto="1"/>
      </left>
      <right style="hair">
        <color auto="1"/>
      </right>
      <top style="medium">
        <color indexed="64"/>
      </top>
      <bottom style="dotted">
        <color indexed="64"/>
      </bottom>
      <diagonal/>
    </border>
    <border>
      <left style="hair">
        <color auto="1"/>
      </left>
      <right/>
      <top style="medium">
        <color indexed="64"/>
      </top>
      <bottom style="dotted">
        <color indexed="64"/>
      </bottom>
      <diagonal/>
    </border>
    <border>
      <left/>
      <right style="hair">
        <color auto="1"/>
      </right>
      <top style="hair">
        <color auto="1"/>
      </top>
      <bottom style="medium">
        <color indexed="64"/>
      </bottom>
      <diagonal/>
    </border>
    <border>
      <left style="hair">
        <color auto="1"/>
      </left>
      <right/>
      <top style="medium">
        <color indexed="64"/>
      </top>
      <bottom/>
      <diagonal/>
    </border>
    <border>
      <left style="dotted">
        <color indexed="64"/>
      </left>
      <right style="hair">
        <color auto="1"/>
      </right>
      <top style="dotted">
        <color indexed="64"/>
      </top>
      <bottom style="medium">
        <color indexed="64"/>
      </bottom>
      <diagonal/>
    </border>
    <border>
      <left style="dotted">
        <color indexed="64"/>
      </left>
      <right style="hair">
        <color auto="1"/>
      </right>
      <top style="medium">
        <color indexed="64"/>
      </top>
      <bottom/>
      <diagonal/>
    </border>
    <border>
      <left style="medium">
        <color indexed="64"/>
      </left>
      <right style="dotted">
        <color indexed="64"/>
      </right>
      <top style="medium">
        <color indexed="64"/>
      </top>
      <bottom/>
      <diagonal/>
    </border>
    <border>
      <left/>
      <right style="dotted">
        <color indexed="64"/>
      </right>
      <top style="medium">
        <color auto="1"/>
      </top>
      <bottom style="medium">
        <color auto="1"/>
      </bottom>
      <diagonal/>
    </border>
    <border>
      <left style="dotted">
        <color auto="1"/>
      </left>
      <right style="medium">
        <color auto="1"/>
      </right>
      <top style="dotted">
        <color auto="1"/>
      </top>
      <bottom/>
      <diagonal/>
    </border>
    <border>
      <left/>
      <right/>
      <top style="hair">
        <color auto="1"/>
      </top>
      <bottom style="medium">
        <color indexed="64"/>
      </bottom>
      <diagonal/>
    </border>
  </borders>
  <cellStyleXfs count="13">
    <xf numFmtId="0" fontId="0" fillId="0" borderId="0"/>
    <xf numFmtId="9" fontId="1" fillId="0" borderId="0" applyFont="0" applyFill="0" applyBorder="0" applyAlignment="0" applyProtection="0"/>
    <xf numFmtId="0" fontId="2" fillId="0" borderId="1" applyNumberFormat="0" applyFill="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13" fillId="0" borderId="0"/>
    <xf numFmtId="0" fontId="14" fillId="0" borderId="0"/>
    <xf numFmtId="0" fontId="15" fillId="0" borderId="0"/>
    <xf numFmtId="0" fontId="15" fillId="0" borderId="0"/>
    <xf numFmtId="169" fontId="16" fillId="0" borderId="0" applyFont="0" applyFill="0" applyBorder="0" applyAlignment="0" applyProtection="0"/>
    <xf numFmtId="43" fontId="1" fillId="0" borderId="0" applyFont="0" applyFill="0" applyBorder="0" applyAlignment="0" applyProtection="0"/>
  </cellStyleXfs>
  <cellXfs count="884">
    <xf numFmtId="0" fontId="0" fillId="0" borderId="0" xfId="0"/>
    <xf numFmtId="0" fontId="0" fillId="0" borderId="0" xfId="0" applyAlignment="1">
      <alignment horizontal="center" vertical="center"/>
    </xf>
    <xf numFmtId="0" fontId="0" fillId="0" borderId="0" xfId="0"/>
    <xf numFmtId="0" fontId="4" fillId="0" borderId="10" xfId="0" applyFont="1" applyBorder="1"/>
    <xf numFmtId="0" fontId="4" fillId="0" borderId="10" xfId="0" applyFont="1" applyFill="1" applyBorder="1"/>
    <xf numFmtId="10" fontId="3" fillId="0" borderId="10" xfId="0" applyNumberFormat="1" applyFont="1" applyBorder="1"/>
    <xf numFmtId="0" fontId="3" fillId="0" borderId="10" xfId="0" applyFont="1" applyBorder="1"/>
    <xf numFmtId="0" fontId="3" fillId="0" borderId="9" xfId="0" applyFont="1" applyBorder="1"/>
    <xf numFmtId="0" fontId="3" fillId="0" borderId="9" xfId="0" applyFont="1" applyFill="1" applyBorder="1"/>
    <xf numFmtId="0" fontId="3" fillId="0" borderId="10" xfId="0" applyFont="1" applyBorder="1" applyAlignment="1">
      <alignment horizontal="right" vertical="center"/>
    </xf>
    <xf numFmtId="0" fontId="3" fillId="0" borderId="10" xfId="0" applyFont="1" applyFill="1" applyBorder="1" applyAlignment="1">
      <alignment wrapText="1"/>
    </xf>
    <xf numFmtId="0" fontId="0" fillId="0" borderId="0" xfId="0" applyAlignment="1">
      <alignment horizontal="center"/>
    </xf>
    <xf numFmtId="1" fontId="0" fillId="0" borderId="0" xfId="0" applyNumberFormat="1"/>
    <xf numFmtId="0" fontId="0" fillId="0" borderId="0" xfId="0" applyFill="1"/>
    <xf numFmtId="0" fontId="0" fillId="0" borderId="0" xfId="0" applyAlignment="1">
      <alignment vertical="center"/>
    </xf>
    <xf numFmtId="0" fontId="0" fillId="0" borderId="0" xfId="0"/>
    <xf numFmtId="0" fontId="0" fillId="0" borderId="0" xfId="0" applyAlignment="1">
      <alignment horizontal="center" vertical="center"/>
    </xf>
    <xf numFmtId="1" fontId="0" fillId="0" borderId="0" xfId="0" applyNumberFormat="1"/>
    <xf numFmtId="43" fontId="0" fillId="0" borderId="0" xfId="5" applyFont="1"/>
    <xf numFmtId="43" fontId="0" fillId="0" borderId="0" xfId="5" applyFont="1" applyAlignment="1">
      <alignment horizontal="center" vertical="center"/>
    </xf>
    <xf numFmtId="0" fontId="4" fillId="0" borderId="19" xfId="0" applyFont="1" applyBorder="1"/>
    <xf numFmtId="0" fontId="4" fillId="0" borderId="20" xfId="0" applyFont="1" applyBorder="1"/>
    <xf numFmtId="9" fontId="4" fillId="0" borderId="19" xfId="1" applyFont="1" applyFill="1" applyBorder="1"/>
    <xf numFmtId="0" fontId="3" fillId="0" borderId="20" xfId="0" applyFont="1" applyBorder="1"/>
    <xf numFmtId="0" fontId="3" fillId="0" borderId="19" xfId="0" applyFont="1" applyBorder="1"/>
    <xf numFmtId="0" fontId="3" fillId="0" borderId="19" xfId="0" applyFont="1" applyFill="1" applyBorder="1"/>
    <xf numFmtId="0" fontId="4" fillId="0" borderId="19" xfId="0" applyFont="1" applyFill="1" applyBorder="1" applyAlignment="1">
      <alignment horizontal="right" vertical="center"/>
    </xf>
    <xf numFmtId="0" fontId="4" fillId="0" borderId="20" xfId="0" applyFont="1" applyFill="1" applyBorder="1" applyAlignment="1">
      <alignment horizontal="right" vertical="center"/>
    </xf>
    <xf numFmtId="0" fontId="3" fillId="0" borderId="19" xfId="0" applyFont="1" applyBorder="1" applyAlignment="1">
      <alignment horizontal="right" vertical="center"/>
    </xf>
    <xf numFmtId="10" fontId="3" fillId="0" borderId="20" xfId="0" applyNumberFormat="1" applyFont="1" applyBorder="1"/>
    <xf numFmtId="0" fontId="3" fillId="0" borderId="20" xfId="0" applyFont="1" applyFill="1" applyBorder="1" applyAlignment="1">
      <alignment vertical="center"/>
    </xf>
    <xf numFmtId="0" fontId="4" fillId="0" borderId="20" xfId="0" applyFont="1" applyFill="1" applyBorder="1"/>
    <xf numFmtId="2" fontId="4" fillId="0" borderId="19" xfId="0" applyNumberFormat="1" applyFont="1" applyFill="1" applyBorder="1" applyAlignment="1">
      <alignment horizontal="center"/>
    </xf>
    <xf numFmtId="0" fontId="0" fillId="0" borderId="9" xfId="0" applyBorder="1"/>
    <xf numFmtId="0" fontId="2" fillId="2" borderId="8" xfId="0" applyFont="1" applyFill="1" applyBorder="1" applyAlignment="1">
      <alignment horizontal="center" vertical="center"/>
    </xf>
    <xf numFmtId="0" fontId="0" fillId="0" borderId="10" xfId="0" applyBorder="1"/>
    <xf numFmtId="2" fontId="0" fillId="0" borderId="9" xfId="0" applyNumberFormat="1" applyBorder="1" applyAlignment="1">
      <alignment horizontal="center" vertical="center"/>
    </xf>
    <xf numFmtId="0" fontId="4" fillId="2" borderId="2" xfId="0" applyFont="1" applyFill="1" applyBorder="1" applyAlignment="1">
      <alignment horizontal="left" vertical="center" wrapText="1"/>
    </xf>
    <xf numFmtId="0" fontId="3" fillId="0" borderId="4" xfId="0" applyFont="1" applyFill="1" applyBorder="1"/>
    <xf numFmtId="0" fontId="3" fillId="0" borderId="6" xfId="0" applyFont="1" applyBorder="1"/>
    <xf numFmtId="0" fontId="4" fillId="2" borderId="8" xfId="0" applyFont="1" applyFill="1" applyBorder="1" applyAlignment="1">
      <alignment horizontal="left" vertical="center" wrapText="1"/>
    </xf>
    <xf numFmtId="0" fontId="4" fillId="0" borderId="6" xfId="0" applyFont="1" applyBorder="1"/>
    <xf numFmtId="9" fontId="4" fillId="0" borderId="6" xfId="1" applyFont="1" applyFill="1" applyBorder="1"/>
    <xf numFmtId="0" fontId="3" fillId="0" borderId="6" xfId="0" applyFont="1" applyFill="1" applyBorder="1"/>
    <xf numFmtId="0" fontId="3" fillId="0" borderId="6" xfId="0" applyFont="1" applyBorder="1" applyAlignment="1">
      <alignment horizontal="right" vertical="center"/>
    </xf>
    <xf numFmtId="0" fontId="3" fillId="0" borderId="9" xfId="0" applyFont="1" applyBorder="1" applyAlignment="1">
      <alignment horizontal="right" vertical="center"/>
    </xf>
    <xf numFmtId="0" fontId="3" fillId="0" borderId="4" xfId="0" applyFont="1" applyFill="1" applyBorder="1" applyAlignment="1">
      <alignment horizontal="left" wrapText="1"/>
    </xf>
    <xf numFmtId="0" fontId="3" fillId="0" borderId="5" xfId="0" applyFont="1" applyFill="1" applyBorder="1"/>
    <xf numFmtId="0" fontId="3" fillId="0" borderId="4" xfId="0" applyFont="1" applyFill="1" applyBorder="1" applyAlignment="1">
      <alignment wrapText="1"/>
    </xf>
    <xf numFmtId="0" fontId="3" fillId="0" borderId="5" xfId="0" applyNumberFormat="1" applyFont="1" applyFill="1" applyBorder="1"/>
    <xf numFmtId="2" fontId="3" fillId="0" borderId="5" xfId="0" applyNumberFormat="1" applyFont="1" applyFill="1" applyBorder="1"/>
    <xf numFmtId="0" fontId="3" fillId="0" borderId="7" xfId="0" applyNumberFormat="1" applyFont="1" applyFill="1" applyBorder="1"/>
    <xf numFmtId="0" fontId="3" fillId="0" borderId="6" xfId="0" applyFont="1" applyFill="1" applyBorder="1" applyAlignment="1">
      <alignment wrapText="1"/>
    </xf>
    <xf numFmtId="2" fontId="3" fillId="0" borderId="5" xfId="0" applyNumberFormat="1" applyFont="1" applyFill="1" applyBorder="1" applyAlignment="1">
      <alignment vertical="center"/>
    </xf>
    <xf numFmtId="2" fontId="3" fillId="0" borderId="7" xfId="0" applyNumberFormat="1" applyFont="1" applyFill="1" applyBorder="1" applyAlignment="1">
      <alignment vertical="center"/>
    </xf>
    <xf numFmtId="0" fontId="4" fillId="0" borderId="6" xfId="0" applyFont="1" applyFill="1" applyBorder="1"/>
    <xf numFmtId="2" fontId="4" fillId="0" borderId="6" xfId="0" applyNumberFormat="1" applyFont="1" applyFill="1" applyBorder="1" applyAlignment="1">
      <alignment horizontal="center"/>
    </xf>
    <xf numFmtId="0" fontId="3" fillId="0" borderId="6" xfId="0" applyFont="1" applyFill="1" applyBorder="1" applyAlignment="1">
      <alignment vertical="center"/>
    </xf>
    <xf numFmtId="0" fontId="3" fillId="0" borderId="6" xfId="0" applyFont="1" applyFill="1" applyBorder="1" applyAlignment="1">
      <alignment horizontal="center" vertical="center"/>
    </xf>
    <xf numFmtId="0" fontId="3" fillId="0" borderId="6" xfId="0" applyFont="1" applyBorder="1" applyAlignment="1">
      <alignment horizontal="center" vertical="center"/>
    </xf>
    <xf numFmtId="0" fontId="4" fillId="2" borderId="14" xfId="0" applyFont="1" applyFill="1" applyBorder="1" applyAlignment="1">
      <alignment horizontal="left" vertical="center" wrapText="1"/>
    </xf>
    <xf numFmtId="0" fontId="3" fillId="0" borderId="19" xfId="0" applyFont="1" applyFill="1" applyBorder="1" applyAlignment="1">
      <alignment vertical="center"/>
    </xf>
    <xf numFmtId="0" fontId="3" fillId="0" borderId="19" xfId="0" applyFont="1" applyFill="1" applyBorder="1" applyAlignment="1">
      <alignment horizontal="center" vertical="center"/>
    </xf>
    <xf numFmtId="0" fontId="4" fillId="0" borderId="19" xfId="0" applyFont="1" applyFill="1" applyBorder="1" applyAlignment="1">
      <alignment horizontal="center" vertical="center"/>
    </xf>
    <xf numFmtId="0" fontId="3" fillId="0" borderId="0" xfId="0" applyFont="1" applyBorder="1"/>
    <xf numFmtId="0" fontId="4" fillId="2" borderId="43" xfId="0" applyFont="1" applyFill="1" applyBorder="1" applyAlignment="1">
      <alignment horizontal="left" vertical="center" wrapText="1"/>
    </xf>
    <xf numFmtId="0" fontId="3" fillId="0" borderId="44" xfId="0" applyFont="1" applyFill="1" applyBorder="1"/>
    <xf numFmtId="0" fontId="4" fillId="2" borderId="41" xfId="0" applyFont="1" applyFill="1" applyBorder="1" applyAlignment="1">
      <alignment horizontal="left" vertical="center" wrapText="1"/>
    </xf>
    <xf numFmtId="0" fontId="3" fillId="0" borderId="45" xfId="0" applyFont="1" applyBorder="1"/>
    <xf numFmtId="0" fontId="3" fillId="0" borderId="44" xfId="0" applyFont="1" applyBorder="1"/>
    <xf numFmtId="0" fontId="3" fillId="0" borderId="46" xfId="0" applyFont="1" applyBorder="1"/>
    <xf numFmtId="0" fontId="0" fillId="0" borderId="16" xfId="0" applyBorder="1"/>
    <xf numFmtId="0" fontId="3" fillId="0" borderId="44" xfId="0" applyFont="1" applyBorder="1" applyAlignment="1">
      <alignment horizontal="right" vertical="center"/>
    </xf>
    <xf numFmtId="0" fontId="4" fillId="0" borderId="46" xfId="0" applyFont="1" applyFill="1" applyBorder="1" applyAlignment="1">
      <alignment horizontal="right" vertical="center"/>
    </xf>
    <xf numFmtId="0" fontId="2" fillId="0" borderId="0" xfId="0" applyFont="1" applyFill="1" applyBorder="1" applyAlignment="1">
      <alignment horizontal="center" vertical="center"/>
    </xf>
    <xf numFmtId="0" fontId="0" fillId="0" borderId="0" xfId="0" applyFill="1" applyBorder="1"/>
    <xf numFmtId="0" fontId="0" fillId="0" borderId="0" xfId="0" applyAlignment="1">
      <alignment horizontal="center" vertical="center"/>
    </xf>
    <xf numFmtId="0" fontId="0" fillId="0" borderId="0" xfId="0"/>
    <xf numFmtId="0" fontId="0" fillId="0" borderId="0" xfId="0" applyAlignment="1">
      <alignment horizontal="center" vertical="center"/>
    </xf>
    <xf numFmtId="0" fontId="4" fillId="2" borderId="2"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0" fillId="0" borderId="0" xfId="0" applyAlignment="1">
      <alignment horizontal="center"/>
    </xf>
    <xf numFmtId="0" fontId="8" fillId="0" borderId="59" xfId="0" applyFont="1" applyBorder="1"/>
    <xf numFmtId="0" fontId="8" fillId="0" borderId="0" xfId="0" applyFont="1"/>
    <xf numFmtId="0" fontId="8" fillId="0" borderId="60" xfId="0" applyFont="1" applyBorder="1"/>
    <xf numFmtId="0" fontId="8" fillId="0" borderId="61" xfId="0" applyFont="1" applyBorder="1"/>
    <xf numFmtId="0" fontId="9" fillId="3" borderId="62" xfId="0" applyFont="1" applyFill="1" applyBorder="1" applyAlignment="1">
      <alignment horizontal="left" vertical="center"/>
    </xf>
    <xf numFmtId="0" fontId="8" fillId="0" borderId="63" xfId="0" applyFont="1" applyBorder="1" applyAlignment="1">
      <alignment vertical="center" wrapText="1"/>
    </xf>
    <xf numFmtId="0" fontId="8" fillId="0" borderId="64" xfId="0" applyFont="1" applyBorder="1"/>
    <xf numFmtId="0" fontId="9" fillId="3" borderId="65" xfId="0" applyFont="1" applyFill="1" applyBorder="1" applyAlignment="1">
      <alignment horizontal="left" vertical="center"/>
    </xf>
    <xf numFmtId="0" fontId="10" fillId="3" borderId="67" xfId="0" applyFont="1" applyFill="1" applyBorder="1" applyAlignment="1">
      <alignment horizontal="left" vertical="center"/>
    </xf>
    <xf numFmtId="0" fontId="8" fillId="0" borderId="68" xfId="0" applyFont="1" applyBorder="1" applyAlignment="1">
      <alignment vertical="center"/>
    </xf>
    <xf numFmtId="0" fontId="10" fillId="3" borderId="69" xfId="0" applyFont="1" applyFill="1" applyBorder="1" applyAlignment="1">
      <alignment horizontal="left" vertical="center" wrapText="1"/>
    </xf>
    <xf numFmtId="0" fontId="8" fillId="0" borderId="68" xfId="0" applyFont="1" applyBorder="1" applyAlignment="1">
      <alignment vertical="center" wrapText="1"/>
    </xf>
    <xf numFmtId="0" fontId="10" fillId="3" borderId="69" xfId="0" applyFont="1" applyFill="1" applyBorder="1" applyAlignment="1">
      <alignment horizontal="left" vertical="center"/>
    </xf>
    <xf numFmtId="0" fontId="11" fillId="4" borderId="68" xfId="0" applyFont="1" applyFill="1" applyBorder="1" applyAlignment="1">
      <alignment vertical="center" wrapText="1"/>
    </xf>
    <xf numFmtId="0" fontId="12" fillId="0" borderId="68" xfId="6" applyFont="1" applyBorder="1" applyAlignment="1">
      <alignment vertical="center" wrapText="1"/>
    </xf>
    <xf numFmtId="0" fontId="11" fillId="0" borderId="53" xfId="0" applyFont="1" applyBorder="1" applyAlignment="1">
      <alignment horizontal="left" vertical="center" wrapText="1"/>
    </xf>
    <xf numFmtId="0" fontId="8" fillId="0" borderId="70" xfId="0" applyFont="1" applyBorder="1" applyAlignment="1">
      <alignment vertical="top" wrapText="1"/>
    </xf>
    <xf numFmtId="0" fontId="10" fillId="3" borderId="71" xfId="0" applyFont="1" applyFill="1" applyBorder="1" applyAlignment="1">
      <alignment horizontal="left" vertical="center"/>
    </xf>
    <xf numFmtId="0" fontId="11" fillId="4" borderId="72" xfId="0" applyFont="1" applyFill="1" applyBorder="1" applyAlignment="1">
      <alignment vertical="center" wrapText="1"/>
    </xf>
    <xf numFmtId="2" fontId="17" fillId="0" borderId="0" xfId="0" applyNumberFormat="1" applyFont="1"/>
    <xf numFmtId="0" fontId="4" fillId="2" borderId="11" xfId="0" applyFont="1" applyFill="1" applyBorder="1" applyAlignment="1">
      <alignment horizontal="center" vertical="center"/>
    </xf>
    <xf numFmtId="0" fontId="3" fillId="0" borderId="12" xfId="0" applyFont="1" applyBorder="1" applyAlignment="1">
      <alignment horizontal="center" vertical="center"/>
    </xf>
    <xf numFmtId="0" fontId="3" fillId="0" borderId="12" xfId="0" applyFont="1" applyBorder="1" applyAlignment="1">
      <alignment horizontal="center"/>
    </xf>
    <xf numFmtId="43" fontId="3" fillId="0" borderId="11" xfId="5" applyFont="1" applyBorder="1" applyAlignment="1">
      <alignment horizontal="center" vertical="center"/>
    </xf>
    <xf numFmtId="0" fontId="3" fillId="0" borderId="11" xfId="0" applyFont="1" applyBorder="1" applyAlignment="1">
      <alignment horizontal="center" vertical="center"/>
    </xf>
    <xf numFmtId="0" fontId="3" fillId="0" borderId="11" xfId="0" applyFont="1" applyBorder="1" applyAlignment="1">
      <alignment horizontal="center"/>
    </xf>
    <xf numFmtId="1" fontId="3" fillId="0" borderId="11" xfId="0" applyNumberFormat="1" applyFont="1" applyBorder="1" applyAlignment="1">
      <alignment horizontal="center" vertical="center"/>
    </xf>
    <xf numFmtId="1" fontId="3" fillId="0" borderId="11" xfId="0" applyNumberFormat="1" applyFont="1" applyBorder="1" applyAlignment="1">
      <alignment horizontal="center"/>
    </xf>
    <xf numFmtId="0" fontId="3" fillId="0" borderId="0" xfId="0" applyFont="1"/>
    <xf numFmtId="0" fontId="3" fillId="4" borderId="0" xfId="0" applyFont="1" applyFill="1"/>
    <xf numFmtId="0" fontId="3" fillId="4" borderId="0" xfId="0" applyFont="1" applyFill="1" applyBorder="1"/>
    <xf numFmtId="0" fontId="3" fillId="4" borderId="4" xfId="0" applyFont="1" applyFill="1" applyBorder="1"/>
    <xf numFmtId="0" fontId="3" fillId="4" borderId="5" xfId="0" applyFont="1" applyFill="1" applyBorder="1"/>
    <xf numFmtId="0" fontId="3" fillId="4" borderId="5" xfId="0" applyFont="1" applyFill="1" applyBorder="1" applyAlignment="1">
      <alignment wrapText="1"/>
    </xf>
    <xf numFmtId="0" fontId="3" fillId="4" borderId="74" xfId="0" applyFont="1" applyFill="1" applyBorder="1"/>
    <xf numFmtId="0" fontId="3" fillId="4" borderId="75" xfId="0" applyFont="1" applyFill="1" applyBorder="1"/>
    <xf numFmtId="0" fontId="3" fillId="4" borderId="76" xfId="0" applyFont="1" applyFill="1" applyBorder="1"/>
    <xf numFmtId="0" fontId="3" fillId="4" borderId="77" xfId="0" applyFont="1" applyFill="1" applyBorder="1"/>
    <xf numFmtId="0" fontId="4" fillId="0" borderId="0" xfId="0" applyFont="1" applyFill="1" applyAlignment="1"/>
    <xf numFmtId="0" fontId="3" fillId="0" borderId="0" xfId="0" applyFont="1" applyBorder="1" applyAlignment="1">
      <alignment vertical="center" wrapText="1"/>
    </xf>
    <xf numFmtId="0" fontId="3" fillId="0" borderId="0" xfId="0" applyFont="1" applyBorder="1" applyAlignment="1">
      <alignment horizontal="center" vertical="center" wrapText="1"/>
    </xf>
    <xf numFmtId="0" fontId="4" fillId="0" borderId="0" xfId="0" applyFont="1" applyFill="1" applyBorder="1" applyAlignment="1">
      <alignment wrapText="1"/>
    </xf>
    <xf numFmtId="0" fontId="3" fillId="0" borderId="14" xfId="0" applyFont="1" applyBorder="1"/>
    <xf numFmtId="0" fontId="3" fillId="0" borderId="15" xfId="0" applyFont="1" applyBorder="1"/>
    <xf numFmtId="0" fontId="3" fillId="0" borderId="82" xfId="0" applyFont="1" applyBorder="1"/>
    <xf numFmtId="0" fontId="3" fillId="0" borderId="74" xfId="0" applyFont="1" applyBorder="1"/>
    <xf numFmtId="0" fontId="3" fillId="0" borderId="83" xfId="0" applyFont="1" applyBorder="1"/>
    <xf numFmtId="0" fontId="4" fillId="0" borderId="11" xfId="0" applyFont="1" applyBorder="1" applyAlignment="1">
      <alignment horizontal="center" vertical="center" wrapText="1"/>
    </xf>
    <xf numFmtId="0" fontId="3" fillId="0" borderId="11" xfId="0" applyFont="1" applyBorder="1" applyAlignment="1">
      <alignment horizontal="left" vertical="center"/>
    </xf>
    <xf numFmtId="0" fontId="3" fillId="0" borderId="11" xfId="0" applyFont="1" applyBorder="1" applyAlignment="1">
      <alignment horizontal="left" vertical="center" wrapText="1"/>
    </xf>
    <xf numFmtId="0" fontId="3" fillId="0" borderId="0" xfId="0" applyFont="1" applyBorder="1" applyAlignment="1">
      <alignment horizontal="center" vertical="center"/>
    </xf>
    <xf numFmtId="0" fontId="3" fillId="0" borderId="11" xfId="0" applyFont="1" applyBorder="1"/>
    <xf numFmtId="0" fontId="3" fillId="0" borderId="11" xfId="0" applyFont="1" applyBorder="1" applyAlignment="1">
      <alignment wrapText="1"/>
    </xf>
    <xf numFmtId="0" fontId="3" fillId="0" borderId="11" xfId="0" applyFont="1" applyBorder="1" applyAlignment="1">
      <alignment vertical="center" wrapText="1"/>
    </xf>
    <xf numFmtId="0" fontId="3" fillId="0" borderId="0" xfId="0" applyFont="1" applyBorder="1" applyAlignment="1">
      <alignment vertical="center"/>
    </xf>
    <xf numFmtId="0" fontId="4" fillId="0" borderId="0" xfId="0" applyFont="1" applyBorder="1"/>
    <xf numFmtId="0" fontId="3" fillId="0" borderId="11" xfId="0" applyFont="1" applyFill="1" applyBorder="1"/>
    <xf numFmtId="0" fontId="3" fillId="0" borderId="77" xfId="0" applyFont="1" applyBorder="1"/>
    <xf numFmtId="0" fontId="3" fillId="0" borderId="81" xfId="0" applyFont="1" applyBorder="1"/>
    <xf numFmtId="0" fontId="3" fillId="0" borderId="84" xfId="0" applyFont="1" applyBorder="1"/>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8" xfId="0" applyFont="1" applyFill="1" applyBorder="1" applyAlignment="1">
      <alignment horizontal="center" vertical="center"/>
    </xf>
    <xf numFmtId="0" fontId="3" fillId="0" borderId="31" xfId="0" applyFont="1" applyBorder="1"/>
    <xf numFmtId="0" fontId="3" fillId="0" borderId="32" xfId="0" applyFont="1" applyBorder="1"/>
    <xf numFmtId="165" fontId="3" fillId="0" borderId="29" xfId="0" applyNumberFormat="1" applyFont="1" applyBorder="1" applyAlignment="1">
      <alignment horizontal="center" vertical="center"/>
    </xf>
    <xf numFmtId="165" fontId="3" fillId="0" borderId="30" xfId="0" applyNumberFormat="1" applyFont="1" applyBorder="1" applyAlignment="1">
      <alignment horizontal="center" vertical="center"/>
    </xf>
    <xf numFmtId="165" fontId="3" fillId="0" borderId="9" xfId="0" applyNumberFormat="1" applyFont="1" applyBorder="1" applyAlignment="1">
      <alignment horizontal="center" vertical="center"/>
    </xf>
    <xf numFmtId="165" fontId="3" fillId="0" borderId="7" xfId="0" applyNumberFormat="1" applyFont="1" applyBorder="1" applyAlignment="1">
      <alignment horizontal="center" vertical="center"/>
    </xf>
    <xf numFmtId="166" fontId="3" fillId="0" borderId="9" xfId="0" applyNumberFormat="1" applyFont="1" applyBorder="1"/>
    <xf numFmtId="166" fontId="3" fillId="0" borderId="10" xfId="0" applyNumberFormat="1" applyFont="1" applyBorder="1"/>
    <xf numFmtId="0" fontId="3" fillId="0" borderId="38" xfId="0" applyFont="1" applyBorder="1"/>
    <xf numFmtId="2" fontId="3" fillId="0" borderId="9" xfId="0" applyNumberFormat="1" applyFont="1" applyBorder="1"/>
    <xf numFmtId="1" fontId="3" fillId="0" borderId="29" xfId="0" applyNumberFormat="1" applyFont="1" applyBorder="1"/>
    <xf numFmtId="4" fontId="3" fillId="0" borderId="9" xfId="0" applyNumberFormat="1" applyFont="1" applyBorder="1"/>
    <xf numFmtId="0" fontId="3" fillId="0" borderId="24" xfId="0" applyFont="1" applyBorder="1"/>
    <xf numFmtId="0" fontId="3" fillId="0" borderId="25" xfId="0" applyFont="1" applyBorder="1"/>
    <xf numFmtId="0" fontId="3" fillId="0" borderId="26" xfId="0" applyFont="1" applyBorder="1"/>
    <xf numFmtId="0" fontId="3" fillId="0" borderId="22" xfId="0" applyFont="1" applyBorder="1"/>
    <xf numFmtId="0" fontId="3" fillId="0" borderId="17" xfId="0" applyFont="1" applyBorder="1"/>
    <xf numFmtId="0" fontId="3" fillId="0" borderId="23" xfId="0" applyFont="1" applyBorder="1"/>
    <xf numFmtId="0" fontId="3" fillId="0" borderId="21" xfId="0" applyFont="1" applyBorder="1"/>
    <xf numFmtId="0" fontId="3" fillId="0" borderId="33" xfId="0" applyFont="1" applyBorder="1"/>
    <xf numFmtId="0" fontId="3" fillId="0" borderId="34" xfId="0" applyFont="1" applyBorder="1"/>
    <xf numFmtId="0" fontId="3" fillId="0" borderId="35" xfId="0" applyFont="1" applyBorder="1"/>
    <xf numFmtId="43" fontId="3" fillId="0" borderId="9" xfId="5" applyFont="1" applyBorder="1"/>
    <xf numFmtId="168" fontId="3" fillId="0" borderId="9" xfId="5" applyNumberFormat="1" applyFont="1" applyBorder="1"/>
    <xf numFmtId="168" fontId="3" fillId="0" borderId="29" xfId="5" applyNumberFormat="1" applyFont="1" applyBorder="1" applyAlignment="1">
      <alignment horizontal="center" vertical="center"/>
    </xf>
    <xf numFmtId="168" fontId="3" fillId="0" borderId="30" xfId="5" applyNumberFormat="1" applyFont="1" applyBorder="1" applyAlignment="1">
      <alignment horizontal="center" vertical="center"/>
    </xf>
    <xf numFmtId="168" fontId="3" fillId="0" borderId="9" xfId="5" applyNumberFormat="1" applyFont="1" applyBorder="1" applyAlignment="1">
      <alignment horizontal="center" vertical="center"/>
    </xf>
    <xf numFmtId="9" fontId="4" fillId="0" borderId="6" xfId="1" applyFont="1" applyFill="1" applyBorder="1" applyAlignment="1">
      <alignment horizontal="center"/>
    </xf>
    <xf numFmtId="9" fontId="4" fillId="0" borderId="19" xfId="1" applyFont="1" applyFill="1" applyBorder="1" applyAlignment="1">
      <alignment horizontal="center"/>
    </xf>
    <xf numFmtId="0" fontId="3" fillId="0" borderId="6" xfId="0" applyFont="1" applyBorder="1" applyAlignment="1">
      <alignment horizontal="center"/>
    </xf>
    <xf numFmtId="0" fontId="3" fillId="0" borderId="19" xfId="0" applyFont="1" applyBorder="1" applyAlignment="1">
      <alignment horizontal="center"/>
    </xf>
    <xf numFmtId="166" fontId="3" fillId="0" borderId="29" xfId="0" applyNumberFormat="1" applyFont="1" applyBorder="1" applyAlignment="1">
      <alignment horizontal="center"/>
    </xf>
    <xf numFmtId="166" fontId="3" fillId="0" borderId="30" xfId="0" applyNumberFormat="1" applyFont="1" applyBorder="1" applyAlignment="1">
      <alignment horizontal="center"/>
    </xf>
    <xf numFmtId="166" fontId="3" fillId="0" borderId="9" xfId="0" applyNumberFormat="1" applyFont="1" applyBorder="1" applyAlignment="1">
      <alignment horizontal="center"/>
    </xf>
    <xf numFmtId="0" fontId="3" fillId="0" borderId="46" xfId="0" applyFont="1" applyFill="1" applyBorder="1" applyAlignment="1">
      <alignment horizontal="center"/>
    </xf>
    <xf numFmtId="0" fontId="3" fillId="0" borderId="36" xfId="0" applyFont="1" applyBorder="1" applyAlignment="1">
      <alignment horizontal="center" vertical="center"/>
    </xf>
    <xf numFmtId="0" fontId="3" fillId="0" borderId="36" xfId="0" applyFont="1" applyBorder="1" applyAlignment="1">
      <alignment horizontal="center"/>
    </xf>
    <xf numFmtId="0" fontId="3" fillId="0" borderId="37" xfId="0" applyFont="1" applyBorder="1" applyAlignment="1">
      <alignment horizontal="center"/>
    </xf>
    <xf numFmtId="0" fontId="3" fillId="0" borderId="38" xfId="0" applyFont="1" applyBorder="1" applyAlignment="1">
      <alignment horizontal="center"/>
    </xf>
    <xf numFmtId="2" fontId="3" fillId="0" borderId="38" xfId="0" applyNumberFormat="1" applyFont="1" applyBorder="1" applyAlignment="1">
      <alignment horizontal="center"/>
    </xf>
    <xf numFmtId="2" fontId="3" fillId="0" borderId="29" xfId="0" applyNumberFormat="1" applyFont="1" applyBorder="1" applyAlignment="1">
      <alignment horizontal="center"/>
    </xf>
    <xf numFmtId="2" fontId="3" fillId="0" borderId="30" xfId="0" applyNumberFormat="1" applyFont="1" applyBorder="1" applyAlignment="1">
      <alignment horizontal="center"/>
    </xf>
    <xf numFmtId="2" fontId="3" fillId="0" borderId="9" xfId="0" applyNumberFormat="1" applyFont="1" applyBorder="1" applyAlignment="1">
      <alignment horizontal="center"/>
    </xf>
    <xf numFmtId="1" fontId="3" fillId="0" borderId="29" xfId="0" applyNumberFormat="1" applyFont="1" applyBorder="1" applyAlignment="1">
      <alignment horizontal="center"/>
    </xf>
    <xf numFmtId="0" fontId="3" fillId="0" borderId="19" xfId="0" applyFont="1" applyBorder="1" applyAlignment="1">
      <alignment horizontal="center" vertical="center"/>
    </xf>
    <xf numFmtId="0" fontId="3" fillId="0" borderId="29" xfId="0" applyFont="1" applyBorder="1" applyAlignment="1">
      <alignment horizontal="center"/>
    </xf>
    <xf numFmtId="4" fontId="3" fillId="0" borderId="29" xfId="0" applyNumberFormat="1" applyFont="1" applyBorder="1" applyAlignment="1">
      <alignment horizontal="center"/>
    </xf>
    <xf numFmtId="4" fontId="3" fillId="0" borderId="30" xfId="0" applyNumberFormat="1" applyFont="1" applyBorder="1" applyAlignment="1">
      <alignment horizontal="center"/>
    </xf>
    <xf numFmtId="4" fontId="3" fillId="0" borderId="9" xfId="0" applyNumberFormat="1" applyFont="1" applyBorder="1" applyAlignment="1">
      <alignment horizontal="center"/>
    </xf>
    <xf numFmtId="0" fontId="4" fillId="0" borderId="6" xfId="0" applyFont="1" applyFill="1" applyBorder="1" applyAlignment="1">
      <alignment horizontal="center" vertical="center"/>
    </xf>
    <xf numFmtId="0" fontId="3" fillId="0" borderId="29" xfId="0" applyFont="1" applyBorder="1" applyAlignment="1">
      <alignment horizontal="center" vertical="center"/>
    </xf>
    <xf numFmtId="166" fontId="3" fillId="0" borderId="9" xfId="0" applyNumberFormat="1" applyFont="1" applyBorder="1" applyAlignment="1">
      <alignment horizontal="center" vertical="center"/>
    </xf>
    <xf numFmtId="2" fontId="3" fillId="0" borderId="29" xfId="0" applyNumberFormat="1" applyFont="1" applyBorder="1" applyAlignment="1">
      <alignment horizontal="center" vertical="center"/>
    </xf>
    <xf numFmtId="2" fontId="3" fillId="0" borderId="30" xfId="0" applyNumberFormat="1" applyFont="1" applyBorder="1" applyAlignment="1">
      <alignment horizontal="center" vertical="center"/>
    </xf>
    <xf numFmtId="2" fontId="3" fillId="0" borderId="9" xfId="0" applyNumberFormat="1" applyFont="1" applyBorder="1" applyAlignment="1">
      <alignment horizontal="center" vertical="center"/>
    </xf>
    <xf numFmtId="0" fontId="4" fillId="2" borderId="85" xfId="0" applyFont="1" applyFill="1" applyBorder="1" applyAlignment="1">
      <alignment horizontal="left" vertical="center" wrapText="1"/>
    </xf>
    <xf numFmtId="0" fontId="3" fillId="0" borderId="9" xfId="0" applyFont="1" applyBorder="1" applyAlignment="1">
      <alignment horizontal="center" vertical="center"/>
    </xf>
    <xf numFmtId="0" fontId="3" fillId="0" borderId="10" xfId="0" applyFont="1" applyFill="1" applyBorder="1"/>
    <xf numFmtId="0" fontId="3" fillId="0" borderId="9" xfId="0" applyFont="1" applyBorder="1" applyAlignment="1">
      <alignment vertical="center"/>
    </xf>
    <xf numFmtId="0" fontId="3" fillId="0" borderId="40" xfId="0" applyFont="1" applyBorder="1"/>
    <xf numFmtId="2" fontId="3" fillId="0" borderId="9" xfId="0" applyNumberFormat="1" applyFont="1" applyBorder="1" applyAlignment="1">
      <alignment horizontal="center" vertical="top"/>
    </xf>
    <xf numFmtId="4" fontId="3" fillId="0" borderId="9" xfId="0" applyNumberFormat="1" applyFont="1" applyBorder="1" applyAlignment="1">
      <alignment horizontal="center" vertical="center"/>
    </xf>
    <xf numFmtId="1" fontId="3" fillId="0" borderId="29" xfId="0" applyNumberFormat="1" applyFont="1" applyBorder="1" applyAlignment="1">
      <alignment horizontal="center" vertical="center"/>
    </xf>
    <xf numFmtId="9" fontId="4" fillId="0" borderId="6" xfId="1" applyFont="1" applyFill="1" applyBorder="1" applyAlignment="1">
      <alignment horizontal="center" vertical="center"/>
    </xf>
    <xf numFmtId="9" fontId="4" fillId="0" borderId="19" xfId="1" applyFont="1" applyFill="1" applyBorder="1" applyAlignment="1">
      <alignment horizontal="center" vertical="center"/>
    </xf>
    <xf numFmtId="166" fontId="3" fillId="0" borderId="9" xfId="0" applyNumberFormat="1" applyFont="1" applyFill="1" applyBorder="1" applyAlignment="1">
      <alignment horizontal="center" vertical="center"/>
    </xf>
    <xf numFmtId="2" fontId="3" fillId="0" borderId="42" xfId="0" applyNumberFormat="1" applyFont="1" applyBorder="1"/>
    <xf numFmtId="2" fontId="3" fillId="0" borderId="19" xfId="0" applyNumberFormat="1" applyFont="1" applyBorder="1"/>
    <xf numFmtId="0" fontId="3" fillId="0" borderId="39" xfId="0" applyFont="1" applyBorder="1"/>
    <xf numFmtId="1" fontId="3" fillId="0" borderId="9" xfId="0" applyNumberFormat="1" applyFont="1" applyBorder="1"/>
    <xf numFmtId="1" fontId="3" fillId="0" borderId="9" xfId="0" applyNumberFormat="1" applyFont="1" applyBorder="1" applyAlignment="1">
      <alignment horizontal="center" vertical="center"/>
    </xf>
    <xf numFmtId="0" fontId="4" fillId="2" borderId="2" xfId="0" applyFont="1" applyFill="1" applyBorder="1" applyAlignment="1">
      <alignment horizontal="left" vertical="top" wrapText="1"/>
    </xf>
    <xf numFmtId="0" fontId="4" fillId="2" borderId="18" xfId="0" applyFont="1" applyFill="1" applyBorder="1" applyAlignment="1">
      <alignment horizontal="left" vertical="top" wrapText="1"/>
    </xf>
    <xf numFmtId="0" fontId="4" fillId="0" borderId="10" xfId="0" applyFont="1" applyBorder="1" applyAlignment="1">
      <alignment vertical="top"/>
    </xf>
    <xf numFmtId="0" fontId="4" fillId="0" borderId="20" xfId="0" applyFont="1" applyBorder="1" applyAlignment="1">
      <alignment vertical="top"/>
    </xf>
    <xf numFmtId="9" fontId="4" fillId="0" borderId="6" xfId="1" applyFont="1" applyFill="1" applyBorder="1" applyAlignment="1">
      <alignment vertical="top"/>
    </xf>
    <xf numFmtId="9" fontId="4" fillId="0" borderId="19" xfId="1" applyFont="1" applyFill="1" applyBorder="1" applyAlignment="1">
      <alignment vertical="top"/>
    </xf>
    <xf numFmtId="0" fontId="3" fillId="0" borderId="20" xfId="0" applyFont="1" applyBorder="1" applyAlignment="1">
      <alignment vertical="top"/>
    </xf>
    <xf numFmtId="0" fontId="3" fillId="0" borderId="6" xfId="0" applyFont="1" applyBorder="1" applyAlignment="1">
      <alignment vertical="top"/>
    </xf>
    <xf numFmtId="0" fontId="3" fillId="0" borderId="19" xfId="0" applyFont="1" applyBorder="1" applyAlignment="1">
      <alignment vertical="top"/>
    </xf>
    <xf numFmtId="0" fontId="3" fillId="0" borderId="10" xfId="0" applyFont="1" applyBorder="1" applyAlignment="1">
      <alignment vertical="top"/>
    </xf>
    <xf numFmtId="0" fontId="3" fillId="0" borderId="6" xfId="0" applyFont="1" applyFill="1" applyBorder="1" applyAlignment="1">
      <alignment vertical="top"/>
    </xf>
    <xf numFmtId="0" fontId="3" fillId="0" borderId="19" xfId="0" applyFont="1" applyFill="1" applyBorder="1" applyAlignment="1">
      <alignment vertical="top"/>
    </xf>
    <xf numFmtId="0" fontId="3" fillId="0" borderId="6" xfId="0" applyFont="1" applyBorder="1" applyAlignment="1">
      <alignment horizontal="right" vertical="top"/>
    </xf>
    <xf numFmtId="0" fontId="4" fillId="0" borderId="19" xfId="0" applyFont="1" applyFill="1" applyBorder="1" applyAlignment="1">
      <alignment horizontal="right" vertical="top"/>
    </xf>
    <xf numFmtId="0" fontId="3" fillId="0" borderId="10" xfId="0" applyFont="1" applyBorder="1" applyAlignment="1">
      <alignment horizontal="right" vertical="top"/>
    </xf>
    <xf numFmtId="0" fontId="4" fillId="0" borderId="20" xfId="0" applyFont="1" applyFill="1" applyBorder="1" applyAlignment="1">
      <alignment horizontal="right" vertical="top"/>
    </xf>
    <xf numFmtId="0" fontId="3" fillId="0" borderId="19" xfId="0" applyFont="1" applyBorder="1" applyAlignment="1">
      <alignment horizontal="right" vertical="top"/>
    </xf>
    <xf numFmtId="10" fontId="3" fillId="0" borderId="10" xfId="0" applyNumberFormat="1" applyFont="1" applyBorder="1" applyAlignment="1">
      <alignment vertical="top"/>
    </xf>
    <xf numFmtId="10" fontId="3" fillId="0" borderId="20" xfId="0" applyNumberFormat="1" applyFont="1" applyBorder="1" applyAlignment="1">
      <alignment vertical="top"/>
    </xf>
    <xf numFmtId="0" fontId="3" fillId="0" borderId="4" xfId="0" applyFont="1" applyFill="1" applyBorder="1" applyAlignment="1">
      <alignment horizontal="left" vertical="top" wrapText="1"/>
    </xf>
    <xf numFmtId="0" fontId="3" fillId="0" borderId="5" xfId="0" applyFont="1" applyFill="1" applyBorder="1" applyAlignment="1">
      <alignment vertical="top"/>
    </xf>
    <xf numFmtId="0" fontId="3" fillId="0" borderId="4" xfId="0" applyFont="1" applyFill="1" applyBorder="1" applyAlignment="1">
      <alignment vertical="top" wrapText="1"/>
    </xf>
    <xf numFmtId="0" fontId="3" fillId="0" borderId="5" xfId="0" applyNumberFormat="1" applyFont="1" applyFill="1" applyBorder="1" applyAlignment="1">
      <alignment vertical="top"/>
    </xf>
    <xf numFmtId="0" fontId="3" fillId="0" borderId="4" xfId="0" applyFont="1" applyFill="1" applyBorder="1" applyAlignment="1">
      <alignment vertical="top"/>
    </xf>
    <xf numFmtId="2" fontId="3" fillId="0" borderId="5" xfId="0" applyNumberFormat="1" applyFont="1" applyFill="1" applyBorder="1" applyAlignment="1">
      <alignment vertical="top"/>
    </xf>
    <xf numFmtId="0" fontId="3" fillId="0" borderId="7" xfId="0" applyNumberFormat="1" applyFont="1" applyFill="1" applyBorder="1" applyAlignment="1">
      <alignment vertical="top"/>
    </xf>
    <xf numFmtId="0" fontId="4" fillId="0" borderId="10" xfId="0" applyFont="1" applyFill="1" applyBorder="1" applyAlignment="1">
      <alignment vertical="top"/>
    </xf>
    <xf numFmtId="2" fontId="3" fillId="0" borderId="7" xfId="0" applyNumberFormat="1" applyFont="1" applyFill="1" applyBorder="1" applyAlignment="1">
      <alignment vertical="top"/>
    </xf>
    <xf numFmtId="0" fontId="3" fillId="0" borderId="10" xfId="0" applyFont="1" applyFill="1" applyBorder="1" applyAlignment="1">
      <alignment vertical="top" wrapText="1"/>
    </xf>
    <xf numFmtId="0" fontId="3" fillId="0" borderId="20" xfId="0" applyFont="1" applyFill="1" applyBorder="1" applyAlignment="1">
      <alignment vertical="top"/>
    </xf>
    <xf numFmtId="0" fontId="4" fillId="2" borderId="14" xfId="0" applyFont="1" applyFill="1" applyBorder="1" applyAlignment="1">
      <alignment horizontal="left" vertical="top" wrapText="1"/>
    </xf>
    <xf numFmtId="0" fontId="4" fillId="2" borderId="8" xfId="0" applyFont="1" applyFill="1" applyBorder="1" applyAlignment="1">
      <alignment horizontal="center" vertical="top"/>
    </xf>
    <xf numFmtId="0" fontId="3" fillId="0" borderId="9" xfId="0" applyFont="1" applyBorder="1" applyAlignment="1">
      <alignment vertical="top"/>
    </xf>
    <xf numFmtId="0" fontId="3" fillId="0" borderId="26" xfId="0" applyFont="1" applyBorder="1" applyAlignment="1">
      <alignment vertical="top"/>
    </xf>
    <xf numFmtId="166" fontId="3" fillId="0" borderId="9" xfId="0" applyNumberFormat="1" applyFont="1" applyBorder="1" applyAlignment="1">
      <alignment vertical="top"/>
    </xf>
    <xf numFmtId="0" fontId="3" fillId="0" borderId="26" xfId="0" applyFont="1" applyFill="1" applyBorder="1" applyAlignment="1">
      <alignment vertical="top"/>
    </xf>
    <xf numFmtId="1" fontId="3" fillId="0" borderId="29" xfId="0" applyNumberFormat="1" applyFont="1" applyBorder="1" applyAlignment="1">
      <alignment vertical="top"/>
    </xf>
    <xf numFmtId="4" fontId="3" fillId="0" borderId="9" xfId="0" applyNumberFormat="1" applyFont="1" applyBorder="1" applyAlignment="1">
      <alignment vertical="top"/>
    </xf>
    <xf numFmtId="0" fontId="3" fillId="0" borderId="40" xfId="0" applyFont="1" applyBorder="1" applyAlignment="1">
      <alignment vertical="top"/>
    </xf>
    <xf numFmtId="0" fontId="3" fillId="0" borderId="21" xfId="0" applyFont="1" applyBorder="1" applyAlignment="1">
      <alignment vertical="top"/>
    </xf>
    <xf numFmtId="0" fontId="3" fillId="0" borderId="35" xfId="0" applyFont="1" applyBorder="1" applyAlignment="1">
      <alignment vertical="top"/>
    </xf>
    <xf numFmtId="167" fontId="3" fillId="0" borderId="9" xfId="0" applyNumberFormat="1" applyFont="1" applyBorder="1"/>
    <xf numFmtId="166" fontId="3" fillId="0" borderId="38" xfId="0" applyNumberFormat="1" applyFont="1" applyBorder="1"/>
    <xf numFmtId="0" fontId="4" fillId="2" borderId="47" xfId="0" applyFont="1" applyFill="1" applyBorder="1" applyAlignment="1">
      <alignment horizontal="center" vertical="center"/>
    </xf>
    <xf numFmtId="166" fontId="3" fillId="0" borderId="19" xfId="0" applyNumberFormat="1" applyFont="1" applyBorder="1"/>
    <xf numFmtId="166" fontId="3" fillId="0" borderId="42" xfId="0" applyNumberFormat="1" applyFont="1" applyBorder="1"/>
    <xf numFmtId="166" fontId="3" fillId="0" borderId="9" xfId="0" applyNumberFormat="1" applyFont="1" applyFill="1" applyBorder="1"/>
    <xf numFmtId="0" fontId="3" fillId="0" borderId="26" xfId="0" applyFont="1" applyFill="1" applyBorder="1"/>
    <xf numFmtId="2" fontId="3" fillId="0" borderId="9" xfId="0" applyNumberFormat="1" applyFont="1" applyFill="1" applyBorder="1" applyAlignment="1">
      <alignment horizontal="center" vertical="center"/>
    </xf>
    <xf numFmtId="0" fontId="0" fillId="0" borderId="0" xfId="0" applyFill="1" applyBorder="1" applyAlignment="1">
      <alignment horizontal="center" vertical="center"/>
    </xf>
    <xf numFmtId="0" fontId="17" fillId="0" borderId="0" xfId="0" applyFont="1"/>
    <xf numFmtId="0" fontId="3" fillId="0" borderId="0" xfId="0" applyFont="1" applyAlignment="1">
      <alignment vertical="center" wrapText="1"/>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86" xfId="0" applyFont="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3" fillId="0" borderId="0" xfId="0" applyFont="1" applyAlignment="1">
      <alignment horizontal="center" vertical="center"/>
    </xf>
    <xf numFmtId="0" fontId="4" fillId="2" borderId="55" xfId="0" applyFont="1" applyFill="1" applyBorder="1" applyAlignment="1">
      <alignment horizontal="center" vertical="center" wrapText="1"/>
    </xf>
    <xf numFmtId="1" fontId="3" fillId="0" borderId="53" xfId="0" applyNumberFormat="1" applyFont="1" applyBorder="1" applyAlignment="1">
      <alignment horizontal="center" vertical="center"/>
    </xf>
    <xf numFmtId="0" fontId="3" fillId="0" borderId="52" xfId="0" applyFont="1" applyFill="1" applyBorder="1" applyAlignment="1">
      <alignment horizontal="center" vertical="center"/>
    </xf>
    <xf numFmtId="1" fontId="3" fillId="0" borderId="53" xfId="0" applyNumberFormat="1" applyFont="1" applyFill="1" applyBorder="1" applyAlignment="1">
      <alignment horizontal="center" vertical="center"/>
    </xf>
    <xf numFmtId="0" fontId="3" fillId="0" borderId="55" xfId="0" applyFont="1" applyFill="1" applyBorder="1" applyAlignment="1">
      <alignment horizontal="center"/>
    </xf>
    <xf numFmtId="1" fontId="3" fillId="0" borderId="12" xfId="0" applyNumberFormat="1" applyFont="1" applyBorder="1" applyAlignment="1">
      <alignment horizontal="center" vertical="center"/>
    </xf>
    <xf numFmtId="0" fontId="3" fillId="0" borderId="0" xfId="0" applyFont="1" applyFill="1" applyBorder="1" applyAlignment="1">
      <alignment horizontal="center"/>
    </xf>
    <xf numFmtId="166" fontId="3" fillId="0" borderId="0" xfId="0" applyNumberFormat="1" applyFont="1" applyAlignment="1">
      <alignment horizontal="center" vertical="center"/>
    </xf>
    <xf numFmtId="0" fontId="0" fillId="0" borderId="48" xfId="0" applyBorder="1" applyAlignment="1">
      <alignment horizontal="center" vertical="center"/>
    </xf>
    <xf numFmtId="1" fontId="0" fillId="0" borderId="48" xfId="0" applyNumberFormat="1" applyBorder="1" applyAlignment="1">
      <alignment horizontal="center" vertical="center"/>
    </xf>
    <xf numFmtId="0" fontId="0" fillId="0" borderId="0" xfId="0" applyBorder="1"/>
    <xf numFmtId="0" fontId="0" fillId="0" borderId="0" xfId="0" applyBorder="1" applyAlignment="1">
      <alignment horizontal="center" vertical="center"/>
    </xf>
    <xf numFmtId="1" fontId="0" fillId="0" borderId="0" xfId="0" applyNumberFormat="1" applyBorder="1" applyAlignment="1">
      <alignment horizontal="center" vertical="center"/>
    </xf>
    <xf numFmtId="0" fontId="0" fillId="0" borderId="78" xfId="0" applyBorder="1" applyAlignment="1">
      <alignment horizontal="center" vertical="center"/>
    </xf>
    <xf numFmtId="166" fontId="0" fillId="0" borderId="0" xfId="0" applyNumberFormat="1" applyFill="1" applyBorder="1" applyAlignment="1">
      <alignment horizontal="center" vertical="center"/>
    </xf>
    <xf numFmtId="166" fontId="0" fillId="0" borderId="0" xfId="0" applyNumberFormat="1" applyFill="1" applyBorder="1"/>
    <xf numFmtId="2" fontId="3" fillId="0" borderId="11" xfId="0" applyNumberFormat="1" applyFont="1" applyBorder="1" applyAlignment="1">
      <alignment horizontal="center" vertical="center"/>
    </xf>
    <xf numFmtId="0" fontId="3" fillId="0" borderId="55" xfId="0" applyFont="1" applyBorder="1" applyAlignment="1">
      <alignment horizontal="center"/>
    </xf>
    <xf numFmtId="2" fontId="3" fillId="0" borderId="55" xfId="0" applyNumberFormat="1" applyFont="1" applyBorder="1" applyAlignment="1">
      <alignment horizontal="center" vertical="center"/>
    </xf>
    <xf numFmtId="2" fontId="3" fillId="0" borderId="12" xfId="0" applyNumberFormat="1" applyFont="1" applyBorder="1" applyAlignment="1">
      <alignment horizontal="center" vertical="center"/>
    </xf>
    <xf numFmtId="0" fontId="3" fillId="2" borderId="55" xfId="0" applyFont="1" applyFill="1" applyBorder="1" applyAlignment="1">
      <alignment horizontal="center" vertical="center"/>
    </xf>
    <xf numFmtId="0" fontId="3" fillId="2" borderId="55" xfId="0" applyFont="1" applyFill="1" applyBorder="1" applyAlignment="1">
      <alignment horizontal="center" vertical="center" wrapText="1"/>
    </xf>
    <xf numFmtId="0" fontId="4" fillId="0" borderId="0" xfId="0" applyFont="1" applyFill="1" applyBorder="1" applyAlignment="1">
      <alignment vertical="center"/>
    </xf>
    <xf numFmtId="1" fontId="3" fillId="0" borderId="86" xfId="0" applyNumberFormat="1" applyFont="1" applyBorder="1" applyAlignment="1">
      <alignment horizontal="center" vertical="center"/>
    </xf>
    <xf numFmtId="0" fontId="4" fillId="0" borderId="0" xfId="0" applyFont="1" applyAlignment="1">
      <alignment vertical="center"/>
    </xf>
    <xf numFmtId="43" fontId="4" fillId="0" borderId="6" xfId="5" applyFont="1" applyFill="1" applyBorder="1" applyAlignment="1">
      <alignment horizontal="center" vertical="center"/>
    </xf>
    <xf numFmtId="43" fontId="4" fillId="0" borderId="19" xfId="5" applyFont="1" applyFill="1" applyBorder="1" applyAlignment="1">
      <alignment horizontal="center" vertical="center"/>
    </xf>
    <xf numFmtId="43" fontId="3" fillId="0" borderId="29" xfId="5" applyFont="1" applyBorder="1" applyAlignment="1">
      <alignment horizontal="center" vertical="center"/>
    </xf>
    <xf numFmtId="43" fontId="3" fillId="0" borderId="29" xfId="5" applyFont="1" applyFill="1" applyBorder="1" applyAlignment="1">
      <alignment horizontal="center" vertical="center"/>
    </xf>
    <xf numFmtId="43" fontId="3" fillId="0" borderId="30" xfId="5" applyFont="1" applyBorder="1" applyAlignment="1">
      <alignment horizontal="center" vertical="center"/>
    </xf>
    <xf numFmtId="43" fontId="3" fillId="0" borderId="9" xfId="5" applyFont="1" applyBorder="1" applyAlignment="1">
      <alignment horizontal="center" vertical="center"/>
    </xf>
    <xf numFmtId="43" fontId="4" fillId="0" borderId="6" xfId="5" applyFont="1" applyBorder="1" applyAlignment="1">
      <alignment horizontal="center" vertical="center"/>
    </xf>
    <xf numFmtId="43" fontId="4" fillId="0" borderId="19" xfId="5" applyFont="1" applyBorder="1" applyAlignment="1">
      <alignment horizontal="center" vertical="center"/>
    </xf>
    <xf numFmtId="43" fontId="3" fillId="0" borderId="9" xfId="5" applyFont="1" applyFill="1" applyBorder="1" applyAlignment="1">
      <alignment horizontal="center" vertical="center"/>
    </xf>
    <xf numFmtId="43" fontId="3" fillId="0" borderId="6" xfId="5" applyFont="1" applyBorder="1" applyAlignment="1">
      <alignment horizontal="center" vertical="center"/>
    </xf>
    <xf numFmtId="43" fontId="3" fillId="0" borderId="19" xfId="5" applyFont="1" applyBorder="1" applyAlignment="1">
      <alignment horizontal="center" vertical="center"/>
    </xf>
    <xf numFmtId="43" fontId="4" fillId="0" borderId="6" xfId="5" applyFont="1" applyBorder="1"/>
    <xf numFmtId="43" fontId="4" fillId="0" borderId="19" xfId="5" applyFont="1" applyBorder="1"/>
    <xf numFmtId="43" fontId="4" fillId="0" borderId="6" xfId="5" applyFont="1" applyFill="1" applyBorder="1"/>
    <xf numFmtId="43" fontId="4" fillId="0" borderId="6" xfId="5" applyFont="1" applyFill="1" applyBorder="1" applyAlignment="1">
      <alignment horizontal="center"/>
    </xf>
    <xf numFmtId="43" fontId="4" fillId="0" borderId="19" xfId="5" applyFont="1" applyFill="1" applyBorder="1" applyAlignment="1">
      <alignment horizontal="center"/>
    </xf>
    <xf numFmtId="43" fontId="3" fillId="0" borderId="9" xfId="5" applyFont="1" applyFill="1" applyBorder="1"/>
    <xf numFmtId="43" fontId="3" fillId="0" borderId="38" xfId="5" applyFont="1" applyBorder="1"/>
    <xf numFmtId="43" fontId="0" fillId="0" borderId="0" xfId="5" applyFont="1" applyFill="1" applyBorder="1"/>
    <xf numFmtId="43" fontId="3" fillId="0" borderId="6" xfId="5" applyFont="1" applyBorder="1"/>
    <xf numFmtId="43" fontId="3" fillId="0" borderId="19" xfId="5" applyFont="1" applyBorder="1"/>
    <xf numFmtId="43" fontId="3" fillId="0" borderId="6" xfId="5" applyFont="1" applyBorder="1" applyAlignment="1">
      <alignment horizontal="right" vertical="center"/>
    </xf>
    <xf numFmtId="43" fontId="3" fillId="0" borderId="19" xfId="5" applyFont="1" applyBorder="1" applyAlignment="1">
      <alignment horizontal="right" vertical="center"/>
    </xf>
    <xf numFmtId="43" fontId="4" fillId="0" borderId="6" xfId="5" applyFont="1" applyBorder="1" applyAlignment="1">
      <alignment vertical="top"/>
    </xf>
    <xf numFmtId="43" fontId="4" fillId="0" borderId="19" xfId="5" applyFont="1" applyBorder="1" applyAlignment="1">
      <alignment vertical="top"/>
    </xf>
    <xf numFmtId="43" fontId="3" fillId="0" borderId="9" xfId="5" applyFont="1" applyBorder="1" applyAlignment="1">
      <alignment vertical="top"/>
    </xf>
    <xf numFmtId="43" fontId="3" fillId="0" borderId="6" xfId="5" applyFont="1" applyBorder="1" applyAlignment="1">
      <alignment vertical="top"/>
    </xf>
    <xf numFmtId="43" fontId="3" fillId="0" borderId="19" xfId="5" applyFont="1" applyBorder="1" applyAlignment="1">
      <alignment vertical="top"/>
    </xf>
    <xf numFmtId="43" fontId="3" fillId="0" borderId="9" xfId="5" applyFont="1" applyBorder="1" applyAlignment="1">
      <alignment horizontal="center" vertical="top"/>
    </xf>
    <xf numFmtId="43" fontId="3" fillId="0" borderId="6" xfId="5" applyFont="1" applyBorder="1" applyAlignment="1">
      <alignment horizontal="right" vertical="top"/>
    </xf>
    <xf numFmtId="43" fontId="3" fillId="0" borderId="19" xfId="5" applyFont="1" applyBorder="1" applyAlignment="1">
      <alignment horizontal="right" vertical="top"/>
    </xf>
    <xf numFmtId="43" fontId="4" fillId="0" borderId="6" xfId="5" applyFont="1" applyFill="1" applyBorder="1" applyAlignment="1">
      <alignment vertical="top"/>
    </xf>
    <xf numFmtId="43" fontId="4" fillId="0" borderId="6" xfId="5" applyFont="1" applyFill="1" applyBorder="1" applyAlignment="1">
      <alignment horizontal="center" vertical="top"/>
    </xf>
    <xf numFmtId="43" fontId="4" fillId="0" borderId="19" xfId="5" applyFont="1" applyFill="1" applyBorder="1" applyAlignment="1">
      <alignment horizontal="center" vertical="top"/>
    </xf>
    <xf numFmtId="43" fontId="3" fillId="0" borderId="9" xfId="5" applyFont="1" applyFill="1" applyBorder="1" applyAlignment="1">
      <alignment vertical="top"/>
    </xf>
    <xf numFmtId="43" fontId="0" fillId="0" borderId="9" xfId="5" applyFont="1" applyBorder="1"/>
    <xf numFmtId="168" fontId="0" fillId="0" borderId="9" xfId="5" applyNumberFormat="1" applyFont="1" applyBorder="1"/>
    <xf numFmtId="168" fontId="3" fillId="0" borderId="9" xfId="5" applyNumberFormat="1" applyFont="1" applyBorder="1" applyAlignment="1">
      <alignment vertical="top"/>
    </xf>
    <xf numFmtId="0" fontId="4" fillId="0" borderId="0" xfId="0" applyFont="1" applyFill="1" applyBorder="1" applyAlignment="1">
      <alignment horizontal="left" vertical="center"/>
    </xf>
    <xf numFmtId="168" fontId="3" fillId="0" borderId="12" xfId="5" applyNumberFormat="1" applyFont="1" applyBorder="1" applyAlignment="1">
      <alignment horizontal="center" vertical="center"/>
    </xf>
    <xf numFmtId="168" fontId="3" fillId="0" borderId="11" xfId="5" applyNumberFormat="1" applyFont="1" applyBorder="1" applyAlignment="1">
      <alignment horizontal="center" vertical="center"/>
    </xf>
    <xf numFmtId="168" fontId="3" fillId="0" borderId="53" xfId="5" applyNumberFormat="1" applyFont="1" applyBorder="1" applyAlignment="1">
      <alignment horizontal="center" vertical="center"/>
    </xf>
    <xf numFmtId="168" fontId="3" fillId="0" borderId="55" xfId="5" applyNumberFormat="1" applyFont="1" applyBorder="1" applyAlignment="1">
      <alignment horizontal="center" vertical="center"/>
    </xf>
    <xf numFmtId="0" fontId="4" fillId="0" borderId="0" xfId="0" applyFont="1" applyFill="1" applyBorder="1" applyAlignment="1">
      <alignment horizontal="center" vertical="center" wrapText="1"/>
    </xf>
    <xf numFmtId="0" fontId="0" fillId="0" borderId="0" xfId="0" applyAlignment="1">
      <alignment horizontal="center" vertical="center"/>
    </xf>
    <xf numFmtId="0" fontId="3" fillId="0" borderId="0" xfId="0" applyFont="1" applyBorder="1"/>
    <xf numFmtId="0" fontId="3" fillId="0" borderId="12" xfId="0" applyFont="1" applyBorder="1" applyAlignment="1">
      <alignment horizontal="center"/>
    </xf>
    <xf numFmtId="0" fontId="3" fillId="0" borderId="11" xfId="0" applyFont="1" applyBorder="1" applyAlignment="1">
      <alignment horizontal="center" vertical="center"/>
    </xf>
    <xf numFmtId="0" fontId="3" fillId="0" borderId="11" xfId="0" applyFont="1" applyBorder="1" applyAlignment="1">
      <alignment horizontal="center"/>
    </xf>
    <xf numFmtId="1" fontId="3" fillId="0" borderId="11" xfId="0" applyNumberFormat="1" applyFont="1" applyBorder="1" applyAlignment="1">
      <alignment horizontal="center"/>
    </xf>
    <xf numFmtId="0" fontId="3" fillId="0" borderId="11" xfId="0" applyFont="1" applyFill="1" applyBorder="1" applyAlignment="1">
      <alignment horizontal="center" vertical="center"/>
    </xf>
    <xf numFmtId="0" fontId="4" fillId="2" borderId="3" xfId="0" applyFont="1" applyFill="1" applyBorder="1" applyAlignment="1">
      <alignment horizontal="center" vertical="center"/>
    </xf>
    <xf numFmtId="0" fontId="3" fillId="0" borderId="10" xfId="0" applyFont="1" applyBorder="1" applyAlignment="1">
      <alignment horizontal="center" vertical="center"/>
    </xf>
    <xf numFmtId="168" fontId="3" fillId="0" borderId="7" xfId="5" applyNumberFormat="1" applyFont="1" applyBorder="1" applyAlignment="1">
      <alignment horizontal="center" vertical="center"/>
    </xf>
    <xf numFmtId="1" fontId="3" fillId="0" borderId="11" xfId="0" applyNumberFormat="1" applyFont="1" applyFill="1" applyBorder="1" applyAlignment="1">
      <alignment horizontal="center" vertical="center"/>
    </xf>
    <xf numFmtId="0" fontId="3" fillId="0" borderId="11" xfId="0" applyFont="1" applyFill="1" applyBorder="1" applyAlignment="1">
      <alignment horizontal="center"/>
    </xf>
    <xf numFmtId="0" fontId="3" fillId="0" borderId="52" xfId="0" applyFont="1" applyBorder="1" applyAlignment="1">
      <alignment horizontal="center" vertical="center"/>
    </xf>
    <xf numFmtId="0" fontId="3" fillId="0" borderId="54" xfId="0" applyFont="1" applyBorder="1" applyAlignment="1">
      <alignment horizontal="center" vertical="center"/>
    </xf>
    <xf numFmtId="1" fontId="3" fillId="0" borderId="52" xfId="0" applyNumberFormat="1" applyFont="1" applyBorder="1" applyAlignment="1">
      <alignment horizontal="center" vertical="center"/>
    </xf>
    <xf numFmtId="1" fontId="3" fillId="0" borderId="0" xfId="0" applyNumberFormat="1" applyFont="1" applyBorder="1"/>
    <xf numFmtId="166" fontId="3" fillId="0" borderId="0" xfId="0" applyNumberFormat="1" applyFont="1" applyFill="1" applyBorder="1" applyAlignment="1">
      <alignment horizontal="center" vertical="center"/>
    </xf>
    <xf numFmtId="166" fontId="3" fillId="0" borderId="53" xfId="0" applyNumberFormat="1" applyFont="1" applyFill="1" applyBorder="1" applyAlignment="1">
      <alignment horizontal="center" vertical="center"/>
    </xf>
    <xf numFmtId="0" fontId="3" fillId="0" borderId="58" xfId="0" applyFont="1" applyFill="1" applyBorder="1" applyAlignment="1">
      <alignment horizontal="center"/>
    </xf>
    <xf numFmtId="0" fontId="3" fillId="0" borderId="0" xfId="0" applyFont="1" applyAlignment="1">
      <alignment horizontal="left" vertical="center"/>
    </xf>
    <xf numFmtId="0" fontId="4" fillId="2" borderId="55" xfId="0" applyFont="1" applyFill="1" applyBorder="1" applyAlignment="1">
      <alignment horizontal="center" vertical="center"/>
    </xf>
    <xf numFmtId="0" fontId="4" fillId="0" borderId="0" xfId="0" applyFont="1" applyAlignment="1">
      <alignment horizontal="left" vertical="center"/>
    </xf>
    <xf numFmtId="1" fontId="3" fillId="0" borderId="0" xfId="0" applyNumberFormat="1" applyFont="1" applyBorder="1" applyAlignment="1">
      <alignment horizontal="center" vertical="center"/>
    </xf>
    <xf numFmtId="1" fontId="0" fillId="0" borderId="0" xfId="0" applyNumberFormat="1" applyFill="1" applyBorder="1" applyAlignment="1">
      <alignment horizontal="center" vertical="center"/>
    </xf>
    <xf numFmtId="0" fontId="4" fillId="0" borderId="0" xfId="0" applyFont="1" applyFill="1" applyBorder="1" applyAlignment="1">
      <alignment horizontal="left" vertical="center" wrapText="1"/>
    </xf>
    <xf numFmtId="1" fontId="21" fillId="0" borderId="86" xfId="0" applyNumberFormat="1" applyFont="1" applyBorder="1" applyAlignment="1">
      <alignment horizontal="center" vertical="center"/>
    </xf>
    <xf numFmtId="1" fontId="21" fillId="0" borderId="12" xfId="0" applyNumberFormat="1" applyFont="1" applyBorder="1" applyAlignment="1">
      <alignment horizontal="center" vertical="center"/>
    </xf>
    <xf numFmtId="1" fontId="21" fillId="0" borderId="52" xfId="0" applyNumberFormat="1" applyFont="1" applyBorder="1" applyAlignment="1">
      <alignment horizontal="center" vertical="center"/>
    </xf>
    <xf numFmtId="1" fontId="21" fillId="0" borderId="11" xfId="0" applyNumberFormat="1" applyFont="1" applyBorder="1" applyAlignment="1">
      <alignment horizontal="center" vertical="center"/>
    </xf>
    <xf numFmtId="1" fontId="21" fillId="0" borderId="54" xfId="0" applyNumberFormat="1" applyFont="1" applyBorder="1" applyAlignment="1">
      <alignment horizontal="center" vertical="center"/>
    </xf>
    <xf numFmtId="1" fontId="21" fillId="0" borderId="55" xfId="0" applyNumberFormat="1" applyFont="1" applyBorder="1" applyAlignment="1">
      <alignment horizontal="center"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2" xfId="0" applyFont="1" applyFill="1" applyBorder="1" applyAlignment="1">
      <alignment horizontal="center"/>
    </xf>
    <xf numFmtId="166" fontId="3" fillId="0" borderId="12" xfId="0" applyNumberFormat="1" applyFont="1" applyFill="1" applyBorder="1" applyAlignment="1">
      <alignment horizontal="center"/>
    </xf>
    <xf numFmtId="0" fontId="3" fillId="0" borderId="11" xfId="0" applyFont="1" applyFill="1" applyBorder="1" applyAlignment="1">
      <alignment horizontal="center" wrapText="1"/>
    </xf>
    <xf numFmtId="166" fontId="3" fillId="0" borderId="11" xfId="0" applyNumberFormat="1" applyFont="1" applyFill="1" applyBorder="1" applyAlignment="1">
      <alignment horizontal="center"/>
    </xf>
    <xf numFmtId="0" fontId="3" fillId="0" borderId="55" xfId="0" applyFont="1" applyFill="1" applyBorder="1" applyAlignment="1">
      <alignment horizontal="center" wrapText="1"/>
    </xf>
    <xf numFmtId="166" fontId="3" fillId="0" borderId="55" xfId="0" applyNumberFormat="1" applyFont="1" applyFill="1" applyBorder="1" applyAlignment="1">
      <alignment horizontal="center"/>
    </xf>
    <xf numFmtId="0" fontId="23" fillId="0" borderId="0" xfId="0" applyFont="1"/>
    <xf numFmtId="1" fontId="3" fillId="0" borderId="11" xfId="0" applyNumberFormat="1" applyFont="1" applyFill="1" applyBorder="1" applyAlignment="1">
      <alignment horizontal="center"/>
    </xf>
    <xf numFmtId="0" fontId="3" fillId="0" borderId="57" xfId="0" applyFont="1" applyBorder="1" applyAlignment="1">
      <alignment horizontal="center" vertical="center"/>
    </xf>
    <xf numFmtId="0" fontId="24" fillId="0" borderId="0" xfId="0" applyFont="1"/>
    <xf numFmtId="0" fontId="25" fillId="0" borderId="0" xfId="0" applyFont="1"/>
    <xf numFmtId="0" fontId="3" fillId="0" borderId="0" xfId="0" applyFont="1" applyFill="1" applyBorder="1"/>
    <xf numFmtId="0" fontId="3" fillId="0" borderId="0" xfId="0" applyFont="1" applyFill="1"/>
    <xf numFmtId="0" fontId="4" fillId="2" borderId="11" xfId="0" applyFont="1" applyFill="1" applyBorder="1" applyAlignment="1">
      <alignment vertical="center" wrapText="1"/>
    </xf>
    <xf numFmtId="43" fontId="3" fillId="0" borderId="11" xfId="5" applyFont="1" applyBorder="1" applyAlignment="1">
      <alignment horizontal="center" vertical="center" wrapText="1"/>
    </xf>
    <xf numFmtId="0" fontId="3" fillId="0" borderId="0" xfId="0" applyFont="1" applyFill="1" applyBorder="1" applyAlignment="1">
      <alignment horizontal="left" vertical="center"/>
    </xf>
    <xf numFmtId="166" fontId="21" fillId="0" borderId="12" xfId="0" applyNumberFormat="1" applyFont="1" applyBorder="1" applyAlignment="1">
      <alignment horizontal="center" vertical="center"/>
    </xf>
    <xf numFmtId="166" fontId="21" fillId="0" borderId="11" xfId="0" applyNumberFormat="1" applyFont="1" applyBorder="1" applyAlignment="1">
      <alignment horizontal="center" vertical="center"/>
    </xf>
    <xf numFmtId="166" fontId="21" fillId="0" borderId="55" xfId="0" applyNumberFormat="1" applyFont="1" applyBorder="1" applyAlignment="1">
      <alignment horizontal="center" vertical="center"/>
    </xf>
    <xf numFmtId="166" fontId="26" fillId="0" borderId="87" xfId="0" applyNumberFormat="1" applyFont="1" applyFill="1" applyBorder="1" applyAlignment="1">
      <alignment horizontal="center" vertical="center"/>
    </xf>
    <xf numFmtId="166" fontId="26" fillId="0" borderId="53" xfId="0" applyNumberFormat="1" applyFont="1" applyFill="1" applyBorder="1" applyAlignment="1">
      <alignment horizontal="center" vertical="center"/>
    </xf>
    <xf numFmtId="166" fontId="26" fillId="0" borderId="56" xfId="0" applyNumberFormat="1" applyFont="1" applyFill="1" applyBorder="1" applyAlignment="1">
      <alignment horizontal="center" vertical="center"/>
    </xf>
    <xf numFmtId="0" fontId="4" fillId="2" borderId="2" xfId="0" applyFont="1" applyFill="1" applyBorder="1" applyAlignment="1">
      <alignment horizontal="left" vertical="center" wrapText="1"/>
    </xf>
    <xf numFmtId="168" fontId="3" fillId="0" borderId="52" xfId="5" applyNumberFormat="1" applyFont="1" applyBorder="1" applyAlignment="1">
      <alignment horizontal="center" vertical="center"/>
    </xf>
    <xf numFmtId="168" fontId="3" fillId="0" borderId="53" xfId="5" applyNumberFormat="1" applyFont="1" applyFill="1" applyBorder="1" applyAlignment="1">
      <alignment horizontal="center" vertical="center"/>
    </xf>
    <xf numFmtId="168" fontId="3" fillId="0" borderId="11" xfId="5" applyNumberFormat="1" applyFont="1" applyFill="1" applyBorder="1" applyAlignment="1">
      <alignment horizontal="center" vertical="center"/>
    </xf>
    <xf numFmtId="168" fontId="3" fillId="0" borderId="54" xfId="5" applyNumberFormat="1" applyFont="1" applyBorder="1" applyAlignment="1">
      <alignment horizontal="center" vertical="center"/>
    </xf>
    <xf numFmtId="168" fontId="3" fillId="0" borderId="55" xfId="5" applyNumberFormat="1" applyFont="1" applyFill="1" applyBorder="1" applyAlignment="1">
      <alignment horizontal="center" vertical="center"/>
    </xf>
    <xf numFmtId="0" fontId="4" fillId="2" borderId="94" xfId="0" applyFont="1" applyFill="1" applyBorder="1" applyAlignment="1">
      <alignment vertical="center"/>
    </xf>
    <xf numFmtId="0" fontId="4" fillId="2" borderId="95" xfId="0" applyFont="1" applyFill="1" applyBorder="1" applyAlignment="1">
      <alignment vertical="center"/>
    </xf>
    <xf numFmtId="0" fontId="2" fillId="0" borderId="0" xfId="0" applyFont="1" applyAlignment="1">
      <alignment horizontal="left"/>
    </xf>
    <xf numFmtId="10" fontId="3" fillId="0" borderId="11" xfId="1" applyNumberFormat="1" applyFont="1" applyBorder="1" applyAlignment="1">
      <alignment horizontal="center"/>
    </xf>
    <xf numFmtId="0" fontId="3" fillId="0" borderId="48" xfId="0" applyFont="1" applyBorder="1" applyAlignment="1">
      <alignment horizontal="center" vertical="center"/>
    </xf>
    <xf numFmtId="0" fontId="4" fillId="0" borderId="0" xfId="0" applyFont="1" applyAlignment="1">
      <alignment vertical="center" wrapText="1"/>
    </xf>
    <xf numFmtId="0" fontId="3" fillId="0" borderId="52" xfId="0" applyFont="1" applyBorder="1"/>
    <xf numFmtId="0" fontId="3" fillId="0" borderId="54" xfId="0" applyFont="1" applyBorder="1"/>
    <xf numFmtId="10" fontId="3" fillId="0" borderId="55" xfId="1" applyNumberFormat="1" applyFont="1" applyFill="1" applyBorder="1" applyAlignment="1">
      <alignment horizontal="center"/>
    </xf>
    <xf numFmtId="0" fontId="3" fillId="0" borderId="86" xfId="0" applyFont="1" applyBorder="1"/>
    <xf numFmtId="10" fontId="3" fillId="0" borderId="12" xfId="1" applyNumberFormat="1" applyFont="1" applyBorder="1" applyAlignment="1">
      <alignment horizontal="center"/>
    </xf>
    <xf numFmtId="0" fontId="3" fillId="0" borderId="87" xfId="0" applyFont="1" applyBorder="1" applyAlignment="1">
      <alignment horizontal="center" vertical="center"/>
    </xf>
    <xf numFmtId="0" fontId="3" fillId="2" borderId="99" xfId="0" applyFont="1" applyFill="1" applyBorder="1" applyAlignment="1">
      <alignment horizontal="center" vertical="center" wrapText="1"/>
    </xf>
    <xf numFmtId="0" fontId="3" fillId="2" borderId="98" xfId="0" applyFont="1" applyFill="1" applyBorder="1" applyAlignment="1">
      <alignment vertical="center" wrapText="1"/>
    </xf>
    <xf numFmtId="0" fontId="4" fillId="2" borderId="100" xfId="0" applyFont="1" applyFill="1" applyBorder="1" applyAlignment="1">
      <alignment vertical="center"/>
    </xf>
    <xf numFmtId="0" fontId="4" fillId="2" borderId="101" xfId="0" applyFont="1" applyFill="1" applyBorder="1" applyAlignment="1">
      <alignment vertical="center"/>
    </xf>
    <xf numFmtId="0" fontId="3" fillId="0" borderId="13" xfId="0" applyFont="1" applyBorder="1" applyAlignment="1">
      <alignment horizontal="center"/>
    </xf>
    <xf numFmtId="0" fontId="3" fillId="0" borderId="48" xfId="0" applyFont="1" applyBorder="1" applyAlignment="1">
      <alignment horizontal="center"/>
    </xf>
    <xf numFmtId="1" fontId="3" fillId="0" borderId="48" xfId="0" applyNumberFormat="1" applyFont="1" applyBorder="1" applyAlignment="1">
      <alignment horizontal="center"/>
    </xf>
    <xf numFmtId="0" fontId="3" fillId="0" borderId="48" xfId="0" applyFont="1" applyFill="1" applyBorder="1" applyAlignment="1">
      <alignment horizontal="center"/>
    </xf>
    <xf numFmtId="0" fontId="3" fillId="0" borderId="102" xfId="0" applyFont="1" applyBorder="1" applyAlignment="1">
      <alignment horizontal="center"/>
    </xf>
    <xf numFmtId="0" fontId="3" fillId="2" borderId="99" xfId="0" applyFont="1" applyFill="1" applyBorder="1" applyAlignment="1">
      <alignment horizontal="center" vertical="center"/>
    </xf>
    <xf numFmtId="0" fontId="3" fillId="2" borderId="54" xfId="0" applyFont="1" applyFill="1" applyBorder="1" applyAlignment="1">
      <alignment horizontal="center" vertical="center"/>
    </xf>
    <xf numFmtId="0" fontId="3" fillId="0" borderId="86" xfId="0" applyFont="1" applyBorder="1" applyAlignment="1">
      <alignment horizontal="center"/>
    </xf>
    <xf numFmtId="0" fontId="3" fillId="0" borderId="52" xfId="0" applyFont="1" applyBorder="1" applyAlignment="1">
      <alignment horizontal="center"/>
    </xf>
    <xf numFmtId="0" fontId="3" fillId="0" borderId="54" xfId="0" applyFont="1" applyBorder="1" applyAlignment="1">
      <alignment horizontal="center"/>
    </xf>
    <xf numFmtId="0" fontId="3" fillId="0" borderId="80" xfId="0" applyFont="1" applyBorder="1" applyAlignment="1">
      <alignment horizontal="center" vertical="center"/>
    </xf>
    <xf numFmtId="0" fontId="3" fillId="0" borderId="49" xfId="0" applyFont="1" applyBorder="1" applyAlignment="1">
      <alignment horizontal="center" vertical="center"/>
    </xf>
    <xf numFmtId="0" fontId="3" fillId="0" borderId="99" xfId="0" applyFont="1" applyBorder="1" applyAlignment="1">
      <alignment horizontal="center" vertical="center"/>
    </xf>
    <xf numFmtId="168" fontId="4" fillId="0" borderId="11" xfId="5" applyNumberFormat="1" applyFont="1" applyBorder="1" applyAlignment="1">
      <alignment horizontal="center" vertical="center"/>
    </xf>
    <xf numFmtId="0" fontId="4" fillId="7" borderId="2" xfId="0" applyFont="1" applyFill="1" applyBorder="1" applyAlignment="1">
      <alignment horizontal="left"/>
    </xf>
    <xf numFmtId="0" fontId="4" fillId="7" borderId="73" xfId="0" applyFont="1" applyFill="1" applyBorder="1" applyAlignment="1">
      <alignment horizontal="left"/>
    </xf>
    <xf numFmtId="0" fontId="3" fillId="0" borderId="0" xfId="0" applyFont="1" applyAlignment="1">
      <alignment wrapText="1"/>
    </xf>
    <xf numFmtId="0" fontId="3" fillId="0" borderId="5" xfId="0" applyFont="1" applyFill="1" applyBorder="1" applyAlignment="1">
      <alignment wrapText="1"/>
    </xf>
    <xf numFmtId="166" fontId="3" fillId="0" borderId="5" xfId="0" applyNumberFormat="1" applyFont="1" applyFill="1" applyBorder="1" applyAlignment="1">
      <alignment vertical="center"/>
    </xf>
    <xf numFmtId="166" fontId="3" fillId="0" borderId="7" xfId="0" applyNumberFormat="1" applyFont="1" applyFill="1" applyBorder="1" applyAlignment="1">
      <alignment vertical="center"/>
    </xf>
    <xf numFmtId="0" fontId="3" fillId="0" borderId="105" xfId="0" applyFont="1" applyFill="1" applyBorder="1" applyAlignment="1">
      <alignment horizontal="left" wrapText="1"/>
    </xf>
    <xf numFmtId="0" fontId="3" fillId="0" borderId="106" xfId="0" applyFont="1" applyFill="1" applyBorder="1"/>
    <xf numFmtId="0" fontId="4" fillId="2" borderId="18" xfId="0" applyFont="1" applyFill="1" applyBorder="1" applyAlignment="1">
      <alignment horizontal="center" vertical="center" wrapText="1"/>
    </xf>
    <xf numFmtId="0" fontId="4" fillId="0" borderId="20" xfId="0" applyFont="1" applyFill="1" applyBorder="1" applyAlignment="1">
      <alignment horizontal="center"/>
    </xf>
    <xf numFmtId="0" fontId="4" fillId="2" borderId="85" xfId="0" applyFont="1" applyFill="1" applyBorder="1" applyAlignment="1">
      <alignment horizontal="center" vertical="center" wrapText="1"/>
    </xf>
    <xf numFmtId="0" fontId="3" fillId="0" borderId="21" xfId="0" applyFont="1" applyBorder="1" applyAlignment="1">
      <alignment horizontal="center"/>
    </xf>
    <xf numFmtId="2" fontId="3" fillId="0" borderId="9" xfId="0" applyNumberFormat="1" applyFont="1" applyBorder="1" applyAlignment="1">
      <alignment vertical="top"/>
    </xf>
    <xf numFmtId="170" fontId="0" fillId="0" borderId="0" xfId="1" applyNumberFormat="1" applyFont="1"/>
    <xf numFmtId="0" fontId="3" fillId="0" borderId="11" xfId="0" applyFont="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0" fontId="4" fillId="0" borderId="0" xfId="0" applyFont="1" applyFill="1" applyBorder="1" applyAlignment="1">
      <alignment vertical="center" wrapText="1"/>
    </xf>
    <xf numFmtId="0" fontId="20" fillId="0" borderId="0" xfId="0" applyFont="1" applyAlignment="1">
      <alignment vertical="top" wrapText="1"/>
    </xf>
    <xf numFmtId="0" fontId="3" fillId="0" borderId="11" xfId="0" applyFont="1" applyFill="1" applyBorder="1" applyAlignment="1">
      <alignment vertical="center" wrapText="1"/>
    </xf>
    <xf numFmtId="0" fontId="4" fillId="2" borderId="20" xfId="0" applyFont="1" applyFill="1" applyBorder="1" applyAlignment="1">
      <alignment horizontal="center" vertical="center"/>
    </xf>
    <xf numFmtId="0" fontId="17" fillId="0" borderId="0" xfId="0" applyFont="1" applyAlignment="1">
      <alignment horizontal="left" wrapText="1"/>
    </xf>
    <xf numFmtId="0" fontId="3" fillId="0" borderId="0" xfId="0" applyFont="1" applyAlignment="1">
      <alignment horizontal="left" vertical="center" wrapText="1"/>
    </xf>
    <xf numFmtId="0" fontId="4" fillId="0" borderId="0" xfId="0" applyFont="1" applyAlignment="1">
      <alignment horizontal="left" vertical="center"/>
    </xf>
    <xf numFmtId="1" fontId="3" fillId="0" borderId="48" xfId="0" applyNumberFormat="1" applyFont="1" applyBorder="1" applyAlignment="1">
      <alignment horizontal="center" vertical="center"/>
    </xf>
    <xf numFmtId="0" fontId="4" fillId="2" borderId="11" xfId="0" applyFont="1" applyFill="1" applyBorder="1" applyAlignment="1">
      <alignment horizontal="center" vertical="center"/>
    </xf>
    <xf numFmtId="0" fontId="3" fillId="0" borderId="35" xfId="0" applyFont="1" applyFill="1" applyBorder="1"/>
    <xf numFmtId="0" fontId="4" fillId="2" borderId="18" xfId="0" applyFont="1" applyFill="1" applyBorder="1" applyAlignment="1">
      <alignment horizontal="center" vertical="center"/>
    </xf>
    <xf numFmtId="0" fontId="4" fillId="2" borderId="2" xfId="0" applyFont="1" applyFill="1" applyBorder="1" applyAlignment="1">
      <alignment horizontal="left" vertical="center" wrapText="1"/>
    </xf>
    <xf numFmtId="165" fontId="3" fillId="0" borderId="19" xfId="0" applyNumberFormat="1" applyFont="1" applyBorder="1" applyAlignment="1">
      <alignment horizontal="center" vertical="center"/>
    </xf>
    <xf numFmtId="0" fontId="4" fillId="2" borderId="0" xfId="0" applyFont="1" applyFill="1" applyBorder="1" applyAlignment="1">
      <alignment horizontal="center" vertical="center"/>
    </xf>
    <xf numFmtId="166" fontId="3" fillId="0" borderId="110" xfId="0" applyNumberFormat="1" applyFont="1" applyBorder="1" applyAlignment="1">
      <alignment horizontal="center"/>
    </xf>
    <xf numFmtId="2" fontId="3" fillId="0" borderId="110" xfId="0" applyNumberFormat="1" applyFont="1" applyBorder="1" applyAlignment="1">
      <alignment horizontal="center"/>
    </xf>
    <xf numFmtId="4" fontId="3" fillId="0" borderId="110" xfId="0" applyNumberFormat="1" applyFont="1" applyBorder="1" applyAlignment="1">
      <alignment horizontal="center"/>
    </xf>
    <xf numFmtId="2" fontId="3" fillId="0" borderId="19" xfId="0" applyNumberFormat="1" applyFont="1" applyBorder="1" applyAlignment="1">
      <alignment horizontal="center" vertical="center"/>
    </xf>
    <xf numFmtId="2" fontId="3" fillId="0" borderId="110" xfId="0" applyNumberFormat="1" applyFont="1" applyBorder="1" applyAlignment="1">
      <alignment horizontal="center" vertical="center"/>
    </xf>
    <xf numFmtId="43" fontId="3" fillId="0" borderId="110" xfId="5" applyFont="1" applyBorder="1" applyAlignment="1">
      <alignment horizontal="center" vertical="center"/>
    </xf>
    <xf numFmtId="2" fontId="3" fillId="0" borderId="19" xfId="0" applyNumberFormat="1" applyFont="1" applyFill="1" applyBorder="1" applyAlignment="1">
      <alignment horizontal="center" vertical="center"/>
    </xf>
    <xf numFmtId="166" fontId="3" fillId="0" borderId="19" xfId="0" applyNumberFormat="1" applyFont="1" applyFill="1" applyBorder="1" applyAlignment="1">
      <alignment horizontal="center" vertical="center"/>
    </xf>
    <xf numFmtId="43" fontId="3" fillId="0" borderId="19" xfId="5" applyFont="1" applyFill="1" applyBorder="1" applyAlignment="1">
      <alignment horizontal="center" vertical="center"/>
    </xf>
    <xf numFmtId="0" fontId="0" fillId="0" borderId="74" xfId="0" applyBorder="1"/>
    <xf numFmtId="0" fontId="0" fillId="0" borderId="74" xfId="0" applyBorder="1" applyAlignment="1">
      <alignment horizontal="center" vertical="center"/>
    </xf>
    <xf numFmtId="166" fontId="3" fillId="0" borderId="110" xfId="0" applyNumberFormat="1" applyFont="1" applyBorder="1" applyAlignment="1">
      <alignment horizontal="center" vertical="center"/>
    </xf>
    <xf numFmtId="4" fontId="3" fillId="0" borderId="19" xfId="0" applyNumberFormat="1" applyFont="1" applyFill="1" applyBorder="1" applyAlignment="1">
      <alignment horizontal="center" vertical="center"/>
    </xf>
    <xf numFmtId="0" fontId="4" fillId="2" borderId="43" xfId="0" applyFont="1" applyFill="1" applyBorder="1" applyAlignment="1">
      <alignment horizontal="center" vertical="center"/>
    </xf>
    <xf numFmtId="0" fontId="0" fillId="0" borderId="81" xfId="0" applyBorder="1"/>
    <xf numFmtId="0" fontId="0" fillId="0" borderId="111" xfId="0" applyBorder="1"/>
    <xf numFmtId="168" fontId="3" fillId="0" borderId="19" xfId="5" applyNumberFormat="1" applyFont="1" applyBorder="1" applyAlignment="1">
      <alignment horizontal="center" vertical="center"/>
    </xf>
    <xf numFmtId="1" fontId="3" fillId="0" borderId="113" xfId="0" applyNumberFormat="1" applyFont="1" applyBorder="1" applyAlignment="1">
      <alignment horizontal="center" vertical="center"/>
    </xf>
    <xf numFmtId="4" fontId="3" fillId="0" borderId="19" xfId="0" applyNumberFormat="1" applyFont="1" applyBorder="1" applyAlignment="1">
      <alignment horizontal="center" vertical="center"/>
    </xf>
    <xf numFmtId="0" fontId="4" fillId="2" borderId="114" xfId="0" applyFont="1" applyFill="1" applyBorder="1" applyAlignment="1">
      <alignment horizontal="center" vertical="center"/>
    </xf>
    <xf numFmtId="166" fontId="3" fillId="0" borderId="19" xfId="0" applyNumberFormat="1" applyFont="1" applyBorder="1" applyAlignment="1">
      <alignment horizontal="center" vertical="center"/>
    </xf>
    <xf numFmtId="1" fontId="3" fillId="0" borderId="112" xfId="0" applyNumberFormat="1" applyFont="1" applyBorder="1" applyAlignment="1">
      <alignment horizontal="center" vertical="center"/>
    </xf>
    <xf numFmtId="43" fontId="3" fillId="0" borderId="115" xfId="5" applyFont="1" applyBorder="1" applyAlignment="1">
      <alignment horizontal="center" vertical="center"/>
    </xf>
    <xf numFmtId="0" fontId="4" fillId="2" borderId="116" xfId="0" applyFont="1" applyFill="1" applyBorder="1" applyAlignment="1">
      <alignment horizontal="center" vertical="center"/>
    </xf>
    <xf numFmtId="168" fontId="3" fillId="0" borderId="19" xfId="5" applyNumberFormat="1" applyFont="1" applyBorder="1"/>
    <xf numFmtId="0" fontId="3" fillId="0" borderId="115" xfId="0" applyFont="1" applyBorder="1"/>
    <xf numFmtId="2" fontId="3" fillId="0" borderId="115" xfId="0" applyNumberFormat="1" applyFont="1" applyBorder="1"/>
    <xf numFmtId="1" fontId="3" fillId="0" borderId="112" xfId="0" applyNumberFormat="1" applyFont="1" applyBorder="1"/>
    <xf numFmtId="168" fontId="3" fillId="0" borderId="115" xfId="5" applyNumberFormat="1" applyFont="1" applyBorder="1"/>
    <xf numFmtId="4" fontId="3" fillId="0" borderId="19" xfId="0" applyNumberFormat="1" applyFont="1" applyBorder="1"/>
    <xf numFmtId="43" fontId="3" fillId="0" borderId="115" xfId="5" applyFont="1" applyBorder="1"/>
    <xf numFmtId="0" fontId="0" fillId="0" borderId="46" xfId="0" applyBorder="1"/>
    <xf numFmtId="166" fontId="3" fillId="0" borderId="115" xfId="0" applyNumberFormat="1" applyFont="1" applyBorder="1"/>
    <xf numFmtId="1" fontId="3" fillId="0" borderId="19" xfId="0" applyNumberFormat="1" applyFont="1" applyBorder="1" applyAlignment="1">
      <alignment horizontal="center" vertical="center"/>
    </xf>
    <xf numFmtId="43" fontId="3" fillId="0" borderId="115" xfId="5" applyFont="1" applyBorder="1" applyAlignment="1">
      <alignment vertical="top"/>
    </xf>
    <xf numFmtId="0" fontId="4" fillId="2" borderId="43" xfId="0" applyFont="1" applyFill="1" applyBorder="1" applyAlignment="1">
      <alignment horizontal="center" vertical="top"/>
    </xf>
    <xf numFmtId="2" fontId="3" fillId="0" borderId="19" xfId="0" applyNumberFormat="1" applyFont="1" applyBorder="1" applyAlignment="1">
      <alignment vertical="top"/>
    </xf>
    <xf numFmtId="0" fontId="4" fillId="2" borderId="18" xfId="0" applyFont="1" applyFill="1" applyBorder="1" applyAlignment="1">
      <alignment horizontal="center" vertical="top"/>
    </xf>
    <xf numFmtId="4" fontId="3" fillId="0" borderId="19" xfId="0" applyNumberFormat="1" applyFont="1" applyBorder="1" applyAlignment="1">
      <alignment vertical="top"/>
    </xf>
    <xf numFmtId="1" fontId="3" fillId="0" borderId="112" xfId="0" applyNumberFormat="1" applyFont="1" applyBorder="1" applyAlignment="1">
      <alignment vertical="top"/>
    </xf>
    <xf numFmtId="166" fontId="3" fillId="0" borderId="19" xfId="0" applyNumberFormat="1" applyFont="1" applyFill="1" applyBorder="1" applyAlignment="1">
      <alignment horizontal="center" vertical="top"/>
    </xf>
    <xf numFmtId="1" fontId="3" fillId="0" borderId="119" xfId="0" applyNumberFormat="1" applyFont="1" applyBorder="1"/>
    <xf numFmtId="0" fontId="3" fillId="0" borderId="19" xfId="0" applyFont="1" applyBorder="1" applyAlignment="1">
      <alignment vertical="center"/>
    </xf>
    <xf numFmtId="1" fontId="3" fillId="0" borderId="115" xfId="0" applyNumberFormat="1" applyFont="1" applyBorder="1" applyAlignment="1">
      <alignment horizontal="center" vertical="center"/>
    </xf>
    <xf numFmtId="0" fontId="0" fillId="0" borderId="120" xfId="0" applyBorder="1"/>
    <xf numFmtId="0" fontId="3" fillId="0" borderId="39" xfId="0" applyFont="1" applyBorder="1" applyAlignment="1">
      <alignment horizontal="center" vertical="center"/>
    </xf>
    <xf numFmtId="168" fontId="0" fillId="0" borderId="19" xfId="5" applyNumberFormat="1" applyFont="1" applyBorder="1"/>
    <xf numFmtId="1" fontId="3" fillId="0" borderId="19" xfId="0" applyNumberFormat="1" applyFont="1" applyBorder="1"/>
    <xf numFmtId="0" fontId="2" fillId="2" borderId="116" xfId="0" applyFont="1" applyFill="1" applyBorder="1" applyAlignment="1">
      <alignment horizontal="center" vertical="center"/>
    </xf>
    <xf numFmtId="0" fontId="0" fillId="0" borderId="121" xfId="0" applyBorder="1"/>
    <xf numFmtId="0" fontId="0" fillId="0" borderId="14" xfId="0" applyBorder="1" applyAlignment="1">
      <alignment wrapText="1"/>
    </xf>
    <xf numFmtId="0" fontId="0" fillId="0" borderId="82" xfId="0" applyBorder="1" applyAlignment="1">
      <alignment wrapText="1"/>
    </xf>
    <xf numFmtId="0" fontId="0" fillId="0" borderId="15" xfId="0" applyBorder="1" applyAlignment="1">
      <alignment wrapText="1"/>
    </xf>
    <xf numFmtId="0" fontId="0" fillId="0" borderId="14" xfId="0" applyFill="1" applyBorder="1" applyAlignment="1">
      <alignment wrapText="1"/>
    </xf>
    <xf numFmtId="0" fontId="0" fillId="0" borderId="122" xfId="0" applyBorder="1"/>
    <xf numFmtId="0" fontId="0" fillId="0" borderId="83" xfId="0" applyBorder="1"/>
    <xf numFmtId="0" fontId="0" fillId="0" borderId="77" xfId="0" applyBorder="1"/>
    <xf numFmtId="0" fontId="0" fillId="0" borderId="84" xfId="0" applyBorder="1"/>
    <xf numFmtId="165" fontId="0" fillId="0" borderId="0" xfId="0" applyNumberFormat="1"/>
    <xf numFmtId="0" fontId="4" fillId="2" borderId="55" xfId="0" applyFont="1" applyFill="1" applyBorder="1" applyAlignment="1">
      <alignment horizontal="center" vertical="center" wrapText="1"/>
    </xf>
    <xf numFmtId="0" fontId="4" fillId="2" borderId="55" xfId="0" applyFont="1" applyFill="1" applyBorder="1" applyAlignment="1">
      <alignment horizontal="center" vertical="center"/>
    </xf>
    <xf numFmtId="0" fontId="4" fillId="2" borderId="11" xfId="0" applyFont="1" applyFill="1" applyBorder="1" applyAlignment="1">
      <alignment horizontal="center" vertical="center"/>
    </xf>
    <xf numFmtId="0" fontId="3" fillId="0" borderId="7" xfId="0" applyFont="1" applyFill="1" applyBorder="1" applyAlignment="1">
      <alignment wrapText="1"/>
    </xf>
    <xf numFmtId="0" fontId="4" fillId="2" borderId="102" xfId="0" applyFont="1" applyFill="1" applyBorder="1" applyAlignment="1">
      <alignment horizontal="center" vertical="center"/>
    </xf>
    <xf numFmtId="1" fontId="3" fillId="0" borderId="87" xfId="0" applyNumberFormat="1" applyFont="1" applyFill="1" applyBorder="1" applyAlignment="1">
      <alignment horizontal="center" vertical="center"/>
    </xf>
    <xf numFmtId="0" fontId="30" fillId="4" borderId="0" xfId="0" applyFont="1" applyFill="1"/>
    <xf numFmtId="0" fontId="31" fillId="4" borderId="0" xfId="0" applyFont="1" applyFill="1" applyAlignment="1">
      <alignment horizontal="center" vertical="center"/>
    </xf>
    <xf numFmtId="0" fontId="30" fillId="4" borderId="0" xfId="0" applyFont="1" applyFill="1" applyBorder="1" applyAlignment="1">
      <alignment vertical="center"/>
    </xf>
    <xf numFmtId="0" fontId="30" fillId="2" borderId="123" xfId="0" quotePrefix="1" applyFont="1" applyFill="1" applyBorder="1" applyAlignment="1">
      <alignment horizontal="center" vertical="center" wrapText="1"/>
    </xf>
    <xf numFmtId="0" fontId="31" fillId="4" borderId="11" xfId="0" applyFont="1" applyFill="1" applyBorder="1"/>
    <xf numFmtId="43" fontId="31" fillId="4" borderId="11" xfId="5" applyFont="1" applyFill="1" applyBorder="1" applyAlignment="1">
      <alignment horizontal="center" vertical="center"/>
    </xf>
    <xf numFmtId="43" fontId="31" fillId="4" borderId="11" xfId="5" applyNumberFormat="1" applyFont="1" applyFill="1" applyBorder="1" applyAlignment="1">
      <alignment horizontal="center" vertical="center"/>
    </xf>
    <xf numFmtId="4" fontId="31" fillId="4" borderId="11" xfId="0" applyNumberFormat="1" applyFont="1" applyFill="1" applyBorder="1" applyAlignment="1">
      <alignment horizontal="center" vertical="center"/>
    </xf>
    <xf numFmtId="0" fontId="31" fillId="4" borderId="0" xfId="0" applyFont="1" applyFill="1"/>
    <xf numFmtId="0" fontId="32" fillId="4" borderId="0" xfId="6" applyFont="1" applyFill="1" applyBorder="1" applyAlignment="1">
      <alignment horizontal="left" vertical="center"/>
    </xf>
    <xf numFmtId="0" fontId="32" fillId="4" borderId="0" xfId="6" applyFont="1" applyFill="1" applyBorder="1" applyAlignment="1">
      <alignment vertical="center"/>
    </xf>
    <xf numFmtId="0" fontId="31" fillId="0" borderId="11" xfId="0" applyFont="1" applyFill="1" applyBorder="1" applyAlignment="1">
      <alignment wrapText="1"/>
    </xf>
    <xf numFmtId="0" fontId="31" fillId="4" borderId="11" xfId="0" applyFont="1" applyFill="1" applyBorder="1" applyAlignment="1">
      <alignment horizontal="center"/>
    </xf>
    <xf numFmtId="0" fontId="31" fillId="4" borderId="0" xfId="0" applyFont="1" applyFill="1" applyBorder="1" applyAlignment="1">
      <alignment vertical="center"/>
    </xf>
    <xf numFmtId="0" fontId="33" fillId="4" borderId="0" xfId="0" applyFont="1" applyFill="1" applyBorder="1" applyAlignment="1">
      <alignment vertical="center"/>
    </xf>
    <xf numFmtId="0" fontId="30" fillId="4" borderId="11" xfId="0" applyFont="1" applyFill="1" applyBorder="1" applyAlignment="1">
      <alignment wrapText="1"/>
    </xf>
    <xf numFmtId="166" fontId="30" fillId="0" borderId="11" xfId="0" applyNumberFormat="1" applyFont="1" applyFill="1" applyBorder="1" applyAlignment="1">
      <alignment horizontal="center" vertical="center" wrapText="1"/>
    </xf>
    <xf numFmtId="0" fontId="3" fillId="0" borderId="109" xfId="0" applyFont="1" applyBorder="1"/>
    <xf numFmtId="0" fontId="3" fillId="0" borderId="13" xfId="0" applyFont="1" applyBorder="1"/>
    <xf numFmtId="0" fontId="4" fillId="2" borderId="123" xfId="0" applyFont="1" applyFill="1" applyBorder="1" applyAlignment="1">
      <alignment horizontal="center" vertical="center"/>
    </xf>
    <xf numFmtId="0" fontId="31" fillId="4" borderId="12" xfId="0" applyFont="1" applyFill="1" applyBorder="1"/>
    <xf numFmtId="4" fontId="31" fillId="0" borderId="12" xfId="0" applyNumberFormat="1" applyFont="1" applyFill="1" applyBorder="1" applyAlignment="1">
      <alignment horizontal="center" vertical="center"/>
    </xf>
    <xf numFmtId="43" fontId="31" fillId="4" borderId="12" xfId="5" applyFont="1" applyFill="1" applyBorder="1" applyAlignment="1">
      <alignment horizontal="center" vertical="center"/>
    </xf>
    <xf numFmtId="43" fontId="31" fillId="4" borderId="12" xfId="5" applyNumberFormat="1" applyFont="1" applyFill="1" applyBorder="1" applyAlignment="1">
      <alignment horizontal="center" vertical="center"/>
    </xf>
    <xf numFmtId="0" fontId="30" fillId="2" borderId="11" xfId="0" quotePrefix="1" applyFont="1" applyFill="1" applyBorder="1" applyAlignment="1">
      <alignment horizontal="center" vertical="center" wrapText="1"/>
    </xf>
    <xf numFmtId="2" fontId="0" fillId="0" borderId="0" xfId="0" applyNumberFormat="1"/>
    <xf numFmtId="2" fontId="0" fillId="0" borderId="0" xfId="0" applyNumberFormat="1" applyFill="1" applyBorder="1"/>
    <xf numFmtId="10" fontId="0" fillId="0" borderId="0" xfId="1" applyNumberFormat="1" applyFont="1"/>
    <xf numFmtId="10" fontId="3" fillId="0" borderId="11" xfId="1" applyNumberFormat="1" applyFont="1" applyBorder="1" applyAlignment="1">
      <alignment horizontal="center" vertical="center" wrapText="1"/>
    </xf>
    <xf numFmtId="0" fontId="7" fillId="0" borderId="0" xfId="6"/>
    <xf numFmtId="0" fontId="34" fillId="0" borderId="0" xfId="6" applyFont="1"/>
    <xf numFmtId="10" fontId="3" fillId="0" borderId="11" xfId="5" applyNumberFormat="1" applyFont="1" applyBorder="1" applyAlignment="1">
      <alignment horizontal="center" vertical="center" wrapText="1"/>
    </xf>
    <xf numFmtId="168" fontId="4" fillId="0" borderId="11" xfId="5" applyNumberFormat="1" applyFont="1" applyFill="1" applyBorder="1" applyAlignment="1">
      <alignment horizontal="center" vertical="center"/>
    </xf>
    <xf numFmtId="168" fontId="0" fillId="0" borderId="0" xfId="5" applyNumberFormat="1" applyFont="1" applyFill="1"/>
    <xf numFmtId="165" fontId="8" fillId="0" borderId="66" xfId="0" applyNumberFormat="1" applyFont="1" applyFill="1" applyBorder="1" applyAlignment="1">
      <alignment horizontal="left" vertical="center" wrapText="1"/>
    </xf>
    <xf numFmtId="1" fontId="3" fillId="0" borderId="13" xfId="0" applyNumberFormat="1" applyFont="1" applyBorder="1" applyAlignment="1">
      <alignment horizontal="center" vertical="center"/>
    </xf>
    <xf numFmtId="168" fontId="3" fillId="0" borderId="48" xfId="5" applyNumberFormat="1" applyFont="1" applyFill="1" applyBorder="1" applyAlignment="1">
      <alignment horizontal="center" vertical="center"/>
    </xf>
    <xf numFmtId="168" fontId="3" fillId="0" borderId="48" xfId="5" applyNumberFormat="1" applyFont="1" applyBorder="1" applyAlignment="1">
      <alignment horizontal="center" vertical="center"/>
    </xf>
    <xf numFmtId="168" fontId="3" fillId="0" borderId="102" xfId="5" applyNumberFormat="1" applyFont="1" applyBorder="1" applyAlignment="1">
      <alignment horizontal="center" vertical="center"/>
    </xf>
    <xf numFmtId="166" fontId="3" fillId="0" borderId="124" xfId="0" applyNumberFormat="1" applyFont="1" applyBorder="1" applyAlignment="1">
      <alignment horizontal="center"/>
    </xf>
    <xf numFmtId="2" fontId="3" fillId="0" borderId="124" xfId="0" applyNumberFormat="1" applyFont="1" applyBorder="1" applyAlignment="1">
      <alignment horizontal="center"/>
    </xf>
    <xf numFmtId="1" fontId="3" fillId="0" borderId="124" xfId="0" applyNumberFormat="1" applyFont="1" applyBorder="1" applyAlignment="1">
      <alignment horizontal="center"/>
    </xf>
    <xf numFmtId="4" fontId="3" fillId="0" borderId="124" xfId="0" applyNumberFormat="1" applyFont="1" applyBorder="1" applyAlignment="1">
      <alignment horizontal="center"/>
    </xf>
    <xf numFmtId="2" fontId="3" fillId="0" borderId="124" xfId="0" applyNumberFormat="1" applyFont="1" applyBorder="1" applyAlignment="1">
      <alignment horizontal="center" vertical="center"/>
    </xf>
    <xf numFmtId="43" fontId="3" fillId="0" borderId="124" xfId="5" applyFont="1" applyBorder="1" applyAlignment="1">
      <alignment horizontal="center" vertical="center"/>
    </xf>
    <xf numFmtId="168" fontId="3" fillId="0" borderId="124" xfId="5" applyNumberFormat="1" applyFont="1" applyBorder="1" applyAlignment="1">
      <alignment horizontal="center" vertical="center"/>
    </xf>
    <xf numFmtId="166" fontId="3" fillId="0" borderId="124" xfId="0" applyNumberFormat="1" applyFont="1" applyBorder="1" applyAlignment="1">
      <alignment horizontal="center" vertical="center"/>
    </xf>
    <xf numFmtId="0" fontId="3" fillId="0" borderId="124" xfId="0" applyFont="1" applyBorder="1" applyAlignment="1">
      <alignment horizontal="center" vertical="center"/>
    </xf>
    <xf numFmtId="1" fontId="3" fillId="0" borderId="124" xfId="0" applyNumberFormat="1" applyFont="1" applyBorder="1" applyAlignment="1">
      <alignment horizontal="center" vertical="center"/>
    </xf>
    <xf numFmtId="4" fontId="3" fillId="0" borderId="124" xfId="0" applyNumberFormat="1" applyFont="1" applyBorder="1" applyAlignment="1">
      <alignment horizontal="center" vertical="center"/>
    </xf>
    <xf numFmtId="43" fontId="0" fillId="0" borderId="74" xfId="5" applyFont="1" applyBorder="1" applyAlignment="1">
      <alignment horizontal="center" vertical="center"/>
    </xf>
    <xf numFmtId="0" fontId="4" fillId="2" borderId="120" xfId="0" applyFont="1" applyFill="1" applyBorder="1" applyAlignment="1">
      <alignment horizontal="center" vertical="center"/>
    </xf>
    <xf numFmtId="168" fontId="3" fillId="0" borderId="81" xfId="5" applyNumberFormat="1" applyFont="1" applyBorder="1" applyAlignment="1">
      <alignment horizontal="center" vertical="center"/>
    </xf>
    <xf numFmtId="43" fontId="3" fillId="0" borderId="117" xfId="5" applyFont="1" applyBorder="1" applyAlignment="1">
      <alignment horizontal="center" vertical="center"/>
    </xf>
    <xf numFmtId="1" fontId="3" fillId="0" borderId="117" xfId="0" applyNumberFormat="1" applyFont="1" applyBorder="1" applyAlignment="1">
      <alignment horizontal="center" vertical="center"/>
    </xf>
    <xf numFmtId="0" fontId="4" fillId="2" borderId="26" xfId="0" applyFont="1" applyFill="1" applyBorder="1" applyAlignment="1">
      <alignment horizontal="center" vertical="center"/>
    </xf>
    <xf numFmtId="2" fontId="3" fillId="0" borderId="117" xfId="0" applyNumberFormat="1" applyFont="1" applyBorder="1"/>
    <xf numFmtId="0" fontId="3" fillId="0" borderId="124" xfId="0" applyFont="1" applyBorder="1"/>
    <xf numFmtId="2" fontId="3" fillId="0" borderId="124" xfId="0" applyNumberFormat="1" applyFont="1" applyBorder="1"/>
    <xf numFmtId="1" fontId="3" fillId="0" borderId="117" xfId="0" applyNumberFormat="1" applyFont="1" applyBorder="1"/>
    <xf numFmtId="43" fontId="3" fillId="0" borderId="117" xfId="5" applyFont="1" applyBorder="1"/>
    <xf numFmtId="168" fontId="3" fillId="0" borderId="124" xfId="5" applyNumberFormat="1" applyFont="1" applyBorder="1"/>
    <xf numFmtId="4" fontId="3" fillId="0" borderId="117" xfId="0" applyNumberFormat="1" applyFont="1" applyBorder="1"/>
    <xf numFmtId="166" fontId="3" fillId="0" borderId="117" xfId="0" applyNumberFormat="1" applyFont="1" applyBorder="1"/>
    <xf numFmtId="43" fontId="3" fillId="0" borderId="124" xfId="5" applyFont="1" applyBorder="1"/>
    <xf numFmtId="166" fontId="3" fillId="0" borderId="124" xfId="0" applyNumberFormat="1" applyFont="1" applyBorder="1"/>
    <xf numFmtId="0" fontId="3" fillId="0" borderId="117" xfId="0" applyFont="1" applyBorder="1"/>
    <xf numFmtId="168" fontId="3" fillId="0" borderId="124" xfId="5" applyNumberFormat="1" applyFont="1" applyBorder="1" applyAlignment="1">
      <alignment vertical="top"/>
    </xf>
    <xf numFmtId="166" fontId="3" fillId="0" borderId="124" xfId="0" applyNumberFormat="1" applyFont="1" applyFill="1" applyBorder="1" applyAlignment="1">
      <alignment horizontal="center" vertical="top"/>
    </xf>
    <xf numFmtId="43" fontId="3" fillId="0" borderId="124" xfId="5" applyFont="1" applyBorder="1" applyAlignment="1">
      <alignment vertical="top"/>
    </xf>
    <xf numFmtId="1" fontId="3" fillId="0" borderId="124" xfId="0" applyNumberFormat="1" applyFont="1" applyBorder="1"/>
    <xf numFmtId="0" fontId="4" fillId="2" borderId="15" xfId="0" applyFont="1" applyFill="1" applyBorder="1" applyAlignment="1">
      <alignment horizontal="center" vertical="center"/>
    </xf>
    <xf numFmtId="4" fontId="3" fillId="0" borderId="124" xfId="0" applyNumberFormat="1" applyFont="1" applyBorder="1"/>
    <xf numFmtId="0" fontId="4" fillId="2" borderId="125" xfId="0" applyFont="1" applyFill="1" applyBorder="1" applyAlignment="1">
      <alignment horizontal="center" vertical="center"/>
    </xf>
    <xf numFmtId="164" fontId="3" fillId="0" borderId="124" xfId="5" applyNumberFormat="1" applyFont="1" applyBorder="1" applyAlignment="1">
      <alignment horizontal="center" vertical="center"/>
    </xf>
    <xf numFmtId="0" fontId="3" fillId="0" borderId="126" xfId="0" applyFont="1" applyFill="1" applyBorder="1"/>
    <xf numFmtId="0" fontId="3" fillId="0" borderId="126" xfId="0" applyNumberFormat="1" applyFont="1" applyFill="1" applyBorder="1"/>
    <xf numFmtId="2" fontId="3" fillId="0" borderId="126" xfId="0" applyNumberFormat="1" applyFont="1" applyFill="1" applyBorder="1"/>
    <xf numFmtId="0" fontId="3" fillId="0" borderId="19" xfId="0" applyNumberFormat="1" applyFont="1" applyFill="1" applyBorder="1"/>
    <xf numFmtId="2" fontId="3" fillId="0" borderId="19" xfId="0" applyNumberFormat="1" applyFont="1" applyFill="1" applyBorder="1" applyAlignment="1">
      <alignment vertical="center"/>
    </xf>
    <xf numFmtId="0" fontId="4" fillId="2" borderId="127" xfId="0" applyFont="1" applyFill="1" applyBorder="1" applyAlignment="1">
      <alignment horizontal="center" vertical="center"/>
    </xf>
    <xf numFmtId="0" fontId="3" fillId="0" borderId="128" xfId="0" applyFont="1" applyBorder="1"/>
    <xf numFmtId="0" fontId="4" fillId="0" borderId="128" xfId="0" applyFont="1" applyFill="1" applyBorder="1" applyAlignment="1">
      <alignment horizontal="center"/>
    </xf>
    <xf numFmtId="0" fontId="3" fillId="0" borderId="81" xfId="0" applyFont="1" applyBorder="1" applyAlignment="1">
      <alignment horizontal="center" vertical="center"/>
    </xf>
    <xf numFmtId="0" fontId="0" fillId="0" borderId="124" xfId="0" applyBorder="1"/>
    <xf numFmtId="2" fontId="3" fillId="0" borderId="124" xfId="0" applyNumberFormat="1" applyFont="1" applyFill="1" applyBorder="1" applyAlignment="1">
      <alignment horizontal="center" vertical="center"/>
    </xf>
    <xf numFmtId="0" fontId="0" fillId="0" borderId="20" xfId="0" applyBorder="1"/>
    <xf numFmtId="1" fontId="3" fillId="0" borderId="15" xfId="0" applyNumberFormat="1" applyFont="1" applyBorder="1" applyAlignment="1">
      <alignment horizontal="center" vertical="center"/>
    </xf>
    <xf numFmtId="0" fontId="17" fillId="0" borderId="0" xfId="0" applyFont="1" applyAlignment="1">
      <alignment horizontal="left" wrapText="1"/>
    </xf>
    <xf numFmtId="0" fontId="3" fillId="0" borderId="0" xfId="0" applyFont="1" applyAlignment="1">
      <alignment horizontal="left" vertical="center" wrapText="1"/>
    </xf>
    <xf numFmtId="0" fontId="4" fillId="2" borderId="55" xfId="0" applyFont="1" applyFill="1" applyBorder="1" applyAlignment="1">
      <alignment horizontal="center" vertical="center"/>
    </xf>
    <xf numFmtId="0" fontId="4" fillId="0" borderId="0" xfId="0" applyFont="1" applyAlignment="1">
      <alignment horizontal="left" vertical="center"/>
    </xf>
    <xf numFmtId="0" fontId="4" fillId="2" borderId="93"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11" xfId="0" applyFont="1" applyFill="1" applyBorder="1" applyAlignment="1">
      <alignment horizontal="center" vertical="center"/>
    </xf>
    <xf numFmtId="1" fontId="3" fillId="0" borderId="13"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0" fontId="4" fillId="2" borderId="130" xfId="0" applyFont="1" applyFill="1" applyBorder="1" applyAlignment="1">
      <alignment horizontal="center" vertical="center"/>
    </xf>
    <xf numFmtId="1" fontId="3" fillId="0" borderId="49" xfId="0" applyNumberFormat="1" applyFont="1" applyBorder="1" applyAlignment="1">
      <alignment horizontal="center" vertical="center"/>
    </xf>
    <xf numFmtId="168" fontId="3" fillId="0" borderId="49" xfId="5" applyNumberFormat="1" applyFont="1" applyBorder="1" applyAlignment="1">
      <alignment horizontal="center" vertical="center"/>
    </xf>
    <xf numFmtId="1" fontId="3" fillId="0" borderId="49" xfId="0" applyNumberFormat="1" applyFont="1" applyFill="1" applyBorder="1" applyAlignment="1">
      <alignment horizontal="center" vertical="center"/>
    </xf>
    <xf numFmtId="1" fontId="3" fillId="0" borderId="99" xfId="0" applyNumberFormat="1" applyFont="1" applyBorder="1" applyAlignment="1">
      <alignment horizontal="center" vertical="center"/>
    </xf>
    <xf numFmtId="1" fontId="3" fillId="0" borderId="80" xfId="0" applyNumberFormat="1" applyFont="1" applyBorder="1" applyAlignment="1">
      <alignment horizontal="center" vertical="center"/>
    </xf>
    <xf numFmtId="0" fontId="4" fillId="2" borderId="131" xfId="0" applyFont="1" applyFill="1" applyBorder="1" applyAlignment="1">
      <alignment horizontal="center" vertical="center"/>
    </xf>
    <xf numFmtId="0" fontId="4" fillId="2" borderId="133" xfId="0" applyFont="1" applyFill="1" applyBorder="1" applyAlignment="1">
      <alignment horizontal="center" vertical="center"/>
    </xf>
    <xf numFmtId="1" fontId="3" fillId="0" borderId="87" xfId="0" applyNumberFormat="1" applyFont="1" applyBorder="1" applyAlignment="1">
      <alignment horizontal="center" vertical="center"/>
    </xf>
    <xf numFmtId="168" fontId="3" fillId="0" borderId="56" xfId="5" applyNumberFormat="1" applyFont="1" applyBorder="1" applyAlignment="1">
      <alignment horizontal="center" vertical="center"/>
    </xf>
    <xf numFmtId="1" fontId="3" fillId="0" borderId="58" xfId="0" applyNumberFormat="1" applyFont="1" applyBorder="1" applyAlignment="1">
      <alignment horizontal="center" vertical="center"/>
    </xf>
    <xf numFmtId="1" fontId="3" fillId="0" borderId="11" xfId="5" applyNumberFormat="1" applyFont="1" applyFill="1" applyBorder="1" applyAlignment="1">
      <alignment horizontal="center" vertical="center"/>
    </xf>
    <xf numFmtId="1" fontId="3" fillId="0" borderId="102" xfId="0" applyNumberFormat="1" applyFont="1" applyFill="1" applyBorder="1" applyAlignment="1">
      <alignment horizontal="center" vertical="center"/>
    </xf>
    <xf numFmtId="0" fontId="4" fillId="2" borderId="109" xfId="0" applyFont="1" applyFill="1" applyBorder="1" applyAlignment="1">
      <alignment horizontal="center" vertical="center"/>
    </xf>
    <xf numFmtId="1" fontId="21" fillId="0" borderId="123" xfId="0" applyNumberFormat="1" applyFont="1" applyBorder="1" applyAlignment="1">
      <alignment horizontal="center" vertical="center"/>
    </xf>
    <xf numFmtId="1" fontId="3" fillId="0" borderId="15" xfId="0" applyNumberFormat="1" applyFont="1" applyFill="1" applyBorder="1" applyAlignment="1">
      <alignment horizontal="center" vertical="center"/>
    </xf>
    <xf numFmtId="0" fontId="0" fillId="0" borderId="15" xfId="0" applyBorder="1"/>
    <xf numFmtId="1" fontId="21" fillId="0" borderId="58" xfId="0" applyNumberFormat="1" applyFont="1" applyBorder="1" applyAlignment="1">
      <alignment horizontal="center" vertical="center"/>
    </xf>
    <xf numFmtId="1" fontId="3" fillId="0" borderId="132" xfId="0" applyNumberFormat="1" applyFont="1" applyFill="1" applyBorder="1" applyAlignment="1">
      <alignment horizontal="center" vertical="center"/>
    </xf>
    <xf numFmtId="2" fontId="3" fillId="0" borderId="0" xfId="0" applyNumberFormat="1" applyFont="1" applyBorder="1"/>
    <xf numFmtId="168" fontId="3" fillId="0" borderId="110" xfId="5" applyNumberFormat="1" applyFont="1" applyBorder="1"/>
    <xf numFmtId="43" fontId="3" fillId="0" borderId="135" xfId="5" applyFont="1" applyBorder="1" applyAlignment="1">
      <alignment horizontal="center" vertical="center"/>
    </xf>
    <xf numFmtId="2" fontId="3" fillId="0" borderId="135" xfId="0" applyNumberFormat="1" applyFont="1" applyBorder="1"/>
    <xf numFmtId="4" fontId="3" fillId="0" borderId="135" xfId="0" applyNumberFormat="1" applyFont="1" applyBorder="1"/>
    <xf numFmtId="43" fontId="3" fillId="0" borderId="110" xfId="5" applyFont="1" applyBorder="1"/>
    <xf numFmtId="43" fontId="3" fillId="0" borderId="46" xfId="5" applyFont="1" applyBorder="1"/>
    <xf numFmtId="2" fontId="3" fillId="0" borderId="7" xfId="0" applyNumberFormat="1" applyFont="1" applyBorder="1" applyAlignment="1">
      <alignment horizontal="center" vertical="center"/>
    </xf>
    <xf numFmtId="166" fontId="3" fillId="0" borderId="7" xfId="0" applyNumberFormat="1" applyFont="1" applyFill="1" applyBorder="1" applyAlignment="1">
      <alignment horizontal="center" vertical="center"/>
    </xf>
    <xf numFmtId="0" fontId="3" fillId="0" borderId="7" xfId="0" applyFont="1" applyBorder="1" applyAlignment="1">
      <alignment horizontal="center" vertical="center"/>
    </xf>
    <xf numFmtId="1" fontId="3" fillId="0" borderId="137" xfId="0" applyNumberFormat="1" applyFont="1" applyBorder="1" applyAlignment="1">
      <alignment horizontal="center" vertical="center"/>
    </xf>
    <xf numFmtId="4" fontId="3" fillId="0" borderId="7" xfId="0" applyNumberFormat="1" applyFont="1" applyBorder="1" applyAlignment="1">
      <alignment horizontal="center" vertical="center"/>
    </xf>
    <xf numFmtId="166" fontId="3" fillId="0" borderId="7" xfId="0" applyNumberFormat="1" applyFont="1" applyBorder="1" applyAlignment="1">
      <alignment horizontal="center" vertical="center"/>
    </xf>
    <xf numFmtId="1" fontId="3" fillId="0" borderId="110" xfId="0" applyNumberFormat="1" applyFont="1" applyBorder="1" applyAlignment="1">
      <alignment horizontal="center" vertical="center"/>
    </xf>
    <xf numFmtId="43" fontId="3" fillId="0" borderId="7" xfId="5" applyFont="1" applyBorder="1" applyAlignment="1">
      <alignment horizontal="center" vertical="center"/>
    </xf>
    <xf numFmtId="165" fontId="3" fillId="0" borderId="42" xfId="0" applyNumberFormat="1" applyFont="1" applyBorder="1" applyAlignment="1">
      <alignment horizontal="center" vertical="center"/>
    </xf>
    <xf numFmtId="168" fontId="3" fillId="0" borderId="110" xfId="5" applyNumberFormat="1" applyFont="1" applyBorder="1" applyAlignment="1">
      <alignment horizontal="center" vertical="center"/>
    </xf>
    <xf numFmtId="1" fontId="3" fillId="0" borderId="7" xfId="0" applyNumberFormat="1" applyFont="1" applyBorder="1" applyAlignment="1">
      <alignment horizontal="center" vertical="center"/>
    </xf>
    <xf numFmtId="43" fontId="3" fillId="0" borderId="42" xfId="5" applyFont="1" applyBorder="1" applyAlignment="1">
      <alignment horizontal="center" vertical="center"/>
    </xf>
    <xf numFmtId="2" fontId="3" fillId="0" borderId="42" xfId="0" applyNumberFormat="1" applyFont="1" applyBorder="1" applyAlignment="1">
      <alignment horizontal="center" vertical="center"/>
    </xf>
    <xf numFmtId="2" fontId="3" fillId="0" borderId="136" xfId="0" applyNumberFormat="1" applyFont="1" applyBorder="1"/>
    <xf numFmtId="2" fontId="3" fillId="0" borderId="118" xfId="0" applyNumberFormat="1" applyFont="1" applyBorder="1"/>
    <xf numFmtId="1" fontId="3" fillId="0" borderId="113" xfId="0" applyNumberFormat="1" applyFont="1" applyBorder="1"/>
    <xf numFmtId="2" fontId="3" fillId="0" borderId="7" xfId="0" applyNumberFormat="1" applyFont="1" applyBorder="1"/>
    <xf numFmtId="0" fontId="3" fillId="0" borderId="110" xfId="0" applyFont="1" applyBorder="1"/>
    <xf numFmtId="1" fontId="3" fillId="0" borderId="7" xfId="0" applyNumberFormat="1" applyFont="1" applyBorder="1"/>
    <xf numFmtId="4" fontId="3" fillId="0" borderId="7" xfId="0" applyNumberFormat="1" applyFont="1" applyBorder="1"/>
    <xf numFmtId="43" fontId="3" fillId="0" borderId="7" xfId="5" applyFont="1" applyBorder="1"/>
    <xf numFmtId="0" fontId="4" fillId="2" borderId="138" xfId="0" applyFont="1" applyFill="1" applyBorder="1" applyAlignment="1">
      <alignment horizontal="center" vertical="center"/>
    </xf>
    <xf numFmtId="0" fontId="0" fillId="0" borderId="39" xfId="0" applyBorder="1"/>
    <xf numFmtId="168" fontId="3" fillId="0" borderId="7" xfId="5" applyNumberFormat="1" applyFont="1" applyBorder="1"/>
    <xf numFmtId="2" fontId="3" fillId="0" borderId="110" xfId="0" applyNumberFormat="1" applyFont="1" applyBorder="1"/>
    <xf numFmtId="0" fontId="3" fillId="0" borderId="7" xfId="0" applyFont="1" applyBorder="1"/>
    <xf numFmtId="166" fontId="3" fillId="0" borderId="7" xfId="0" applyNumberFormat="1" applyFont="1" applyBorder="1"/>
    <xf numFmtId="43" fontId="0" fillId="0" borderId="74" xfId="5" applyFont="1" applyFill="1" applyBorder="1"/>
    <xf numFmtId="166" fontId="3" fillId="0" borderId="110" xfId="0" applyNumberFormat="1" applyFont="1" applyBorder="1"/>
    <xf numFmtId="0" fontId="4" fillId="2" borderId="73" xfId="0" applyFont="1" applyFill="1" applyBorder="1" applyAlignment="1">
      <alignment horizontal="center" vertical="center"/>
    </xf>
    <xf numFmtId="1" fontId="3" fillId="0" borderId="42" xfId="0" applyNumberFormat="1" applyFont="1" applyBorder="1"/>
    <xf numFmtId="0" fontId="0" fillId="0" borderId="111" xfId="0" applyFill="1" applyBorder="1"/>
    <xf numFmtId="168" fontId="3" fillId="0" borderId="0" xfId="5" applyNumberFormat="1" applyFont="1" applyBorder="1" applyAlignment="1">
      <alignment horizontal="center" vertical="center"/>
    </xf>
    <xf numFmtId="43" fontId="0" fillId="0" borderId="74" xfId="5" applyFont="1" applyBorder="1"/>
    <xf numFmtId="4" fontId="3" fillId="0" borderId="135" xfId="0" applyNumberFormat="1" applyFont="1" applyBorder="1" applyAlignment="1">
      <alignment vertical="top"/>
    </xf>
    <xf numFmtId="1" fontId="3" fillId="0" borderId="110" xfId="0" applyNumberFormat="1" applyFont="1" applyBorder="1"/>
    <xf numFmtId="4" fontId="3" fillId="0" borderId="74" xfId="0" applyNumberFormat="1" applyFont="1" applyBorder="1"/>
    <xf numFmtId="4" fontId="3" fillId="0" borderId="110" xfId="0" applyNumberFormat="1" applyFont="1" applyBorder="1"/>
    <xf numFmtId="168" fontId="0" fillId="0" borderId="74" xfId="5" applyNumberFormat="1" applyFont="1" applyBorder="1"/>
    <xf numFmtId="0" fontId="4" fillId="2" borderId="85" xfId="0" applyFont="1" applyFill="1" applyBorder="1" applyAlignment="1">
      <alignment horizontal="center" vertical="center"/>
    </xf>
    <xf numFmtId="43" fontId="3" fillId="0" borderId="136" xfId="5" applyFont="1" applyBorder="1"/>
    <xf numFmtId="4" fontId="3" fillId="0" borderId="42" xfId="0" applyNumberFormat="1" applyFont="1" applyBorder="1"/>
    <xf numFmtId="0" fontId="2" fillId="2" borderId="18" xfId="0" applyFont="1" applyFill="1" applyBorder="1" applyAlignment="1">
      <alignment horizontal="center" vertical="center"/>
    </xf>
    <xf numFmtId="2" fontId="0" fillId="0" borderId="19" xfId="0" applyNumberFormat="1" applyBorder="1" applyAlignment="1">
      <alignment horizontal="center" vertical="center"/>
    </xf>
    <xf numFmtId="2" fontId="0" fillId="0" borderId="7" xfId="0" applyNumberFormat="1" applyBorder="1" applyAlignment="1">
      <alignment horizontal="center" vertical="center"/>
    </xf>
    <xf numFmtId="0" fontId="2" fillId="2" borderId="138" xfId="0" applyFont="1" applyFill="1" applyBorder="1" applyAlignment="1">
      <alignment horizontal="center" vertical="center"/>
    </xf>
    <xf numFmtId="2" fontId="3" fillId="0" borderId="7" xfId="0" applyNumberFormat="1" applyFont="1" applyFill="1" applyBorder="1" applyAlignment="1">
      <alignment horizontal="center" vertical="center"/>
    </xf>
    <xf numFmtId="43" fontId="3" fillId="0" borderId="42" xfId="5" applyFont="1" applyBorder="1"/>
    <xf numFmtId="168" fontId="0" fillId="0" borderId="124" xfId="5" applyNumberFormat="1" applyFont="1" applyBorder="1"/>
    <xf numFmtId="0" fontId="3" fillId="0" borderId="111" xfId="0" applyFont="1" applyBorder="1"/>
    <xf numFmtId="166" fontId="3" fillId="0" borderId="136" xfId="0" applyNumberFormat="1" applyFont="1" applyBorder="1"/>
    <xf numFmtId="0" fontId="4" fillId="2" borderId="139" xfId="0" applyFont="1" applyFill="1" applyBorder="1" applyAlignment="1">
      <alignment horizontal="center" vertical="center"/>
    </xf>
    <xf numFmtId="0" fontId="4" fillId="2" borderId="140" xfId="0" applyFont="1" applyFill="1" applyBorder="1" applyAlignment="1">
      <alignment horizontal="center" vertical="center"/>
    </xf>
    <xf numFmtId="1" fontId="3" fillId="0" borderId="19" xfId="0" applyNumberFormat="1" applyFont="1" applyBorder="1" applyAlignment="1">
      <alignment horizontal="right" vertical="center"/>
    </xf>
    <xf numFmtId="2" fontId="3" fillId="0" borderId="19" xfId="0" applyNumberFormat="1" applyFont="1" applyBorder="1" applyAlignment="1">
      <alignment horizontal="right" vertical="center"/>
    </xf>
    <xf numFmtId="4" fontId="3" fillId="0" borderId="19" xfId="0" applyNumberFormat="1" applyFont="1" applyBorder="1" applyAlignment="1">
      <alignment horizontal="right" vertical="center"/>
    </xf>
    <xf numFmtId="164" fontId="3" fillId="0" borderId="9" xfId="5" applyNumberFormat="1" applyFont="1" applyBorder="1" applyAlignment="1">
      <alignment horizontal="right" vertical="center"/>
    </xf>
    <xf numFmtId="164" fontId="3" fillId="0" borderId="19" xfId="5" applyNumberFormat="1" applyFont="1" applyBorder="1" applyAlignment="1">
      <alignment horizontal="center" vertical="center"/>
    </xf>
    <xf numFmtId="164" fontId="3" fillId="0" borderId="9" xfId="5" applyNumberFormat="1" applyFont="1" applyBorder="1" applyAlignment="1">
      <alignment horizontal="center" vertical="center"/>
    </xf>
    <xf numFmtId="1" fontId="3" fillId="0" borderId="9" xfId="0" applyNumberFormat="1" applyFont="1" applyBorder="1" applyAlignment="1">
      <alignment horizontal="right" vertical="center"/>
    </xf>
    <xf numFmtId="168" fontId="3" fillId="0" borderId="19" xfId="5" applyNumberFormat="1" applyFont="1" applyBorder="1" applyAlignment="1">
      <alignment horizontal="right" vertical="center"/>
    </xf>
    <xf numFmtId="0" fontId="0" fillId="0" borderId="7" xfId="0" applyBorder="1"/>
    <xf numFmtId="2" fontId="0" fillId="0" borderId="7" xfId="0" applyNumberFormat="1" applyBorder="1"/>
    <xf numFmtId="2" fontId="0" fillId="0" borderId="124" xfId="0" applyNumberFormat="1" applyBorder="1"/>
    <xf numFmtId="2" fontId="0" fillId="0" borderId="42" xfId="0" applyNumberFormat="1" applyBorder="1"/>
    <xf numFmtId="166" fontId="3" fillId="0" borderId="19" xfId="0" applyNumberFormat="1" applyFont="1" applyBorder="1" applyAlignment="1">
      <alignment horizontal="right" vertical="center"/>
    </xf>
    <xf numFmtId="2" fontId="0" fillId="0" borderId="9" xfId="0" applyNumberFormat="1" applyBorder="1"/>
    <xf numFmtId="0" fontId="0" fillId="0" borderId="19" xfId="0" applyBorder="1"/>
    <xf numFmtId="168" fontId="0" fillId="0" borderId="7" xfId="5" applyNumberFormat="1" applyFont="1" applyBorder="1"/>
    <xf numFmtId="168" fontId="3" fillId="0" borderId="42" xfId="5" applyNumberFormat="1" applyFont="1" applyBorder="1"/>
    <xf numFmtId="2" fontId="3" fillId="0" borderId="46" xfId="0" applyNumberFormat="1" applyFont="1" applyFill="1" applyBorder="1" applyAlignment="1">
      <alignment horizontal="center" vertical="center"/>
    </xf>
    <xf numFmtId="0" fontId="3" fillId="0" borderId="42" xfId="0" applyFont="1" applyBorder="1"/>
    <xf numFmtId="1" fontId="3" fillId="0" borderId="30" xfId="0" applyNumberFormat="1" applyFont="1" applyBorder="1"/>
    <xf numFmtId="43" fontId="3" fillId="0" borderId="81" xfId="5" applyFont="1" applyBorder="1"/>
    <xf numFmtId="2" fontId="3" fillId="0" borderId="38" xfId="0" applyNumberFormat="1" applyFont="1" applyBorder="1"/>
    <xf numFmtId="0" fontId="0" fillId="0" borderId="40" xfId="0" applyBorder="1"/>
    <xf numFmtId="0" fontId="0" fillId="0" borderId="126" xfId="0" applyBorder="1"/>
    <xf numFmtId="0" fontId="0" fillId="0" borderId="129" xfId="0" applyBorder="1"/>
    <xf numFmtId="0" fontId="0" fillId="0" borderId="140" xfId="0" applyBorder="1"/>
    <xf numFmtId="0" fontId="0" fillId="0" borderId="127" xfId="0" applyBorder="1"/>
    <xf numFmtId="0" fontId="0" fillId="0" borderId="139" xfId="0" applyBorder="1"/>
    <xf numFmtId="0" fontId="0" fillId="0" borderId="35" xfId="0" applyBorder="1"/>
    <xf numFmtId="0" fontId="0" fillId="0" borderId="26" xfId="0" applyBorder="1"/>
    <xf numFmtId="0" fontId="0" fillId="0" borderId="21" xfId="0" applyBorder="1"/>
    <xf numFmtId="0" fontId="0" fillId="0" borderId="141" xfId="0" applyBorder="1"/>
    <xf numFmtId="0" fontId="0" fillId="0" borderId="18" xfId="0" applyBorder="1"/>
    <xf numFmtId="0" fontId="0" fillId="0" borderId="8" xfId="0" applyBorder="1"/>
    <xf numFmtId="0" fontId="0" fillId="0" borderId="142" xfId="0" applyBorder="1"/>
    <xf numFmtId="0" fontId="0" fillId="0" borderId="42" xfId="0" applyBorder="1"/>
    <xf numFmtId="0" fontId="0" fillId="0" borderId="143" xfId="0" applyBorder="1"/>
    <xf numFmtId="166" fontId="3" fillId="0" borderId="46" xfId="0" applyNumberFormat="1" applyFont="1" applyBorder="1"/>
    <xf numFmtId="0" fontId="0" fillId="0" borderId="47" xfId="0" applyBorder="1"/>
    <xf numFmtId="166" fontId="3" fillId="0" borderId="35" xfId="0" applyNumberFormat="1" applyFont="1" applyBorder="1"/>
    <xf numFmtId="166" fontId="3" fillId="0" borderId="19" xfId="0" applyNumberFormat="1" applyFont="1" applyBorder="1" applyAlignment="1">
      <alignment horizontal="center"/>
    </xf>
    <xf numFmtId="166" fontId="3" fillId="0" borderId="7" xfId="0" applyNumberFormat="1" applyFont="1" applyBorder="1" applyAlignment="1">
      <alignment horizontal="center"/>
    </xf>
    <xf numFmtId="0" fontId="4" fillId="2" borderId="144" xfId="0" applyFont="1" applyFill="1" applyBorder="1" applyAlignment="1">
      <alignment horizontal="center" vertical="center"/>
    </xf>
    <xf numFmtId="0" fontId="4" fillId="2" borderId="145" xfId="0" applyFont="1" applyFill="1" applyBorder="1" applyAlignment="1">
      <alignment horizontal="center" vertical="center"/>
    </xf>
    <xf numFmtId="1" fontId="3" fillId="0" borderId="146" xfId="0" applyNumberFormat="1" applyFont="1" applyBorder="1" applyAlignment="1">
      <alignment horizontal="center"/>
    </xf>
    <xf numFmtId="0" fontId="4" fillId="2" borderId="147" xfId="0" applyFont="1" applyFill="1" applyBorder="1" applyAlignment="1">
      <alignment horizontal="center" vertical="center"/>
    </xf>
    <xf numFmtId="1" fontId="3" fillId="0" borderId="113" xfId="0" applyNumberFormat="1" applyFont="1" applyBorder="1" applyAlignment="1">
      <alignment horizontal="center"/>
    </xf>
    <xf numFmtId="0" fontId="4" fillId="2" borderId="149" xfId="0" applyFont="1" applyFill="1" applyBorder="1" applyAlignment="1">
      <alignment horizontal="center" vertical="center"/>
    </xf>
    <xf numFmtId="1" fontId="3" fillId="0" borderId="148" xfId="0" applyNumberFormat="1" applyFont="1" applyBorder="1" applyAlignment="1">
      <alignment horizontal="center"/>
    </xf>
    <xf numFmtId="2" fontId="3" fillId="0" borderId="19" xfId="0" applyNumberFormat="1" applyFont="1" applyBorder="1" applyAlignment="1">
      <alignment horizontal="center"/>
    </xf>
    <xf numFmtId="2" fontId="3" fillId="0" borderId="7" xfId="0" applyNumberFormat="1" applyFont="1" applyBorder="1" applyAlignment="1">
      <alignment horizontal="center"/>
    </xf>
    <xf numFmtId="1" fontId="3" fillId="0" borderId="30" xfId="0" applyNumberFormat="1" applyFont="1" applyBorder="1" applyAlignment="1">
      <alignment horizontal="center"/>
    </xf>
    <xf numFmtId="1" fontId="3" fillId="0" borderId="9" xfId="0" applyNumberFormat="1" applyFont="1" applyBorder="1" applyAlignment="1">
      <alignment horizontal="center"/>
    </xf>
    <xf numFmtId="1" fontId="3" fillId="0" borderId="7" xfId="0" applyNumberFormat="1" applyFont="1" applyBorder="1" applyAlignment="1">
      <alignment horizontal="center"/>
    </xf>
    <xf numFmtId="0" fontId="4" fillId="2" borderId="150" xfId="0" applyFont="1" applyFill="1" applyBorder="1" applyAlignment="1">
      <alignment horizontal="left" vertical="center" wrapText="1"/>
    </xf>
    <xf numFmtId="0" fontId="3" fillId="0" borderId="6" xfId="0" applyFont="1" applyFill="1" applyBorder="1" applyAlignment="1">
      <alignment horizontal="center"/>
    </xf>
    <xf numFmtId="0" fontId="0" fillId="0" borderId="151" xfId="0" applyBorder="1"/>
    <xf numFmtId="1" fontId="3" fillId="0" borderId="42" xfId="0" applyNumberFormat="1" applyFont="1" applyBorder="1" applyAlignment="1">
      <alignment horizontal="center" vertical="center"/>
    </xf>
    <xf numFmtId="2" fontId="3" fillId="0" borderId="152" xfId="0" applyNumberFormat="1" applyFont="1" applyBorder="1" applyAlignment="1">
      <alignment horizontal="center" vertical="center"/>
    </xf>
    <xf numFmtId="0" fontId="0" fillId="0" borderId="38" xfId="0" applyBorder="1"/>
    <xf numFmtId="0" fontId="0" fillId="0" borderId="20" xfId="0" applyFill="1" applyBorder="1"/>
    <xf numFmtId="1" fontId="3" fillId="0" borderId="136" xfId="0" applyNumberFormat="1" applyFont="1" applyBorder="1"/>
    <xf numFmtId="1" fontId="3" fillId="0" borderId="115" xfId="0" applyNumberFormat="1" applyFont="1" applyBorder="1"/>
    <xf numFmtId="4" fontId="3" fillId="0" borderId="115" xfId="0" applyNumberFormat="1" applyFont="1" applyBorder="1"/>
    <xf numFmtId="1" fontId="3" fillId="0" borderId="153" xfId="0" applyNumberFormat="1" applyFont="1" applyBorder="1"/>
    <xf numFmtId="168" fontId="3" fillId="0" borderId="19" xfId="5" applyNumberFormat="1" applyFont="1" applyBorder="1" applyAlignment="1">
      <alignment vertical="top"/>
    </xf>
    <xf numFmtId="168" fontId="3" fillId="0" borderId="7" xfId="5" applyNumberFormat="1" applyFont="1" applyBorder="1" applyAlignment="1">
      <alignment vertical="top"/>
    </xf>
    <xf numFmtId="2" fontId="3" fillId="0" borderId="19" xfId="0" applyNumberFormat="1" applyFont="1" applyBorder="1" applyAlignment="1">
      <alignment horizontal="center" vertical="top"/>
    </xf>
    <xf numFmtId="166" fontId="3" fillId="0" borderId="42" xfId="0" applyNumberFormat="1" applyFont="1" applyFill="1" applyBorder="1" applyAlignment="1">
      <alignment horizontal="center" vertical="top"/>
    </xf>
    <xf numFmtId="166" fontId="3" fillId="0" borderId="9" xfId="0" applyNumberFormat="1" applyFont="1" applyFill="1" applyBorder="1" applyAlignment="1">
      <alignment horizontal="center" vertical="top"/>
    </xf>
    <xf numFmtId="2" fontId="3" fillId="0" borderId="7" xfId="0" applyNumberFormat="1" applyFont="1" applyBorder="1" applyAlignment="1">
      <alignment horizontal="center" vertical="top"/>
    </xf>
    <xf numFmtId="166" fontId="3" fillId="0" borderId="7" xfId="0" applyNumberFormat="1" applyFont="1" applyFill="1" applyBorder="1" applyAlignment="1">
      <alignment horizontal="center" vertical="top"/>
    </xf>
    <xf numFmtId="0" fontId="3" fillId="0" borderId="7" xfId="0" applyFont="1" applyBorder="1" applyAlignment="1">
      <alignment vertical="top"/>
    </xf>
    <xf numFmtId="43" fontId="3" fillId="0" borderId="19" xfId="5" applyFont="1" applyBorder="1" applyAlignment="1">
      <alignment horizontal="center" vertical="top"/>
    </xf>
    <xf numFmtId="43" fontId="3" fillId="0" borderId="7" xfId="5" applyFont="1" applyBorder="1" applyAlignment="1">
      <alignment horizontal="center" vertical="top"/>
    </xf>
    <xf numFmtId="0" fontId="3" fillId="0" borderId="39" xfId="0" applyFont="1" applyBorder="1" applyAlignment="1">
      <alignment vertical="top"/>
    </xf>
    <xf numFmtId="1" fontId="3" fillId="0" borderId="19" xfId="0" applyNumberFormat="1" applyFont="1" applyBorder="1" applyAlignment="1">
      <alignment vertical="top"/>
    </xf>
    <xf numFmtId="1" fontId="3" fillId="0" borderId="7" xfId="0" applyNumberFormat="1" applyFont="1" applyBorder="1" applyAlignment="1">
      <alignment vertical="top"/>
    </xf>
    <xf numFmtId="4" fontId="3" fillId="0" borderId="115" xfId="0" applyNumberFormat="1" applyFont="1" applyBorder="1" applyAlignment="1">
      <alignment vertical="top"/>
    </xf>
    <xf numFmtId="43" fontId="3" fillId="0" borderId="7" xfId="5" applyFont="1" applyBorder="1" applyAlignment="1">
      <alignment vertical="top"/>
    </xf>
    <xf numFmtId="2" fontId="3" fillId="0" borderId="124" xfId="0" applyNumberFormat="1" applyFont="1" applyBorder="1" applyAlignment="1">
      <alignment vertical="top"/>
    </xf>
    <xf numFmtId="2" fontId="3" fillId="0" borderId="7" xfId="0" applyNumberFormat="1" applyFont="1" applyBorder="1" applyAlignment="1">
      <alignment vertical="top"/>
    </xf>
    <xf numFmtId="0" fontId="3" fillId="0" borderId="7" xfId="0" applyFont="1" applyBorder="1" applyAlignment="1">
      <alignment vertical="center"/>
    </xf>
    <xf numFmtId="1" fontId="3" fillId="0" borderId="148" xfId="0" applyNumberFormat="1" applyFont="1" applyBorder="1"/>
    <xf numFmtId="0" fontId="0" fillId="0" borderId="43" xfId="0" applyBorder="1"/>
    <xf numFmtId="168" fontId="0" fillId="0" borderId="39" xfId="0" applyNumberFormat="1" applyBorder="1"/>
    <xf numFmtId="168" fontId="3" fillId="4" borderId="49" xfId="5" applyNumberFormat="1" applyFont="1" applyFill="1" applyBorder="1" applyAlignment="1">
      <alignment horizontal="center" vertical="center"/>
    </xf>
    <xf numFmtId="168" fontId="3" fillId="4" borderId="80" xfId="5" applyNumberFormat="1" applyFont="1" applyFill="1" applyBorder="1" applyAlignment="1">
      <alignment horizontal="center" vertical="center"/>
    </xf>
    <xf numFmtId="168" fontId="3" fillId="0" borderId="49" xfId="5" applyNumberFormat="1" applyFont="1" applyFill="1" applyBorder="1" applyAlignment="1">
      <alignment horizontal="center" vertical="center"/>
    </xf>
    <xf numFmtId="168" fontId="20" fillId="0" borderId="49" xfId="5" applyNumberFormat="1" applyFont="1" applyFill="1" applyBorder="1" applyAlignment="1">
      <alignment horizontal="center" vertical="center"/>
    </xf>
    <xf numFmtId="168" fontId="3" fillId="4" borderId="99" xfId="5" applyNumberFormat="1" applyFont="1" applyFill="1" applyBorder="1" applyAlignment="1">
      <alignment horizontal="center" vertical="center"/>
    </xf>
    <xf numFmtId="168" fontId="3" fillId="4" borderId="134" xfId="5" applyNumberFormat="1" applyFont="1" applyFill="1" applyBorder="1" applyAlignment="1">
      <alignment horizontal="center" vertical="center"/>
    </xf>
    <xf numFmtId="168" fontId="3" fillId="0" borderId="49" xfId="5" applyNumberFormat="1" applyFont="1" applyFill="1" applyBorder="1" applyAlignment="1">
      <alignment horizontal="center"/>
    </xf>
    <xf numFmtId="168" fontId="3" fillId="4" borderId="49" xfId="5" applyNumberFormat="1" applyFont="1" applyFill="1" applyBorder="1" applyAlignment="1">
      <alignment horizontal="center"/>
    </xf>
    <xf numFmtId="1" fontId="21" fillId="0" borderId="11" xfId="0" applyNumberFormat="1" applyFont="1" applyFill="1" applyBorder="1" applyAlignment="1">
      <alignment horizontal="center" vertical="center"/>
    </xf>
    <xf numFmtId="1" fontId="21" fillId="0" borderId="53" xfId="0" applyNumberFormat="1" applyFont="1" applyFill="1" applyBorder="1" applyAlignment="1">
      <alignment horizontal="center" vertical="center"/>
    </xf>
    <xf numFmtId="1" fontId="21" fillId="0" borderId="56" xfId="0" applyNumberFormat="1" applyFont="1" applyFill="1" applyBorder="1" applyAlignment="1">
      <alignment horizontal="center" vertical="center"/>
    </xf>
    <xf numFmtId="1" fontId="21" fillId="0" borderId="87" xfId="0" applyNumberFormat="1" applyFont="1" applyFill="1" applyBorder="1" applyAlignment="1">
      <alignment horizontal="center" vertical="center"/>
    </xf>
    <xf numFmtId="1" fontId="21" fillId="0" borderId="12" xfId="0" applyNumberFormat="1" applyFont="1" applyFill="1" applyBorder="1" applyAlignment="1">
      <alignment horizontal="center" vertical="center"/>
    </xf>
    <xf numFmtId="1" fontId="21" fillId="0" borderId="123" xfId="0" applyNumberFormat="1" applyFont="1" applyFill="1" applyBorder="1" applyAlignment="1">
      <alignment horizontal="center" vertical="center"/>
    </xf>
    <xf numFmtId="165" fontId="3" fillId="0" borderId="11" xfId="0" applyNumberFormat="1" applyFont="1" applyFill="1" applyBorder="1" applyAlignment="1">
      <alignment horizontal="center" vertical="center"/>
    </xf>
    <xf numFmtId="168" fontId="3" fillId="0" borderId="80" xfId="5" applyNumberFormat="1" applyFont="1" applyFill="1" applyBorder="1" applyAlignment="1">
      <alignment horizontal="center"/>
    </xf>
    <xf numFmtId="168" fontId="3" fillId="0" borderId="99" xfId="5" applyNumberFormat="1" applyFont="1" applyFill="1" applyBorder="1" applyAlignment="1">
      <alignment horizontal="center"/>
    </xf>
    <xf numFmtId="0" fontId="3" fillId="4" borderId="15" xfId="0" applyFont="1" applyFill="1" applyBorder="1" applyAlignment="1">
      <alignment horizontal="left" vertical="center"/>
    </xf>
    <xf numFmtId="0" fontId="4" fillId="0" borderId="48" xfId="0" applyFont="1" applyBorder="1" applyAlignment="1">
      <alignment horizontal="center" vertical="center" wrapText="1"/>
    </xf>
    <xf numFmtId="0" fontId="4" fillId="0" borderId="49" xfId="0" applyFont="1" applyBorder="1" applyAlignment="1">
      <alignment horizontal="center" vertical="center" wrapText="1"/>
    </xf>
    <xf numFmtId="0" fontId="35" fillId="0" borderId="41" xfId="0" applyFont="1" applyBorder="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Alignment="1">
      <alignment horizontal="left" vertical="center" wrapText="1"/>
    </xf>
    <xf numFmtId="0" fontId="31" fillId="4" borderId="0" xfId="0" applyFont="1" applyFill="1" applyAlignment="1">
      <alignment horizontal="left" wrapText="1"/>
    </xf>
    <xf numFmtId="0" fontId="31" fillId="4" borderId="0" xfId="0" applyFont="1" applyFill="1" applyAlignment="1">
      <alignment horizontal="left"/>
    </xf>
    <xf numFmtId="0" fontId="17" fillId="0" borderId="0" xfId="0" applyFont="1" applyAlignment="1">
      <alignment horizontal="left" wrapText="1"/>
    </xf>
    <xf numFmtId="0" fontId="23" fillId="0" borderId="0" xfId="0" applyFont="1" applyAlignment="1">
      <alignment horizontal="left" wrapText="1"/>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2" xfId="0" applyFont="1" applyFill="1" applyBorder="1" applyAlignment="1">
      <alignment horizontal="center" vertical="center"/>
    </xf>
    <xf numFmtId="0" fontId="4" fillId="2" borderId="93"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95" xfId="0" applyFont="1" applyFill="1" applyBorder="1" applyAlignment="1">
      <alignment horizontal="center" vertical="center"/>
    </xf>
    <xf numFmtId="0" fontId="22" fillId="2" borderId="107" xfId="0" applyFont="1" applyFill="1" applyBorder="1" applyAlignment="1">
      <alignment horizontal="center" vertical="center" wrapText="1"/>
    </xf>
    <xf numFmtId="0" fontId="22" fillId="2" borderId="128" xfId="0" applyFont="1" applyFill="1" applyBorder="1" applyAlignment="1">
      <alignment horizontal="center" vertical="center" wrapText="1"/>
    </xf>
    <xf numFmtId="0" fontId="22" fillId="2" borderId="108" xfId="0" applyFont="1" applyFill="1" applyBorder="1" applyAlignment="1">
      <alignment horizontal="center" vertical="center" wrapText="1"/>
    </xf>
    <xf numFmtId="0" fontId="4" fillId="2" borderId="90" xfId="0" applyFont="1" applyFill="1" applyBorder="1" applyAlignment="1">
      <alignment horizontal="center" vertical="center" wrapText="1"/>
    </xf>
    <xf numFmtId="0" fontId="4" fillId="2" borderId="96"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3" fillId="0" borderId="0" xfId="0" applyFont="1" applyAlignment="1">
      <alignment horizontal="left" vertical="top" wrapText="1"/>
    </xf>
    <xf numFmtId="0" fontId="20" fillId="0" borderId="0" xfId="0" applyFont="1" applyAlignment="1">
      <alignment horizontal="left" vertical="center" wrapText="1"/>
    </xf>
    <xf numFmtId="0" fontId="22" fillId="0" borderId="0" xfId="0" applyFont="1" applyAlignment="1">
      <alignment horizontal="left" vertical="center" wrapText="1"/>
    </xf>
    <xf numFmtId="0" fontId="4" fillId="0" borderId="0" xfId="0" applyFont="1" applyAlignment="1">
      <alignment horizontal="left" vertical="center"/>
    </xf>
    <xf numFmtId="0" fontId="20" fillId="0" borderId="0" xfId="0" applyFont="1" applyAlignment="1">
      <alignment horizontal="left" vertical="top" wrapText="1"/>
    </xf>
    <xf numFmtId="0" fontId="17" fillId="0" borderId="0" xfId="0" applyFont="1" applyAlignment="1">
      <alignment horizontal="left" vertical="top" wrapText="1"/>
    </xf>
    <xf numFmtId="0" fontId="3" fillId="0" borderId="0" xfId="0" applyFont="1" applyAlignment="1">
      <alignment horizontal="left" vertical="center" wrapText="1"/>
    </xf>
    <xf numFmtId="0" fontId="4" fillId="2" borderId="58" xfId="0" applyFont="1" applyFill="1" applyBorder="1" applyAlignment="1">
      <alignment horizontal="center" vertical="center" wrapText="1"/>
    </xf>
    <xf numFmtId="0" fontId="4" fillId="2" borderId="55" xfId="0"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0" borderId="0" xfId="0" applyFont="1" applyFill="1" applyAlignment="1">
      <alignment horizontal="left" vertical="center" wrapText="1"/>
    </xf>
    <xf numFmtId="0" fontId="4" fillId="2" borderId="58" xfId="0" applyFont="1" applyFill="1" applyBorder="1" applyAlignment="1">
      <alignment horizontal="center" vertical="center"/>
    </xf>
    <xf numFmtId="0" fontId="4" fillId="2" borderId="55"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54" xfId="0" applyFont="1" applyFill="1" applyBorder="1" applyAlignment="1">
      <alignment horizontal="center" vertical="center"/>
    </xf>
    <xf numFmtId="0" fontId="4" fillId="2" borderId="91" xfId="0" applyFont="1" applyFill="1" applyBorder="1" applyAlignment="1">
      <alignment horizontal="center" vertical="center" wrapText="1"/>
    </xf>
    <xf numFmtId="0" fontId="4" fillId="0" borderId="0" xfId="0" applyFont="1" applyAlignment="1">
      <alignment vertical="center" wrapText="1"/>
    </xf>
    <xf numFmtId="0" fontId="4" fillId="2"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4" fillId="2" borderId="50" xfId="0" applyFont="1" applyFill="1" applyBorder="1" applyAlignment="1">
      <alignment horizontal="center" vertical="center" wrapText="1"/>
    </xf>
    <xf numFmtId="0" fontId="4" fillId="2" borderId="90" xfId="0" applyFont="1" applyFill="1" applyBorder="1" applyAlignment="1">
      <alignment horizontal="center" wrapText="1"/>
    </xf>
    <xf numFmtId="0" fontId="4" fillId="2" borderId="96" xfId="0" applyFont="1" applyFill="1" applyBorder="1" applyAlignment="1">
      <alignment horizontal="center" wrapText="1"/>
    </xf>
    <xf numFmtId="0" fontId="4" fillId="2" borderId="51" xfId="0" applyFont="1" applyFill="1" applyBorder="1" applyAlignment="1">
      <alignment horizontal="center" wrapText="1"/>
    </xf>
    <xf numFmtId="0" fontId="0" fillId="0" borderId="0" xfId="0" applyFill="1" applyBorder="1" applyAlignment="1">
      <alignment horizontal="center"/>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103" xfId="0" applyFont="1" applyFill="1" applyBorder="1" applyAlignment="1">
      <alignment horizontal="center" vertical="center" wrapText="1"/>
    </xf>
    <xf numFmtId="0" fontId="4" fillId="2" borderId="104" xfId="0" applyFont="1" applyFill="1" applyBorder="1" applyAlignment="1">
      <alignment horizontal="center" vertical="center" wrapText="1"/>
    </xf>
    <xf numFmtId="0" fontId="4" fillId="2" borderId="107" xfId="0" applyFont="1" applyFill="1" applyBorder="1" applyAlignment="1">
      <alignment horizontal="center" vertical="center" wrapText="1"/>
    </xf>
    <xf numFmtId="0" fontId="4" fillId="2" borderId="108"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2" xfId="0" applyFont="1" applyFill="1" applyBorder="1" applyAlignment="1">
      <alignment horizontal="center" vertical="top" wrapText="1"/>
    </xf>
    <xf numFmtId="0" fontId="4" fillId="2" borderId="3" xfId="0" applyFont="1" applyFill="1" applyBorder="1" applyAlignment="1">
      <alignment horizontal="center" vertical="top" wrapText="1"/>
    </xf>
    <xf numFmtId="0" fontId="4" fillId="2" borderId="18"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3" fillId="0" borderId="78" xfId="0" applyFont="1" applyBorder="1" applyAlignment="1">
      <alignment horizontal="center" vertical="center" wrapText="1"/>
    </xf>
    <xf numFmtId="0" fontId="3" fillId="0" borderId="7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80"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9"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80" xfId="0" applyFont="1" applyBorder="1" applyAlignment="1">
      <alignment horizontal="center" vertical="center" wrapText="1"/>
    </xf>
    <xf numFmtId="0" fontId="4" fillId="5" borderId="0" xfId="0" applyFont="1" applyFill="1" applyAlignment="1">
      <alignment horizontal="center" wrapText="1"/>
    </xf>
    <xf numFmtId="0" fontId="4" fillId="2" borderId="11" xfId="0" applyFont="1" applyFill="1" applyBorder="1" applyAlignment="1">
      <alignment horizontal="center" vertical="center"/>
    </xf>
    <xf numFmtId="0" fontId="4" fillId="6" borderId="81" xfId="0" applyFont="1" applyFill="1" applyBorder="1" applyAlignment="1">
      <alignment horizontal="center" wrapText="1"/>
    </xf>
    <xf numFmtId="0" fontId="4" fillId="2" borderId="48" xfId="0" applyFont="1" applyFill="1" applyBorder="1" applyAlignment="1">
      <alignment horizontal="center" vertical="center"/>
    </xf>
    <xf numFmtId="0" fontId="4" fillId="2" borderId="49" xfId="0" applyFont="1" applyFill="1" applyBorder="1" applyAlignment="1">
      <alignment horizontal="center" vertical="center"/>
    </xf>
    <xf numFmtId="0" fontId="4" fillId="0" borderId="11" xfId="0" applyFont="1" applyBorder="1" applyAlignment="1">
      <alignment horizontal="center" vertical="center"/>
    </xf>
  </cellXfs>
  <cellStyles count="13">
    <cellStyle name="Comma" xfId="5" builtinId="3"/>
    <cellStyle name="Comma 2" xfId="3" xr:uid="{00000000-0005-0000-0000-000001000000}"/>
    <cellStyle name="Comma 3" xfId="12" xr:uid="{00000000-0005-0000-0000-000002000000}"/>
    <cellStyle name="Comma 4" xfId="4" xr:uid="{00000000-0005-0000-0000-000003000000}"/>
    <cellStyle name="Hyperlink" xfId="6" builtinId="8"/>
    <cellStyle name="Normal" xfId="0" builtinId="0"/>
    <cellStyle name="Normal 2" xfId="7" xr:uid="{00000000-0005-0000-0000-000006000000}"/>
    <cellStyle name="Normal 2 2" xfId="8" xr:uid="{00000000-0005-0000-0000-000007000000}"/>
    <cellStyle name="Normal 3" xfId="9" xr:uid="{00000000-0005-0000-0000-000008000000}"/>
    <cellStyle name="Normal 4" xfId="10" xr:uid="{00000000-0005-0000-0000-000009000000}"/>
    <cellStyle name="Percent" xfId="1" builtinId="5"/>
    <cellStyle name="Total" xfId="2" builtinId="25" customBuiltin="1"/>
    <cellStyle name="Vírgula 2" xfId="11"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3044825</xdr:colOff>
      <xdr:row>1</xdr:row>
      <xdr:rowOff>85725</xdr:rowOff>
    </xdr:from>
    <xdr:to>
      <xdr:col>3</xdr:col>
      <xdr:colOff>4386383</xdr:colOff>
      <xdr:row>4</xdr:row>
      <xdr:rowOff>95249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2675" y="333375"/>
          <a:ext cx="1341558" cy="752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4</xdr:row>
      <xdr:rowOff>0</xdr:rowOff>
    </xdr:from>
    <xdr:to>
      <xdr:col>7</xdr:col>
      <xdr:colOff>1</xdr:colOff>
      <xdr:row>7</xdr:row>
      <xdr:rowOff>0</xdr:rowOff>
    </xdr:to>
    <xdr:cxnSp macro="">
      <xdr:nvCxnSpPr>
        <xdr:cNvPr id="2" name="Straight Arrow Connector 1">
          <a:extLst>
            <a:ext uri="{FF2B5EF4-FFF2-40B4-BE49-F238E27FC236}">
              <a16:creationId xmlns:a16="http://schemas.microsoft.com/office/drawing/2014/main" id="{00000000-0008-0000-2B00-000002000000}"/>
            </a:ext>
          </a:extLst>
        </xdr:cNvPr>
        <xdr:cNvCxnSpPr/>
      </xdr:nvCxnSpPr>
      <xdr:spPr>
        <a:xfrm flipH="1">
          <a:off x="4248150" y="800100"/>
          <a:ext cx="1" cy="6000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9</xdr:row>
      <xdr:rowOff>0</xdr:rowOff>
    </xdr:from>
    <xdr:to>
      <xdr:col>7</xdr:col>
      <xdr:colOff>1</xdr:colOff>
      <xdr:row>12</xdr:row>
      <xdr:rowOff>0</xdr:rowOff>
    </xdr:to>
    <xdr:cxnSp macro="">
      <xdr:nvCxnSpPr>
        <xdr:cNvPr id="3" name="Straight Arrow Connector 2">
          <a:extLst>
            <a:ext uri="{FF2B5EF4-FFF2-40B4-BE49-F238E27FC236}">
              <a16:creationId xmlns:a16="http://schemas.microsoft.com/office/drawing/2014/main" id="{00000000-0008-0000-2B00-000003000000}"/>
            </a:ext>
          </a:extLst>
        </xdr:cNvPr>
        <xdr:cNvCxnSpPr/>
      </xdr:nvCxnSpPr>
      <xdr:spPr>
        <a:xfrm flipH="1">
          <a:off x="4248150" y="1800225"/>
          <a:ext cx="1" cy="590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14</xdr:row>
      <xdr:rowOff>19050</xdr:rowOff>
    </xdr:from>
    <xdr:to>
      <xdr:col>7</xdr:col>
      <xdr:colOff>1</xdr:colOff>
      <xdr:row>17</xdr:row>
      <xdr:rowOff>19050</xdr:rowOff>
    </xdr:to>
    <xdr:cxnSp macro="">
      <xdr:nvCxnSpPr>
        <xdr:cNvPr id="4" name="Straight Arrow Connector 3">
          <a:extLst>
            <a:ext uri="{FF2B5EF4-FFF2-40B4-BE49-F238E27FC236}">
              <a16:creationId xmlns:a16="http://schemas.microsoft.com/office/drawing/2014/main" id="{00000000-0008-0000-2B00-000004000000}"/>
            </a:ext>
          </a:extLst>
        </xdr:cNvPr>
        <xdr:cNvCxnSpPr/>
      </xdr:nvCxnSpPr>
      <xdr:spPr>
        <a:xfrm flipH="1">
          <a:off x="4248150" y="2809875"/>
          <a:ext cx="1" cy="590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9525</xdr:rowOff>
    </xdr:from>
    <xdr:to>
      <xdr:col>7</xdr:col>
      <xdr:colOff>1</xdr:colOff>
      <xdr:row>22</xdr:row>
      <xdr:rowOff>9525</xdr:rowOff>
    </xdr:to>
    <xdr:cxnSp macro="">
      <xdr:nvCxnSpPr>
        <xdr:cNvPr id="5" name="Straight Arrow Connector 4">
          <a:extLst>
            <a:ext uri="{FF2B5EF4-FFF2-40B4-BE49-F238E27FC236}">
              <a16:creationId xmlns:a16="http://schemas.microsoft.com/office/drawing/2014/main" id="{00000000-0008-0000-2B00-000005000000}"/>
            </a:ext>
          </a:extLst>
        </xdr:cNvPr>
        <xdr:cNvCxnSpPr/>
      </xdr:nvCxnSpPr>
      <xdr:spPr>
        <a:xfrm flipH="1">
          <a:off x="4248150" y="3790950"/>
          <a:ext cx="1" cy="590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0</xdr:rowOff>
    </xdr:from>
    <xdr:to>
      <xdr:col>7</xdr:col>
      <xdr:colOff>1</xdr:colOff>
      <xdr:row>27</xdr:row>
      <xdr:rowOff>0</xdr:rowOff>
    </xdr:to>
    <xdr:cxnSp macro="">
      <xdr:nvCxnSpPr>
        <xdr:cNvPr id="6" name="Straight Arrow Connector 5">
          <a:extLst>
            <a:ext uri="{FF2B5EF4-FFF2-40B4-BE49-F238E27FC236}">
              <a16:creationId xmlns:a16="http://schemas.microsoft.com/office/drawing/2014/main" id="{00000000-0008-0000-2B00-000006000000}"/>
            </a:ext>
          </a:extLst>
        </xdr:cNvPr>
        <xdr:cNvCxnSpPr/>
      </xdr:nvCxnSpPr>
      <xdr:spPr>
        <a:xfrm flipH="1">
          <a:off x="4248150" y="4772025"/>
          <a:ext cx="1" cy="590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29</xdr:row>
      <xdr:rowOff>0</xdr:rowOff>
    </xdr:from>
    <xdr:to>
      <xdr:col>7</xdr:col>
      <xdr:colOff>1</xdr:colOff>
      <xdr:row>32</xdr:row>
      <xdr:rowOff>0</xdr:rowOff>
    </xdr:to>
    <xdr:cxnSp macro="">
      <xdr:nvCxnSpPr>
        <xdr:cNvPr id="7" name="Straight Arrow Connector 6">
          <a:extLst>
            <a:ext uri="{FF2B5EF4-FFF2-40B4-BE49-F238E27FC236}">
              <a16:creationId xmlns:a16="http://schemas.microsoft.com/office/drawing/2014/main" id="{00000000-0008-0000-2B00-000007000000}"/>
            </a:ext>
          </a:extLst>
        </xdr:cNvPr>
        <xdr:cNvCxnSpPr/>
      </xdr:nvCxnSpPr>
      <xdr:spPr>
        <a:xfrm flipH="1">
          <a:off x="4248150" y="5991225"/>
          <a:ext cx="1" cy="590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34</xdr:row>
      <xdr:rowOff>0</xdr:rowOff>
    </xdr:from>
    <xdr:to>
      <xdr:col>7</xdr:col>
      <xdr:colOff>1</xdr:colOff>
      <xdr:row>37</xdr:row>
      <xdr:rowOff>0</xdr:rowOff>
    </xdr:to>
    <xdr:cxnSp macro="">
      <xdr:nvCxnSpPr>
        <xdr:cNvPr id="8" name="Straight Arrow Connector 7">
          <a:extLst>
            <a:ext uri="{FF2B5EF4-FFF2-40B4-BE49-F238E27FC236}">
              <a16:creationId xmlns:a16="http://schemas.microsoft.com/office/drawing/2014/main" id="{00000000-0008-0000-2B00-000008000000}"/>
            </a:ext>
          </a:extLst>
        </xdr:cNvPr>
        <xdr:cNvCxnSpPr/>
      </xdr:nvCxnSpPr>
      <xdr:spPr>
        <a:xfrm flipH="1">
          <a:off x="4248150" y="7200900"/>
          <a:ext cx="1" cy="590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39</xdr:row>
      <xdr:rowOff>19050</xdr:rowOff>
    </xdr:from>
    <xdr:to>
      <xdr:col>7</xdr:col>
      <xdr:colOff>1</xdr:colOff>
      <xdr:row>42</xdr:row>
      <xdr:rowOff>19050</xdr:rowOff>
    </xdr:to>
    <xdr:cxnSp macro="">
      <xdr:nvCxnSpPr>
        <xdr:cNvPr id="9" name="Straight Arrow Connector 8">
          <a:extLst>
            <a:ext uri="{FF2B5EF4-FFF2-40B4-BE49-F238E27FC236}">
              <a16:creationId xmlns:a16="http://schemas.microsoft.com/office/drawing/2014/main" id="{00000000-0008-0000-2B00-000009000000}"/>
            </a:ext>
          </a:extLst>
        </xdr:cNvPr>
        <xdr:cNvCxnSpPr/>
      </xdr:nvCxnSpPr>
      <xdr:spPr>
        <a:xfrm flipH="1">
          <a:off x="4248150" y="8201025"/>
          <a:ext cx="1" cy="6000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600075</xdr:colOff>
      <xdr:row>2</xdr:row>
      <xdr:rowOff>1</xdr:rowOff>
    </xdr:from>
    <xdr:ext cx="4610100" cy="4191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2981325" y="447676"/>
              <a:ext cx="4610100" cy="41910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𝐶𝐻</m:t>
                    </m:r>
                    <m:r>
                      <a:rPr lang="en-US" sz="1100" b="0" i="1">
                        <a:latin typeface="Cambria Math"/>
                      </a:rPr>
                      <m:t>4 </m:t>
                    </m:r>
                    <m:r>
                      <a:rPr lang="en-US" sz="1100" b="0" i="1">
                        <a:latin typeface="Cambria Math"/>
                      </a:rPr>
                      <m:t>𝐸𝑚𝑖𝑠𝑠𝑖𝑜𝑛𝑠</m:t>
                    </m:r>
                    <m:r>
                      <a:rPr lang="en-US" sz="1100" i="1">
                        <a:latin typeface="Cambria Math"/>
                      </a:rPr>
                      <m:t>=</m:t>
                    </m:r>
                    <m:r>
                      <a:rPr lang="en-US" sz="1100" b="0" i="1">
                        <a:latin typeface="Cambria Math"/>
                      </a:rPr>
                      <m:t>[</m:t>
                    </m:r>
                    <m:nary>
                      <m:naryPr>
                        <m:chr m:val="∑"/>
                        <m:subHide m:val="on"/>
                        <m:supHide m:val="on"/>
                        <m:ctrlPr>
                          <a:rPr lang="en-US" sz="1100" i="1">
                            <a:latin typeface="Cambria Math" panose="02040503050406030204" pitchFamily="18" charset="0"/>
                          </a:rPr>
                        </m:ctrlPr>
                      </m:naryPr>
                      <m:sub/>
                      <m:sup/>
                      <m:e>
                        <m:r>
                          <a:rPr lang="en-US" sz="1100" b="0" i="1">
                            <a:latin typeface="Cambria Math"/>
                          </a:rPr>
                          <m:t>𝐶𝐻</m:t>
                        </m:r>
                        <m:r>
                          <a:rPr lang="en-US" sz="1100" b="0" i="1" baseline="-25000">
                            <a:latin typeface="Cambria Math"/>
                          </a:rPr>
                          <m:t>4</m:t>
                        </m:r>
                        <m:r>
                          <a:rPr lang="en-US" sz="1100" b="0" i="1">
                            <a:latin typeface="Cambria Math"/>
                          </a:rPr>
                          <m:t> </m:t>
                        </m:r>
                        <m:r>
                          <a:rPr lang="en-US" sz="1100" b="0" i="1">
                            <a:latin typeface="Cambria Math"/>
                          </a:rPr>
                          <m:t>𝑔𝑒𝑛𝑒𝑟𝑎𝑡𝑒𝑑𝑇</m:t>
                        </m:r>
                        <m:r>
                          <a:rPr lang="en-US" sz="1100" b="0" i="1" baseline="-25000">
                            <a:latin typeface="Cambria Math"/>
                          </a:rPr>
                          <m:t> −</m:t>
                        </m:r>
                        <m:r>
                          <a:rPr lang="en-US" sz="1100" b="0" i="1">
                            <a:latin typeface="Cambria Math"/>
                          </a:rPr>
                          <m:t>𝑅</m:t>
                        </m:r>
                        <m:r>
                          <a:rPr lang="en-US" sz="1100" b="0" i="1" baseline="-25000">
                            <a:latin typeface="Cambria Math"/>
                          </a:rPr>
                          <m:t>𝑇</m:t>
                        </m:r>
                        <m:r>
                          <a:rPr lang="en-US" sz="1100" b="0" i="1">
                            <a:latin typeface="Cambria Math"/>
                          </a:rPr>
                          <m:t>]∗(1−</m:t>
                        </m:r>
                        <m:r>
                          <a:rPr lang="en-US" sz="1100" b="0" i="1">
                            <a:latin typeface="Cambria Math"/>
                          </a:rPr>
                          <m:t>𝑂𝑋𝑇</m:t>
                        </m:r>
                        <m:r>
                          <a:rPr lang="en-US" sz="1100" b="0" i="1">
                            <a:latin typeface="Cambria Math"/>
                          </a:rPr>
                          <m:t>)</m:t>
                        </m:r>
                      </m:e>
                    </m:nary>
                  </m:oMath>
                </m:oMathPara>
              </a14:m>
              <a:endParaRPr lang="en-US" sz="1100"/>
            </a:p>
          </xdr:txBody>
        </xdr:sp>
      </mc:Choice>
      <mc:Fallback xmlns="">
        <xdr:sp macro="" textlink="">
          <xdr:nvSpPr>
            <xdr:cNvPr id="2" name="TextBox 1">
              <a:extLst>
                <a:ext uri="{FF2B5EF4-FFF2-40B4-BE49-F238E27FC236}">
                  <a16:creationId xmlns:a16="http://schemas.microsoft.com/office/drawing/2014/main" xmlns="" xmlns:a14="http://schemas.microsoft.com/office/drawing/2010/main" id="{00000000-0008-0000-0400-000002000000}"/>
                </a:ext>
              </a:extLst>
            </xdr:cNvPr>
            <xdr:cNvSpPr txBox="1"/>
          </xdr:nvSpPr>
          <xdr:spPr>
            <a:xfrm>
              <a:off x="2981325" y="447676"/>
              <a:ext cx="4610100" cy="41910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pPr/>
              <a:r>
                <a:rPr lang="en-US" sz="1100" b="0" i="0">
                  <a:latin typeface="Cambria Math"/>
                </a:rPr>
                <a:t>𝐶𝐻4 𝐸𝑚𝑖𝑠𝑠𝑖𝑜𝑛𝑠</a:t>
              </a:r>
              <a:r>
                <a:rPr lang="en-US" sz="1100" i="0">
                  <a:latin typeface="Cambria Math"/>
                </a:rPr>
                <a:t>=</a:t>
              </a:r>
              <a:r>
                <a:rPr lang="en-US" sz="1100" b="0" i="0">
                  <a:latin typeface="Cambria Math"/>
                </a:rPr>
                <a:t>[</a:t>
              </a:r>
              <a:r>
                <a:rPr lang="en-US" sz="1100" i="0">
                  <a:latin typeface="Cambria Math"/>
                </a:rPr>
                <a:t>∑</a:t>
              </a:r>
              <a:r>
                <a:rPr lang="en-US" sz="1100" b="0" i="0">
                  <a:latin typeface="Cambria Math"/>
                </a:rPr>
                <a:t>▒〖𝐶𝐻</a:t>
              </a:r>
              <a:r>
                <a:rPr lang="en-US" sz="1100" b="0" i="0" baseline="-25000">
                  <a:latin typeface="Cambria Math"/>
                </a:rPr>
                <a:t>4</a:t>
              </a:r>
              <a:r>
                <a:rPr lang="en-US" sz="1100" b="0" i="0">
                  <a:latin typeface="Cambria Math"/>
                </a:rPr>
                <a:t> 𝑔𝑒𝑛𝑒𝑟𝑎𝑡𝑒𝑑𝑇</a:t>
              </a:r>
              <a:r>
                <a:rPr lang="en-US" sz="1100" b="0" i="0" baseline="-25000">
                  <a:latin typeface="Cambria Math"/>
                </a:rPr>
                <a:t> −</a:t>
              </a:r>
              <a:r>
                <a:rPr lang="en-US" sz="1100" b="0" i="0">
                  <a:latin typeface="Cambria Math"/>
                </a:rPr>
                <a:t>𝑅</a:t>
              </a:r>
              <a:r>
                <a:rPr lang="en-US" sz="1100" b="0" i="0" baseline="-25000">
                  <a:latin typeface="Cambria Math"/>
                </a:rPr>
                <a:t>𝑇</a:t>
              </a:r>
              <a:r>
                <a:rPr lang="en-US" sz="1100" b="0" i="0">
                  <a:latin typeface="Cambria Math"/>
                </a:rPr>
                <a:t>]∗(1−𝑂𝑋𝑇)〗</a:t>
              </a:r>
              <a:endParaRPr lang="en-US" sz="1100"/>
            </a:p>
          </xdr:txBody>
        </xdr:sp>
      </mc:Fallback>
    </mc:AlternateContent>
    <xdr:clientData/>
  </xdr:oneCellAnchor>
  <xdr:oneCellAnchor>
    <xdr:from>
      <xdr:col>3</xdr:col>
      <xdr:colOff>1171575</xdr:colOff>
      <xdr:row>10</xdr:row>
      <xdr:rowOff>152400</xdr:rowOff>
    </xdr:from>
    <xdr:ext cx="3190557" cy="26456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552825" y="3000375"/>
              <a:ext cx="3190557" cy="264560"/>
            </a:xfrm>
            <a:prstGeom prst="rect">
              <a:avLst/>
            </a:prstGeom>
            <a:ln w="9525"/>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𝐶𝐻</m:t>
                    </m:r>
                    <m:r>
                      <a:rPr lang="en-US" sz="1100" b="0" i="1">
                        <a:latin typeface="Cambria Math"/>
                      </a:rPr>
                      <m:t>4 </m:t>
                    </m:r>
                    <m:r>
                      <a:rPr lang="en-US" sz="1100" b="0" i="1">
                        <a:latin typeface="Cambria Math"/>
                      </a:rPr>
                      <m:t>𝑔𝑒𝑛𝑒𝑟𝑎𝑡𝑒𝑑𝑇</m:t>
                    </m:r>
                    <m:r>
                      <a:rPr lang="en-US" sz="1100" i="1">
                        <a:latin typeface="Cambria Math"/>
                      </a:rPr>
                      <m:t>=</m:t>
                    </m:r>
                    <m:r>
                      <a:rPr lang="en-US" sz="1100" b="0" i="1">
                        <a:latin typeface="Cambria Math"/>
                      </a:rPr>
                      <m:t>𝐷𝐷𝑂𝐶</m:t>
                    </m:r>
                    <m:r>
                      <a:rPr lang="en-US" sz="1100" b="0" i="1" baseline="-14000">
                        <a:latin typeface="Cambria Math"/>
                      </a:rPr>
                      <m:t>𝑚</m:t>
                    </m:r>
                    <m:r>
                      <a:rPr lang="en-US" sz="1100" b="0" i="1" baseline="-25000">
                        <a:latin typeface="Cambria Math"/>
                      </a:rPr>
                      <m:t>𝑑𝑒𝑐𝑜𝑚𝑝</m:t>
                    </m:r>
                    <m:r>
                      <a:rPr lang="en-US" sz="1100" b="0" i="1" baseline="-40000">
                        <a:latin typeface="Cambria Math"/>
                      </a:rPr>
                      <m:t>𝑇</m:t>
                    </m:r>
                    <m:r>
                      <a:rPr lang="en-US" sz="1100" b="0" i="1">
                        <a:latin typeface="Cambria Math"/>
                      </a:rPr>
                      <m:t>∗</m:t>
                    </m:r>
                    <m:r>
                      <a:rPr lang="en-US" sz="1100" b="0" i="1">
                        <a:latin typeface="Cambria Math"/>
                      </a:rPr>
                      <m:t>𝐹</m:t>
                    </m:r>
                    <m:r>
                      <a:rPr lang="en-US" sz="1100" b="0" i="1">
                        <a:latin typeface="Cambria Math"/>
                      </a:rPr>
                      <m:t>∗16/12</m:t>
                    </m:r>
                  </m:oMath>
                </m:oMathPara>
              </a14:m>
              <a:endParaRPr lang="en-US" sz="1100" baseline="-25000"/>
            </a:p>
          </xdr:txBody>
        </xdr:sp>
      </mc:Choice>
      <mc:Fallback xmlns="">
        <xdr:sp macro="" textlink="">
          <xdr:nvSpPr>
            <xdr:cNvPr id="3" name="TextBox 2">
              <a:extLst>
                <a:ext uri="{FF2B5EF4-FFF2-40B4-BE49-F238E27FC236}">
                  <a16:creationId xmlns:a16="http://schemas.microsoft.com/office/drawing/2014/main" xmlns="" xmlns:a14="http://schemas.microsoft.com/office/drawing/2010/main" id="{00000000-0008-0000-0400-000003000000}"/>
                </a:ext>
              </a:extLst>
            </xdr:cNvPr>
            <xdr:cNvSpPr txBox="1"/>
          </xdr:nvSpPr>
          <xdr:spPr>
            <a:xfrm>
              <a:off x="3552825" y="3000375"/>
              <a:ext cx="3190557" cy="264560"/>
            </a:xfrm>
            <a:prstGeom prst="rect">
              <a:avLst/>
            </a:prstGeom>
            <a:ln w="9525"/>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a:r>
                <a:rPr lang="en-US" sz="1100" b="0" i="0">
                  <a:latin typeface="Cambria Math"/>
                </a:rPr>
                <a:t>𝐶𝐻4 𝑔𝑒𝑛𝑒𝑟𝑎𝑡𝑒𝑑𝑇</a:t>
              </a:r>
              <a:r>
                <a:rPr lang="en-US" sz="1100" i="0">
                  <a:latin typeface="Cambria Math"/>
                </a:rPr>
                <a:t>=</a:t>
              </a:r>
              <a:r>
                <a:rPr lang="en-US" sz="1100" b="0" i="0">
                  <a:latin typeface="Cambria Math"/>
                </a:rPr>
                <a:t>𝐷𝐷𝑂𝐶</a:t>
              </a:r>
              <a:r>
                <a:rPr lang="en-US" sz="1100" b="0" i="0" baseline="-14000">
                  <a:latin typeface="Cambria Math"/>
                </a:rPr>
                <a:t>𝑚</a:t>
              </a:r>
              <a:r>
                <a:rPr lang="en-US" sz="1100" b="0" i="0" baseline="-25000">
                  <a:latin typeface="Cambria Math"/>
                </a:rPr>
                <a:t>𝑑𝑒𝑐𝑜𝑚𝑝</a:t>
              </a:r>
              <a:r>
                <a:rPr lang="en-US" sz="1100" b="0" i="0" baseline="-40000">
                  <a:latin typeface="Cambria Math"/>
                </a:rPr>
                <a:t>𝑇</a:t>
              </a:r>
              <a:r>
                <a:rPr lang="en-US" sz="1100" b="0" i="0">
                  <a:latin typeface="Cambria Math"/>
                </a:rPr>
                <a:t>∗𝐹∗16/12</a:t>
              </a:r>
              <a:endParaRPr lang="en-US" sz="1100" baseline="-25000"/>
            </a:p>
          </xdr:txBody>
        </xdr:sp>
      </mc:Fallback>
    </mc:AlternateContent>
    <xdr:clientData/>
  </xdr:oneCellAnchor>
  <xdr:oneCellAnchor>
    <xdr:from>
      <xdr:col>3</xdr:col>
      <xdr:colOff>1123950</xdr:colOff>
      <xdr:row>19</xdr:row>
      <xdr:rowOff>85725</xdr:rowOff>
    </xdr:from>
    <xdr:ext cx="3190557" cy="26456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3505200" y="5295900"/>
              <a:ext cx="3190557" cy="264560"/>
            </a:xfrm>
            <a:prstGeom prst="rect">
              <a:avLst/>
            </a:prstGeom>
            <a:ln w="9525">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𝐷𝐷𝑂𝐶</m:t>
                    </m:r>
                    <m:r>
                      <a:rPr lang="en-US" sz="1100" b="0" i="1" baseline="-25000">
                        <a:latin typeface="Cambria Math"/>
                      </a:rPr>
                      <m:t>𝑚</m:t>
                    </m:r>
                    <m:r>
                      <a:rPr lang="en-US" sz="1100" i="1">
                        <a:latin typeface="Cambria Math"/>
                      </a:rPr>
                      <m:t>=</m:t>
                    </m:r>
                    <m:r>
                      <a:rPr lang="en-US" sz="1100" b="0" i="1">
                        <a:latin typeface="Cambria Math"/>
                      </a:rPr>
                      <m:t>𝑊</m:t>
                    </m:r>
                    <m:r>
                      <a:rPr lang="en-US" sz="1100" b="0" i="1">
                        <a:latin typeface="Cambria Math"/>
                      </a:rPr>
                      <m:t>∗</m:t>
                    </m:r>
                    <m:r>
                      <a:rPr lang="en-US" sz="1100" b="0" i="1">
                        <a:latin typeface="Cambria Math"/>
                      </a:rPr>
                      <m:t>𝐷𝑂𝐶</m:t>
                    </m:r>
                    <m:r>
                      <a:rPr lang="en-US" sz="1100" b="0" i="1">
                        <a:latin typeface="Cambria Math"/>
                      </a:rPr>
                      <m:t>∗</m:t>
                    </m:r>
                    <m:r>
                      <a:rPr lang="en-US" sz="1100" b="0" i="1">
                        <a:latin typeface="Cambria Math"/>
                      </a:rPr>
                      <m:t>𝐷𝑂𝐶𝑓</m:t>
                    </m:r>
                    <m:r>
                      <a:rPr lang="en-US" sz="1100" b="0" i="1">
                        <a:latin typeface="Cambria Math"/>
                      </a:rPr>
                      <m:t>∗</m:t>
                    </m:r>
                    <m:r>
                      <a:rPr lang="en-US" sz="1100" b="0" i="1">
                        <a:latin typeface="Cambria Math"/>
                      </a:rPr>
                      <m:t>𝑀𝐶𝐹</m:t>
                    </m:r>
                  </m:oMath>
                </m:oMathPara>
              </a14:m>
              <a:endParaRPr lang="en-US" sz="1100" baseline="-25000"/>
            </a:p>
          </xdr:txBody>
        </xdr:sp>
      </mc:Choice>
      <mc:Fallback xmlns="">
        <xdr:sp macro="" textlink="">
          <xdr:nvSpPr>
            <xdr:cNvPr id="4" name="TextBox 3">
              <a:extLst>
                <a:ext uri="{FF2B5EF4-FFF2-40B4-BE49-F238E27FC236}">
                  <a16:creationId xmlns:a16="http://schemas.microsoft.com/office/drawing/2014/main" xmlns="" xmlns:a14="http://schemas.microsoft.com/office/drawing/2010/main" id="{00000000-0008-0000-0400-000004000000}"/>
                </a:ext>
              </a:extLst>
            </xdr:cNvPr>
            <xdr:cNvSpPr txBox="1"/>
          </xdr:nvSpPr>
          <xdr:spPr>
            <a:xfrm>
              <a:off x="3505200" y="5295900"/>
              <a:ext cx="3190557" cy="264560"/>
            </a:xfrm>
            <a:prstGeom prst="rect">
              <a:avLst/>
            </a:prstGeom>
            <a:ln w="9525">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a:r>
                <a:rPr lang="en-US" sz="1100" b="0" i="0">
                  <a:latin typeface="Cambria Math"/>
                </a:rPr>
                <a:t>𝐷𝐷𝑂𝐶</a:t>
              </a:r>
              <a:r>
                <a:rPr lang="en-US" sz="1100" b="0" i="0" baseline="-25000">
                  <a:latin typeface="Cambria Math"/>
                </a:rPr>
                <a:t>𝑚</a:t>
              </a:r>
              <a:r>
                <a:rPr lang="en-US" sz="1100" i="0">
                  <a:latin typeface="Cambria Math"/>
                </a:rPr>
                <a:t>=</a:t>
              </a:r>
              <a:r>
                <a:rPr lang="en-US" sz="1100" b="0" i="0">
                  <a:latin typeface="Cambria Math"/>
                </a:rPr>
                <a:t>𝑊∗𝐷𝑂𝐶∗𝐷𝑂𝐶𝑓∗𝑀𝐶𝐹</a:t>
              </a:r>
              <a:endParaRPr lang="en-US" sz="1100" baseline="-25000"/>
            </a:p>
          </xdr:txBody>
        </xdr:sp>
      </mc:Fallback>
    </mc:AlternateContent>
    <xdr:clientData/>
  </xdr:oneCellAnchor>
  <xdr:oneCellAnchor>
    <xdr:from>
      <xdr:col>3</xdr:col>
      <xdr:colOff>1085850</xdr:colOff>
      <xdr:row>27</xdr:row>
      <xdr:rowOff>161925</xdr:rowOff>
    </xdr:from>
    <xdr:ext cx="3190557" cy="26456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3467100" y="11763375"/>
              <a:ext cx="3190557" cy="264560"/>
            </a:xfrm>
            <a:prstGeom prst="rect">
              <a:avLst/>
            </a:prstGeom>
            <a:ln w="9525"/>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𝐿</m:t>
                    </m:r>
                    <m:r>
                      <a:rPr lang="en-US" sz="1100" b="0" i="1" baseline="-25000">
                        <a:latin typeface="Cambria Math"/>
                      </a:rPr>
                      <m:t>𝑜</m:t>
                    </m:r>
                    <m:r>
                      <a:rPr lang="en-US" sz="1100" i="1">
                        <a:latin typeface="Cambria Math"/>
                      </a:rPr>
                      <m:t>=</m:t>
                    </m:r>
                    <m:r>
                      <a:rPr lang="en-US" sz="1100" b="0" i="1">
                        <a:latin typeface="Cambria Math"/>
                      </a:rPr>
                      <m:t>𝐷𝐷𝑂𝐶</m:t>
                    </m:r>
                    <m:r>
                      <a:rPr lang="en-US" sz="1100" b="0" i="1" baseline="-25000">
                        <a:latin typeface="Cambria Math"/>
                      </a:rPr>
                      <m:t>𝑚</m:t>
                    </m:r>
                    <m:r>
                      <a:rPr lang="en-US" sz="1100" b="0" i="1">
                        <a:latin typeface="Cambria Math"/>
                      </a:rPr>
                      <m:t>∗</m:t>
                    </m:r>
                    <m:r>
                      <a:rPr lang="en-US" sz="1100" b="0" i="1">
                        <a:latin typeface="Cambria Math"/>
                      </a:rPr>
                      <m:t>𝐹</m:t>
                    </m:r>
                    <m:r>
                      <a:rPr lang="en-US" sz="1100" b="0" i="1">
                        <a:latin typeface="Cambria Math"/>
                      </a:rPr>
                      <m:t>∗16/12</m:t>
                    </m:r>
                  </m:oMath>
                </m:oMathPara>
              </a14:m>
              <a:endParaRPr lang="en-US" sz="1100" baseline="-25000"/>
            </a:p>
          </xdr:txBody>
        </xdr:sp>
      </mc:Choice>
      <mc:Fallback xmlns="">
        <xdr:sp macro="" textlink="">
          <xdr:nvSpPr>
            <xdr:cNvPr id="5" name="TextBox 4">
              <a:extLst>
                <a:ext uri="{FF2B5EF4-FFF2-40B4-BE49-F238E27FC236}">
                  <a16:creationId xmlns:a16="http://schemas.microsoft.com/office/drawing/2014/main" xmlns="" xmlns:a14="http://schemas.microsoft.com/office/drawing/2010/main" id="{00000000-0008-0000-0400-000005000000}"/>
                </a:ext>
              </a:extLst>
            </xdr:cNvPr>
            <xdr:cNvSpPr txBox="1"/>
          </xdr:nvSpPr>
          <xdr:spPr>
            <a:xfrm>
              <a:off x="3467100" y="11763375"/>
              <a:ext cx="3190557" cy="264560"/>
            </a:xfrm>
            <a:prstGeom prst="rect">
              <a:avLst/>
            </a:prstGeom>
            <a:ln w="9525"/>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a:r>
                <a:rPr lang="en-US" sz="1100" b="0" i="0">
                  <a:latin typeface="Cambria Math"/>
                </a:rPr>
                <a:t>𝐿</a:t>
              </a:r>
              <a:r>
                <a:rPr lang="en-US" sz="1100" b="0" i="0" baseline="-25000">
                  <a:latin typeface="Cambria Math"/>
                </a:rPr>
                <a:t>𝑜</a:t>
              </a:r>
              <a:r>
                <a:rPr lang="en-US" sz="1100" i="0">
                  <a:latin typeface="Cambria Math"/>
                </a:rPr>
                <a:t>=</a:t>
              </a:r>
              <a:r>
                <a:rPr lang="en-US" sz="1100" b="0" i="0">
                  <a:latin typeface="Cambria Math"/>
                </a:rPr>
                <a:t>𝐷𝐷𝑂𝐶</a:t>
              </a:r>
              <a:r>
                <a:rPr lang="en-US" sz="1100" b="0" i="0" baseline="-25000">
                  <a:latin typeface="Cambria Math"/>
                </a:rPr>
                <a:t>𝑚</a:t>
              </a:r>
              <a:r>
                <a:rPr lang="en-US" sz="1100" b="0" i="0">
                  <a:latin typeface="Cambria Math"/>
                </a:rPr>
                <a:t>∗𝐹∗16/12</a:t>
              </a:r>
              <a:endParaRPr lang="en-US" sz="1100" baseline="-25000"/>
            </a:p>
          </xdr:txBody>
        </xdr:sp>
      </mc:Fallback>
    </mc:AlternateContent>
    <xdr:clientData/>
  </xdr:oneCellAnchor>
  <xdr:oneCellAnchor>
    <xdr:from>
      <xdr:col>3</xdr:col>
      <xdr:colOff>1047750</xdr:colOff>
      <xdr:row>37</xdr:row>
      <xdr:rowOff>114300</xdr:rowOff>
    </xdr:from>
    <xdr:ext cx="3190557" cy="26456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3429000" y="14525625"/>
              <a:ext cx="3190557" cy="264560"/>
            </a:xfrm>
            <a:prstGeom prst="rect">
              <a:avLst/>
            </a:prstGeom>
            <a:ln w="9525"/>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100" b="0"/>
                <a:t>DDOCma</a:t>
              </a:r>
              <a14:m>
                <m:oMath xmlns:m="http://schemas.openxmlformats.org/officeDocument/2006/math">
                  <m:r>
                    <m:rPr>
                      <m:sty m:val="p"/>
                    </m:rPr>
                    <a:rPr lang="en-US" sz="1100" b="0" i="0" baseline="-25000">
                      <a:latin typeface="Cambria Math"/>
                    </a:rPr>
                    <m:t>T</m:t>
                  </m:r>
                  <m:r>
                    <a:rPr lang="en-US" sz="1100" i="1">
                      <a:latin typeface="Cambria Math"/>
                    </a:rPr>
                    <m:t>=</m:t>
                  </m:r>
                  <m:r>
                    <a:rPr lang="en-US" sz="1100" b="0" i="1">
                      <a:latin typeface="Cambria Math"/>
                    </a:rPr>
                    <m:t>𝐷𝐷𝑂𝐶</m:t>
                  </m:r>
                  <m:r>
                    <a:rPr lang="en-US" sz="1100" b="0" i="1" baseline="-12000">
                      <a:latin typeface="Cambria Math"/>
                    </a:rPr>
                    <m:t>𝑚𝑑</m:t>
                  </m:r>
                  <m:r>
                    <a:rPr lang="en-US" sz="1100" b="0" i="1" baseline="-34000">
                      <a:latin typeface="Cambria Math"/>
                    </a:rPr>
                    <m:t>𝑇</m:t>
                  </m:r>
                  <m:r>
                    <a:rPr lang="en-US" sz="1100" b="0" i="1">
                      <a:latin typeface="Cambria Math"/>
                    </a:rPr>
                    <m:t>∗(</m:t>
                  </m:r>
                  <m:r>
                    <a:rPr lang="en-US" sz="1100" b="0" i="1">
                      <a:latin typeface="Cambria Math"/>
                    </a:rPr>
                    <m:t>𝐷𝐷𝑂𝐶𝑚𝑎</m:t>
                  </m:r>
                  <m:r>
                    <a:rPr lang="en-US" sz="1100" b="0" i="1" baseline="-10000">
                      <a:latin typeface="Cambria Math"/>
                    </a:rPr>
                    <m:t> </m:t>
                  </m:r>
                  <m:r>
                    <a:rPr lang="en-US" sz="1100" b="0" i="1" baseline="-40000">
                      <a:latin typeface="Cambria Math"/>
                    </a:rPr>
                    <m:t>𝑇</m:t>
                  </m:r>
                  <m:r>
                    <a:rPr lang="en-US" sz="1100" b="0" i="1" baseline="-24000">
                      <a:latin typeface="Cambria Math"/>
                    </a:rPr>
                    <m:t>−</m:t>
                  </m:r>
                  <m:r>
                    <a:rPr lang="en-US" sz="1100" b="0" i="1" baseline="-40000">
                      <a:latin typeface="Cambria Math"/>
                    </a:rPr>
                    <m:t>1</m:t>
                  </m:r>
                  <m:r>
                    <a:rPr lang="en-US" sz="1100" b="0" i="1" baseline="0">
                      <a:latin typeface="Cambria Math"/>
                    </a:rPr>
                    <m:t>∗</m:t>
                  </m:r>
                  <m:r>
                    <a:rPr lang="en-US" sz="1100" b="0" i="1" baseline="0">
                      <a:latin typeface="Cambria Math"/>
                    </a:rPr>
                    <m:t>𝑒</m:t>
                  </m:r>
                  <m:r>
                    <a:rPr lang="en-US" sz="1100" b="0" i="1" baseline="14000">
                      <a:latin typeface="Cambria Math"/>
                    </a:rPr>
                    <m:t>−</m:t>
                  </m:r>
                  <m:r>
                    <a:rPr lang="en-US" sz="1100" b="0" i="1" baseline="30000">
                      <a:latin typeface="Cambria Math"/>
                    </a:rPr>
                    <m:t>𝑘</m:t>
                  </m:r>
                  <m:r>
                    <a:rPr lang="en-US" sz="1100" b="0" i="0" baseline="0">
                      <a:latin typeface="Cambria Math"/>
                    </a:rPr>
                    <m:t>)</m:t>
                  </m:r>
                </m:oMath>
              </a14:m>
              <a:endParaRPr lang="en-US" sz="1100" baseline="0"/>
            </a:p>
          </xdr:txBody>
        </xdr:sp>
      </mc:Choice>
      <mc:Fallback xmlns="">
        <xdr:sp macro="" textlink="">
          <xdr:nvSpPr>
            <xdr:cNvPr id="6" name="TextBox 5">
              <a:extLst>
                <a:ext uri="{FF2B5EF4-FFF2-40B4-BE49-F238E27FC236}">
                  <a16:creationId xmlns:a16="http://schemas.microsoft.com/office/drawing/2014/main" xmlns="" xmlns:a14="http://schemas.microsoft.com/office/drawing/2010/main" id="{00000000-0008-0000-0400-000006000000}"/>
                </a:ext>
              </a:extLst>
            </xdr:cNvPr>
            <xdr:cNvSpPr txBox="1"/>
          </xdr:nvSpPr>
          <xdr:spPr>
            <a:xfrm>
              <a:off x="3429000" y="14525625"/>
              <a:ext cx="3190557" cy="264560"/>
            </a:xfrm>
            <a:prstGeom prst="rect">
              <a:avLst/>
            </a:prstGeom>
            <a:ln w="9525"/>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100" b="0"/>
                <a:t>DDOCma</a:t>
              </a:r>
              <a:r>
                <a:rPr lang="en-US" sz="1100" b="0" i="0" baseline="-25000">
                  <a:latin typeface="Cambria Math"/>
                </a:rPr>
                <a:t>T</a:t>
              </a:r>
              <a:r>
                <a:rPr lang="en-US" sz="1100" i="0">
                  <a:latin typeface="Cambria Math"/>
                </a:rPr>
                <a:t>=</a:t>
              </a:r>
              <a:r>
                <a:rPr lang="en-US" sz="1100" b="0" i="0">
                  <a:latin typeface="Cambria Math"/>
                </a:rPr>
                <a:t>𝐷𝐷𝑂𝐶</a:t>
              </a:r>
              <a:r>
                <a:rPr lang="en-US" sz="1100" b="0" i="0" baseline="-12000">
                  <a:latin typeface="Cambria Math"/>
                </a:rPr>
                <a:t>𝑚𝑑</a:t>
              </a:r>
              <a:r>
                <a:rPr lang="en-US" sz="1100" b="0" i="0" baseline="-34000">
                  <a:latin typeface="Cambria Math"/>
                </a:rPr>
                <a:t>𝑇</a:t>
              </a:r>
              <a:r>
                <a:rPr lang="en-US" sz="1100" b="0" i="0">
                  <a:latin typeface="Cambria Math"/>
                </a:rPr>
                <a:t>∗(𝐷𝐷𝑂𝐶𝑚𝑎</a:t>
              </a:r>
              <a:r>
                <a:rPr lang="en-US" sz="1100" b="0" i="0" baseline="-10000">
                  <a:latin typeface="Cambria Math"/>
                </a:rPr>
                <a:t> </a:t>
              </a:r>
              <a:r>
                <a:rPr lang="en-US" sz="1100" b="0" i="0" baseline="-40000">
                  <a:latin typeface="Cambria Math"/>
                </a:rPr>
                <a:t>𝑇</a:t>
              </a:r>
              <a:r>
                <a:rPr lang="en-US" sz="1100" b="0" i="0" baseline="-24000">
                  <a:latin typeface="Cambria Math"/>
                </a:rPr>
                <a:t>−</a:t>
              </a:r>
              <a:r>
                <a:rPr lang="en-US" sz="1100" b="0" i="0" baseline="-40000">
                  <a:latin typeface="Cambria Math"/>
                </a:rPr>
                <a:t>1</a:t>
              </a:r>
              <a:r>
                <a:rPr lang="en-US" sz="1100" b="0" i="0" baseline="0">
                  <a:latin typeface="Cambria Math"/>
                </a:rPr>
                <a:t>∗𝑒</a:t>
              </a:r>
              <a:r>
                <a:rPr lang="en-US" sz="1100" b="0" i="0" baseline="14000">
                  <a:latin typeface="Cambria Math"/>
                </a:rPr>
                <a:t>−</a:t>
              </a:r>
              <a:r>
                <a:rPr lang="en-US" sz="1100" b="0" i="0" baseline="30000">
                  <a:latin typeface="Cambria Math"/>
                </a:rPr>
                <a:t>𝑘</a:t>
              </a:r>
              <a:r>
                <a:rPr lang="en-US" sz="1100" b="0" i="0" baseline="0">
                  <a:latin typeface="Cambria Math"/>
                </a:rPr>
                <a:t>)</a:t>
              </a:r>
              <a:endParaRPr lang="en-US" sz="1100" baseline="0"/>
            </a:p>
          </xdr:txBody>
        </xdr:sp>
      </mc:Fallback>
    </mc:AlternateContent>
    <xdr:clientData/>
  </xdr:oneCellAnchor>
  <xdr:oneCellAnchor>
    <xdr:from>
      <xdr:col>3</xdr:col>
      <xdr:colOff>895350</xdr:colOff>
      <xdr:row>41</xdr:row>
      <xdr:rowOff>104775</xdr:rowOff>
    </xdr:from>
    <xdr:ext cx="3514725" cy="26456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3276600" y="15316200"/>
              <a:ext cx="3514725" cy="264560"/>
            </a:xfrm>
            <a:prstGeom prst="rect">
              <a:avLst/>
            </a:prstGeom>
            <a:ln w="9525">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100" b="0"/>
                <a:t>DDOC</a:t>
              </a:r>
              <a:r>
                <a:rPr lang="en-US" sz="1100" b="0" baseline="-25000"/>
                <a:t>m</a:t>
              </a:r>
              <a:r>
                <a:rPr lang="en-US" sz="1100" b="0" baseline="-40000"/>
                <a:t>decompT </a:t>
              </a:r>
              <a14:m>
                <m:oMath xmlns:m="http://schemas.openxmlformats.org/officeDocument/2006/math">
                  <m:r>
                    <a:rPr lang="en-US" sz="1100" i="1">
                      <a:latin typeface="Cambria Math"/>
                    </a:rPr>
                    <m:t>=</m:t>
                  </m:r>
                  <m:r>
                    <a:rPr lang="en-US" sz="1100" b="0" i="1">
                      <a:latin typeface="Cambria Math"/>
                    </a:rPr>
                    <m:t>𝐷𝐷𝑂𝐶</m:t>
                  </m:r>
                  <m:r>
                    <a:rPr lang="en-US" sz="1100" b="0" i="1" baseline="-12000">
                      <a:latin typeface="Cambria Math"/>
                    </a:rPr>
                    <m:t>𝑚𝑎</m:t>
                  </m:r>
                  <m:r>
                    <a:rPr lang="en-US" sz="1100" b="0" i="1" baseline="-12000">
                      <a:latin typeface="Cambria Math"/>
                    </a:rPr>
                    <m:t> </m:t>
                  </m:r>
                  <m:r>
                    <a:rPr lang="en-US" sz="1100" b="0" i="1" baseline="-38000">
                      <a:latin typeface="Cambria Math"/>
                    </a:rPr>
                    <m:t>𝑇</m:t>
                  </m:r>
                  <m:r>
                    <a:rPr lang="en-US" sz="1100" b="0" i="1" baseline="-20000">
                      <a:latin typeface="Cambria Math"/>
                    </a:rPr>
                    <m:t>−</m:t>
                  </m:r>
                  <m:r>
                    <a:rPr lang="en-US" sz="1100" b="0" i="1" baseline="-38000">
                      <a:latin typeface="Cambria Math"/>
                    </a:rPr>
                    <m:t>1</m:t>
                  </m:r>
                  <m:r>
                    <a:rPr lang="en-US" sz="1100" b="0" i="1">
                      <a:latin typeface="Cambria Math"/>
                    </a:rPr>
                    <m:t>∗(1−</m:t>
                  </m:r>
                  <m:r>
                    <a:rPr lang="en-US" sz="1100" b="0" i="1">
                      <a:latin typeface="Cambria Math"/>
                    </a:rPr>
                    <m:t>𝑒𝑘</m:t>
                  </m:r>
                  <m:r>
                    <a:rPr lang="en-US" sz="1100" b="0" i="1">
                      <a:latin typeface="Cambria Math"/>
                    </a:rPr>
                    <m:t>)</m:t>
                  </m:r>
                </m:oMath>
              </a14:m>
              <a:endParaRPr lang="en-US" sz="1100" baseline="30000"/>
            </a:p>
          </xdr:txBody>
        </xdr:sp>
      </mc:Choice>
      <mc:Fallback xmlns="">
        <xdr:sp macro="" textlink="">
          <xdr:nvSpPr>
            <xdr:cNvPr id="7" name="TextBox 6">
              <a:extLst>
                <a:ext uri="{FF2B5EF4-FFF2-40B4-BE49-F238E27FC236}">
                  <a16:creationId xmlns:a16="http://schemas.microsoft.com/office/drawing/2014/main" xmlns="" xmlns:a14="http://schemas.microsoft.com/office/drawing/2010/main" id="{00000000-0008-0000-0400-000007000000}"/>
                </a:ext>
              </a:extLst>
            </xdr:cNvPr>
            <xdr:cNvSpPr txBox="1"/>
          </xdr:nvSpPr>
          <xdr:spPr>
            <a:xfrm>
              <a:off x="3276600" y="15316200"/>
              <a:ext cx="3514725" cy="264560"/>
            </a:xfrm>
            <a:prstGeom prst="rect">
              <a:avLst/>
            </a:prstGeom>
            <a:ln w="9525">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100" b="0"/>
                <a:t>DDOC</a:t>
              </a:r>
              <a:r>
                <a:rPr lang="en-US" sz="1100" b="0" baseline="-25000"/>
                <a:t>m</a:t>
              </a:r>
              <a:r>
                <a:rPr lang="en-US" sz="1100" b="0" baseline="-40000"/>
                <a:t>decompT </a:t>
              </a:r>
              <a:r>
                <a:rPr lang="en-US" sz="1100" i="0">
                  <a:latin typeface="Cambria Math"/>
                </a:rPr>
                <a:t>=</a:t>
              </a:r>
              <a:r>
                <a:rPr lang="en-US" sz="1100" b="0" i="0">
                  <a:latin typeface="Cambria Math"/>
                </a:rPr>
                <a:t>𝐷𝐷𝑂𝐶</a:t>
              </a:r>
              <a:r>
                <a:rPr lang="en-US" sz="1100" b="0" i="0" baseline="-12000">
                  <a:latin typeface="Cambria Math"/>
                </a:rPr>
                <a:t>𝑚𝑎 </a:t>
              </a:r>
              <a:r>
                <a:rPr lang="en-US" sz="1100" b="0" i="0" baseline="-38000">
                  <a:latin typeface="Cambria Math"/>
                </a:rPr>
                <a:t>𝑇</a:t>
              </a:r>
              <a:r>
                <a:rPr lang="en-US" sz="1100" b="0" i="0" baseline="-20000">
                  <a:latin typeface="Cambria Math"/>
                </a:rPr>
                <a:t>−</a:t>
              </a:r>
              <a:r>
                <a:rPr lang="en-US" sz="1100" b="0" i="0" baseline="-38000">
                  <a:latin typeface="Cambria Math"/>
                </a:rPr>
                <a:t>1</a:t>
              </a:r>
              <a:r>
                <a:rPr lang="en-US" sz="1100" b="0" i="0">
                  <a:latin typeface="Cambria Math"/>
                </a:rPr>
                <a:t>∗(1−𝑒𝑘)</a:t>
              </a:r>
              <a:endParaRPr lang="en-US" sz="1100" baseline="300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9900/2&#186;%20Levantamento/Quadros/98-99/4&#186;%20Levantamento/SERIS/EVOLUCA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AME04\00-01\SAFRA\99-00\Safras\DEPAG\DIVAS\SF9798\3levant\SERIS\EVOLUCAO.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9900/2&#186;%20Levantamento/Quadros/98-99/4&#186;%20Levantamento/S9596_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REB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REBR"/>
      <sheetName val="EVPRDBR"/>
      <sheetName val="EVPTVBR"/>
      <sheetName val="EVARECS"/>
      <sheetName val="EVPRDCS"/>
      <sheetName val="EVPTVCS"/>
      <sheetName val="EVARES"/>
      <sheetName val="EVPRDS"/>
      <sheetName val="EVPTVS"/>
      <sheetName val="EVARESD"/>
      <sheetName val="EVPRDSD"/>
      <sheetName val="EVPTVSD"/>
      <sheetName val="EVARECO"/>
      <sheetName val="EVPRDCO"/>
      <sheetName val="EVPTVCO"/>
      <sheetName val="EVARENE"/>
      <sheetName val="EVPRDNE"/>
      <sheetName val="EVPTVNE"/>
      <sheetName val="EVARENO"/>
      <sheetName val="EVPRDNO"/>
      <sheetName val="EVPTVNO"/>
      <sheetName val="EVARENN"/>
      <sheetName val="EVPRDNN"/>
      <sheetName val="EVPTVNN"/>
      <sheetName val="EVAREDF"/>
      <sheetName val="EVPRDDF"/>
      <sheetName val="EVPTVDF"/>
      <sheetName val="EVAREGO"/>
      <sheetName val="EVPRDGO"/>
      <sheetName val="EVPTVGO"/>
      <sheetName val="EVAREMT"/>
      <sheetName val="EVPRDMT"/>
      <sheetName val="EVPTVMT"/>
      <sheetName val="EVAREMS"/>
      <sheetName val="EVPRDMS"/>
      <sheetName val="EVPTVMS"/>
      <sheetName val="EVAREPR"/>
      <sheetName val="EVPRDPR"/>
      <sheetName val="EVPTVPR"/>
      <sheetName val="EVARERS"/>
      <sheetName val="EVPRDRS"/>
      <sheetName val="EVPTVRS"/>
      <sheetName val="EVARESC"/>
      <sheetName val="EVPRDSC"/>
      <sheetName val="EVPTVSC"/>
      <sheetName val="EVARESP"/>
      <sheetName val="EVPRDSP"/>
      <sheetName val="EVPTVSP"/>
      <sheetName val="EVAREMG"/>
      <sheetName val="EVPRDMG"/>
      <sheetName val="EVPTVMG"/>
      <sheetName val="EVARERJ"/>
      <sheetName val="EVPRDRJ"/>
      <sheetName val="EVPTVRJ"/>
      <sheetName val="EVAREES"/>
      <sheetName val="EVPRDES"/>
      <sheetName val="EVPTVES"/>
      <sheetName val="EVAREBN"/>
      <sheetName val="EVPRDBN"/>
      <sheetName val="EVPTVBN"/>
      <sheetName val="EVAREBS"/>
      <sheetName val="EVPRDBS"/>
      <sheetName val="EVPTVBS"/>
      <sheetName val="EVAREBA"/>
      <sheetName val="EVPRDBA"/>
      <sheetName val="EVPTVBA"/>
      <sheetName val="EVAREMA"/>
      <sheetName val="EVPRDMA"/>
      <sheetName val="EVPTVMA"/>
      <sheetName val="EVAREPI"/>
      <sheetName val="EVPRDPI"/>
      <sheetName val="EVPTVPI"/>
      <sheetName val="EVARECE"/>
      <sheetName val="EVPRDCE"/>
      <sheetName val="EVPTVCE"/>
      <sheetName val="EVARERN"/>
      <sheetName val="EVPRDRN"/>
      <sheetName val="EVPTVRN"/>
      <sheetName val="EVAREPB"/>
      <sheetName val="EVPRDPB"/>
      <sheetName val="EVPTVPB"/>
      <sheetName val="EVAREPE"/>
      <sheetName val="EVPRDPE"/>
      <sheetName val="EVPTVPE"/>
      <sheetName val="EVAREAL"/>
      <sheetName val="EVPRDAL"/>
      <sheetName val="EVPTVAL"/>
      <sheetName val="EVARESE"/>
      <sheetName val="EVPRDSE"/>
      <sheetName val="EVPTVSE"/>
      <sheetName val="EVARERR"/>
      <sheetName val="EVPRDRR"/>
      <sheetName val="EVPTVRR"/>
      <sheetName val="EVARERO"/>
      <sheetName val="EVPRDRO"/>
      <sheetName val="EVPTVRO"/>
      <sheetName val="EVAREAC"/>
      <sheetName val="EVPRDAC"/>
      <sheetName val="EVPTVAC"/>
      <sheetName val="EVAREAM"/>
      <sheetName val="EVPRDAM"/>
      <sheetName val="EVPTVAM"/>
      <sheetName val="EVAREPA"/>
      <sheetName val="EVPRDPA"/>
      <sheetName val="EVPTVPA"/>
      <sheetName val="EVARETO"/>
      <sheetName val="EVPRDTO"/>
      <sheetName val="EVPTV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HO1A"/>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ghgplatform-india.or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cpheeo.gov.in/upload/uploadfiles/files/Part2.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7"/>
  <sheetViews>
    <sheetView topLeftCell="C7" zoomScale="70" zoomScaleNormal="70" workbookViewId="0">
      <selection activeCell="D7" sqref="D7"/>
    </sheetView>
  </sheetViews>
  <sheetFormatPr defaultColWidth="11.44140625" defaultRowHeight="19.2" x14ac:dyDescent="0.35"/>
  <cols>
    <col min="1" max="2" width="11.44140625" style="83" hidden="1" customWidth="1"/>
    <col min="3" max="3" width="27.6640625" style="83" customWidth="1"/>
    <col min="4" max="4" width="122" style="83" customWidth="1"/>
    <col min="5" max="16384" width="11.44140625" style="83"/>
  </cols>
  <sheetData>
    <row r="1" spans="1:33" x14ac:dyDescent="0.35">
      <c r="A1" s="82"/>
      <c r="B1" s="82"/>
      <c r="C1" s="82"/>
      <c r="D1" s="82"/>
      <c r="E1" s="82"/>
      <c r="F1" s="82"/>
      <c r="G1" s="82"/>
      <c r="H1" s="82"/>
      <c r="I1" s="82"/>
      <c r="J1" s="82"/>
      <c r="K1" s="82"/>
      <c r="L1" s="82"/>
      <c r="M1" s="82"/>
      <c r="N1" s="82"/>
      <c r="O1" s="82"/>
      <c r="P1" s="82"/>
      <c r="Q1" s="82"/>
      <c r="R1" s="82"/>
      <c r="S1" s="82"/>
      <c r="T1" s="82"/>
      <c r="U1" s="82"/>
    </row>
    <row r="2" spans="1:33" x14ac:dyDescent="0.35">
      <c r="A2" s="82"/>
      <c r="B2" s="82"/>
      <c r="C2" s="82"/>
      <c r="D2" s="82"/>
      <c r="E2" s="82"/>
      <c r="F2" s="82"/>
      <c r="G2" s="82"/>
      <c r="H2" s="82"/>
      <c r="I2" s="82"/>
      <c r="J2" s="82"/>
      <c r="K2" s="82"/>
      <c r="L2" s="82"/>
      <c r="M2" s="82"/>
      <c r="N2" s="82"/>
      <c r="O2" s="82"/>
      <c r="P2" s="82"/>
      <c r="Q2" s="82"/>
      <c r="R2" s="82"/>
      <c r="S2" s="82"/>
      <c r="T2" s="82"/>
      <c r="U2" s="82"/>
    </row>
    <row r="3" spans="1:33" x14ac:dyDescent="0.35">
      <c r="A3" s="82"/>
      <c r="B3" s="82"/>
      <c r="C3" s="82"/>
      <c r="D3" s="82"/>
      <c r="E3" s="82"/>
      <c r="F3" s="82"/>
      <c r="G3" s="82"/>
      <c r="H3" s="82"/>
      <c r="I3" s="82"/>
      <c r="J3" s="82"/>
      <c r="K3" s="82"/>
      <c r="L3" s="82"/>
      <c r="M3" s="82"/>
      <c r="N3" s="82"/>
      <c r="O3" s="82"/>
      <c r="P3" s="82"/>
      <c r="Q3" s="82"/>
      <c r="R3" s="82"/>
      <c r="S3" s="82"/>
      <c r="T3" s="82"/>
      <c r="U3" s="82"/>
    </row>
    <row r="4" spans="1:33" x14ac:dyDescent="0.35">
      <c r="A4" s="82"/>
      <c r="B4" s="82"/>
      <c r="C4" s="82"/>
      <c r="D4" s="82"/>
      <c r="E4" s="82"/>
      <c r="F4" s="82"/>
      <c r="G4" s="82"/>
      <c r="H4" s="82"/>
      <c r="I4" s="82"/>
      <c r="J4" s="82"/>
      <c r="K4" s="82"/>
      <c r="L4" s="82"/>
      <c r="M4" s="82"/>
      <c r="N4" s="82"/>
      <c r="O4" s="82"/>
      <c r="P4" s="82"/>
      <c r="Q4" s="82"/>
      <c r="R4" s="82"/>
      <c r="S4" s="82"/>
      <c r="T4" s="82"/>
      <c r="U4" s="82"/>
    </row>
    <row r="5" spans="1:33" ht="19.8" thickBot="1" x14ac:dyDescent="0.4">
      <c r="A5" s="82"/>
      <c r="B5" s="82"/>
      <c r="C5" s="84"/>
      <c r="D5" s="84"/>
      <c r="E5" s="84"/>
      <c r="F5" s="84"/>
      <c r="G5" s="84"/>
      <c r="H5" s="84"/>
      <c r="I5" s="84"/>
      <c r="J5" s="84"/>
      <c r="K5" s="84"/>
      <c r="L5" s="84"/>
      <c r="M5" s="84"/>
      <c r="N5" s="84"/>
      <c r="O5" s="84"/>
      <c r="P5" s="84"/>
      <c r="Q5" s="84"/>
      <c r="R5" s="84"/>
      <c r="S5" s="84"/>
      <c r="T5" s="84"/>
      <c r="U5" s="84"/>
    </row>
    <row r="6" spans="1:33" ht="19.8" thickBot="1" x14ac:dyDescent="0.4">
      <c r="A6" s="82"/>
      <c r="B6" s="85"/>
      <c r="C6" s="86" t="s">
        <v>69</v>
      </c>
      <c r="D6" s="87" t="s">
        <v>70</v>
      </c>
      <c r="E6" s="88"/>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row>
    <row r="7" spans="1:33" x14ac:dyDescent="0.35">
      <c r="A7" s="82"/>
      <c r="B7" s="85"/>
      <c r="C7" s="89" t="s">
        <v>71</v>
      </c>
      <c r="D7" s="567"/>
      <c r="E7" s="88"/>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row>
    <row r="8" spans="1:33" x14ac:dyDescent="0.35">
      <c r="A8" s="82"/>
      <c r="B8" s="85"/>
      <c r="C8" s="90" t="s">
        <v>72</v>
      </c>
      <c r="D8" s="91" t="s">
        <v>337</v>
      </c>
      <c r="E8" s="88"/>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row>
    <row r="9" spans="1:33" ht="48" customHeight="1" x14ac:dyDescent="0.35">
      <c r="A9" s="82"/>
      <c r="B9" s="85"/>
      <c r="C9" s="92" t="s">
        <v>73</v>
      </c>
      <c r="D9" s="91" t="s">
        <v>310</v>
      </c>
      <c r="E9" s="88"/>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row>
    <row r="10" spans="1:33" ht="43.5" customHeight="1" x14ac:dyDescent="0.35">
      <c r="A10" s="82"/>
      <c r="B10" s="85"/>
      <c r="C10" s="92" t="s">
        <v>74</v>
      </c>
      <c r="D10" s="93" t="s">
        <v>311</v>
      </c>
      <c r="E10" s="88"/>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row>
    <row r="11" spans="1:33" ht="153.6" x14ac:dyDescent="0.35">
      <c r="A11" s="82"/>
      <c r="B11" s="85"/>
      <c r="C11" s="92" t="s">
        <v>75</v>
      </c>
      <c r="D11" s="93" t="s">
        <v>343</v>
      </c>
      <c r="E11" s="88"/>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row>
    <row r="12" spans="1:33" ht="96" x14ac:dyDescent="0.35">
      <c r="A12" s="82"/>
      <c r="B12" s="85"/>
      <c r="C12" s="94" t="s">
        <v>76</v>
      </c>
      <c r="D12" s="95" t="s">
        <v>344</v>
      </c>
      <c r="E12" s="88"/>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row>
    <row r="13" spans="1:33" x14ac:dyDescent="0.35">
      <c r="A13" s="82"/>
      <c r="B13" s="85"/>
      <c r="C13" s="94" t="s">
        <v>77</v>
      </c>
      <c r="D13" s="91" t="s">
        <v>78</v>
      </c>
      <c r="E13" s="88"/>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row>
    <row r="14" spans="1:33" x14ac:dyDescent="0.35">
      <c r="A14" s="82"/>
      <c r="B14" s="85"/>
      <c r="C14" s="94" t="s">
        <v>79</v>
      </c>
      <c r="D14" s="96" t="s">
        <v>80</v>
      </c>
      <c r="E14" s="88"/>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row>
    <row r="15" spans="1:33" ht="153.6" x14ac:dyDescent="0.35">
      <c r="A15" s="82"/>
      <c r="B15" s="85"/>
      <c r="C15" s="92" t="s">
        <v>81</v>
      </c>
      <c r="D15" s="97" t="s">
        <v>82</v>
      </c>
      <c r="E15" s="88"/>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row>
    <row r="16" spans="1:33" ht="122.25" customHeight="1" x14ac:dyDescent="0.35">
      <c r="A16" s="82"/>
      <c r="B16" s="85"/>
      <c r="C16" s="94" t="s">
        <v>83</v>
      </c>
      <c r="D16" s="98"/>
      <c r="E16" s="88"/>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row>
    <row r="17" spans="1:33" ht="135" thickBot="1" x14ac:dyDescent="0.4">
      <c r="A17" s="82"/>
      <c r="B17" s="85"/>
      <c r="C17" s="99" t="s">
        <v>84</v>
      </c>
      <c r="D17" s="100" t="s">
        <v>85</v>
      </c>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row>
    <row r="18" spans="1:33" x14ac:dyDescent="0.35">
      <c r="A18" s="82"/>
      <c r="B18" s="85"/>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row>
    <row r="19" spans="1:33" x14ac:dyDescent="0.35">
      <c r="A19" s="82"/>
      <c r="B19" s="85"/>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row>
    <row r="20" spans="1:33" x14ac:dyDescent="0.35">
      <c r="A20" s="82"/>
      <c r="B20" s="85"/>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row>
    <row r="21" spans="1:33" x14ac:dyDescent="0.35">
      <c r="A21" s="82"/>
      <c r="B21" s="85"/>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row>
    <row r="22" spans="1:33" x14ac:dyDescent="0.35">
      <c r="A22" s="82"/>
      <c r="B22" s="85"/>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row>
    <row r="23" spans="1:33" x14ac:dyDescent="0.35">
      <c r="A23" s="82"/>
      <c r="B23" s="85"/>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row>
    <row r="24" spans="1:33" x14ac:dyDescent="0.35">
      <c r="A24" s="82"/>
      <c r="B24" s="85"/>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row>
    <row r="25" spans="1:33" x14ac:dyDescent="0.35">
      <c r="A25" s="82"/>
      <c r="B25" s="85"/>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row>
    <row r="26" spans="1:33" x14ac:dyDescent="0.35">
      <c r="A26" s="82"/>
      <c r="B26" s="85"/>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row>
    <row r="27" spans="1:33" x14ac:dyDescent="0.35">
      <c r="A27" s="82"/>
      <c r="B27" s="85"/>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row>
    <row r="28" spans="1:33" x14ac:dyDescent="0.35">
      <c r="A28" s="82"/>
      <c r="B28" s="85"/>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row>
    <row r="29" spans="1:33" x14ac:dyDescent="0.35">
      <c r="A29" s="82"/>
      <c r="B29" s="85"/>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row>
    <row r="30" spans="1:33" x14ac:dyDescent="0.35">
      <c r="A30" s="82"/>
      <c r="B30" s="85"/>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row>
    <row r="31" spans="1:33" x14ac:dyDescent="0.35">
      <c r="A31" s="82"/>
      <c r="B31" s="85"/>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row>
    <row r="32" spans="1:33" x14ac:dyDescent="0.35">
      <c r="A32" s="82"/>
      <c r="B32" s="85"/>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row>
    <row r="33" spans="1:33" x14ac:dyDescent="0.35">
      <c r="A33" s="82"/>
      <c r="B33" s="85"/>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row>
    <row r="34" spans="1:33" x14ac:dyDescent="0.35">
      <c r="A34" s="82"/>
      <c r="B34" s="85"/>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row>
    <row r="35" spans="1:33" x14ac:dyDescent="0.35">
      <c r="A35" s="82"/>
      <c r="B35" s="85"/>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row>
    <row r="36" spans="1:33" x14ac:dyDescent="0.35">
      <c r="A36" s="82"/>
      <c r="B36" s="85"/>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row>
    <row r="37" spans="1:33" x14ac:dyDescent="0.35">
      <c r="A37" s="82"/>
      <c r="B37" s="85"/>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row>
    <row r="38" spans="1:33" x14ac:dyDescent="0.35">
      <c r="A38" s="82"/>
      <c r="B38" s="85"/>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row>
    <row r="39" spans="1:33" x14ac:dyDescent="0.35">
      <c r="A39" s="82"/>
      <c r="B39" s="85"/>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row>
    <row r="40" spans="1:33" x14ac:dyDescent="0.35">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row>
    <row r="41" spans="1:33" x14ac:dyDescent="0.35">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row>
    <row r="42" spans="1:33" x14ac:dyDescent="0.35">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row>
    <row r="43" spans="1:33" x14ac:dyDescent="0.35">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row>
    <row r="44" spans="1:33" x14ac:dyDescent="0.35">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row>
    <row r="45" spans="1:33" x14ac:dyDescent="0.35">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row>
    <row r="46" spans="1:33" x14ac:dyDescent="0.35">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row>
    <row r="47" spans="1:33" x14ac:dyDescent="0.35">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row>
    <row r="48" spans="1:33" x14ac:dyDescent="0.35">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row>
    <row r="49" spans="3:33" x14ac:dyDescent="0.35">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row>
    <row r="50" spans="3:33" x14ac:dyDescent="0.35">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row>
    <row r="51" spans="3:33" x14ac:dyDescent="0.35">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row>
    <row r="52" spans="3:33" x14ac:dyDescent="0.35">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row>
    <row r="53" spans="3:33" x14ac:dyDescent="0.35">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row>
    <row r="54" spans="3:33" x14ac:dyDescent="0.35">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row>
    <row r="55" spans="3:33" x14ac:dyDescent="0.35">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row>
    <row r="56" spans="3:33" x14ac:dyDescent="0.35">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row>
    <row r="57" spans="3:33" x14ac:dyDescent="0.35">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row>
    <row r="58" spans="3:33" x14ac:dyDescent="0.35">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row>
    <row r="59" spans="3:33" x14ac:dyDescent="0.35">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row>
    <row r="60" spans="3:33" x14ac:dyDescent="0.35">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row>
    <row r="61" spans="3:33" x14ac:dyDescent="0.35">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row>
    <row r="62" spans="3:33" x14ac:dyDescent="0.35">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row>
    <row r="63" spans="3:33" x14ac:dyDescent="0.35">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row>
    <row r="64" spans="3:33" x14ac:dyDescent="0.35">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row>
    <row r="65" spans="3:33" x14ac:dyDescent="0.35">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row>
    <row r="66" spans="3:33" x14ac:dyDescent="0.35">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row>
    <row r="67" spans="3:33" x14ac:dyDescent="0.35">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row>
    <row r="68" spans="3:33" x14ac:dyDescent="0.35">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row>
    <row r="69" spans="3:33" x14ac:dyDescent="0.35">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row>
    <row r="70" spans="3:33" x14ac:dyDescent="0.35">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row>
    <row r="71" spans="3:33" x14ac:dyDescent="0.35">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row>
    <row r="72" spans="3:33" x14ac:dyDescent="0.35">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row>
    <row r="73" spans="3:33" x14ac:dyDescent="0.35">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row>
    <row r="74" spans="3:33" x14ac:dyDescent="0.35">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row>
    <row r="75" spans="3:33" x14ac:dyDescent="0.35">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row>
    <row r="76" spans="3:33" x14ac:dyDescent="0.35">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row>
    <row r="77" spans="3:33" x14ac:dyDescent="0.35">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row>
    <row r="78" spans="3:33" x14ac:dyDescent="0.35">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row>
    <row r="79" spans="3:33" x14ac:dyDescent="0.35">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row>
    <row r="80" spans="3:33" x14ac:dyDescent="0.35">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row>
    <row r="81" spans="3:33" x14ac:dyDescent="0.35">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row>
    <row r="82" spans="3:33" x14ac:dyDescent="0.35">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row>
    <row r="83" spans="3:33" x14ac:dyDescent="0.35">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row>
    <row r="84" spans="3:33" x14ac:dyDescent="0.35">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row>
    <row r="85" spans="3:33" x14ac:dyDescent="0.35">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row>
    <row r="86" spans="3:33" x14ac:dyDescent="0.35">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row>
    <row r="87" spans="3:33" x14ac:dyDescent="0.35">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row>
    <row r="88" spans="3:33" x14ac:dyDescent="0.35">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row>
    <row r="89" spans="3:33" x14ac:dyDescent="0.35">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row>
    <row r="90" spans="3:33" x14ac:dyDescent="0.35">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row>
    <row r="91" spans="3:33" x14ac:dyDescent="0.35">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row>
    <row r="92" spans="3:33" x14ac:dyDescent="0.35">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row>
    <row r="93" spans="3:33" x14ac:dyDescent="0.35">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row>
    <row r="94" spans="3:33" x14ac:dyDescent="0.35">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row>
    <row r="95" spans="3:33" x14ac:dyDescent="0.35">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row>
    <row r="96" spans="3:33" x14ac:dyDescent="0.35">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row>
    <row r="97" spans="5:33" x14ac:dyDescent="0.35">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row>
  </sheetData>
  <hyperlinks>
    <hyperlink ref="D14" r:id="rId1" display="info@ghgplatform-india.org" xr:uid="{00000000-0004-0000-0000-000000000000}"/>
  </hyperlinks>
  <printOptions horizontalCentered="1"/>
  <pageMargins left="0.45" right="0.45" top="0.75" bottom="0.75" header="0.3" footer="0.3"/>
  <pageSetup paperSize="9" scale="60"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S52"/>
  <sheetViews>
    <sheetView topLeftCell="A37" zoomScale="70" zoomScaleNormal="70" workbookViewId="0">
      <pane xSplit="2" topLeftCell="BH1" activePane="topRight" state="frozen"/>
      <selection pane="topRight" activeCell="A46" sqref="A46"/>
    </sheetView>
  </sheetViews>
  <sheetFormatPr defaultColWidth="9.33203125" defaultRowHeight="14.4" x14ac:dyDescent="0.3"/>
  <cols>
    <col min="1" max="1" width="38.5546875" style="2" customWidth="1"/>
    <col min="2" max="2" width="22.33203125" style="2" customWidth="1"/>
    <col min="3" max="22" width="9.33203125" style="2"/>
    <col min="23" max="41" width="12.6640625" style="2" bestFit="1" customWidth="1"/>
    <col min="42" max="56" width="14.5546875" style="2" bestFit="1" customWidth="1"/>
    <col min="57" max="57" width="11.44140625" style="2" customWidth="1"/>
    <col min="58" max="66" width="14.5546875" style="2" bestFit="1" customWidth="1"/>
    <col min="67" max="67" width="15.6640625" style="2" customWidth="1"/>
    <col min="68" max="68" width="13.6640625" style="2" customWidth="1"/>
    <col min="69" max="70" width="14" style="2" customWidth="1"/>
    <col min="71" max="16384" width="9.33203125" style="2"/>
  </cols>
  <sheetData>
    <row r="1" spans="1:71" ht="15" thickBot="1" x14ac:dyDescent="0.35">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spans="1:71" ht="15.6" x14ac:dyDescent="0.3">
      <c r="A2" s="79" t="s">
        <v>0</v>
      </c>
      <c r="B2" s="80" t="s">
        <v>24</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144">
        <v>2014</v>
      </c>
      <c r="BO2" s="464">
        <v>2015</v>
      </c>
      <c r="BP2" s="464">
        <v>2016</v>
      </c>
      <c r="BQ2" s="464">
        <v>2017</v>
      </c>
      <c r="BR2" s="353">
        <v>2018</v>
      </c>
    </row>
    <row r="3" spans="1:71" s="19" customFormat="1" ht="16.2" thickBot="1" x14ac:dyDescent="0.35">
      <c r="A3" s="308"/>
      <c r="B3" s="309"/>
      <c r="C3" s="307"/>
      <c r="D3" s="307"/>
      <c r="E3" s="307"/>
      <c r="F3" s="307"/>
      <c r="G3" s="307"/>
      <c r="H3" s="307"/>
      <c r="I3" s="307"/>
      <c r="J3" s="307"/>
      <c r="K3" s="307"/>
      <c r="L3" s="307"/>
      <c r="M3" s="307"/>
      <c r="N3" s="307"/>
      <c r="O3" s="307"/>
      <c r="P3" s="307"/>
      <c r="Q3" s="307"/>
      <c r="R3" s="307"/>
      <c r="S3" s="307"/>
      <c r="T3" s="307"/>
      <c r="U3" s="307"/>
      <c r="V3" s="307"/>
      <c r="W3" s="171">
        <f>Population!F7</f>
        <v>17288</v>
      </c>
      <c r="X3" s="171">
        <f t="shared" ref="X3:AF3" si="0">W3+($W$3*(W6/100))</f>
        <v>19702</v>
      </c>
      <c r="Y3" s="171">
        <f t="shared" si="0"/>
        <v>22116</v>
      </c>
      <c r="Z3" s="171">
        <f t="shared" si="0"/>
        <v>24530</v>
      </c>
      <c r="AA3" s="171">
        <f t="shared" si="0"/>
        <v>26944</v>
      </c>
      <c r="AB3" s="171">
        <f t="shared" si="0"/>
        <v>29358</v>
      </c>
      <c r="AC3" s="171">
        <f t="shared" si="0"/>
        <v>31772</v>
      </c>
      <c r="AD3" s="171">
        <f t="shared" si="0"/>
        <v>34186</v>
      </c>
      <c r="AE3" s="171">
        <f t="shared" si="0"/>
        <v>36600</v>
      </c>
      <c r="AF3" s="171">
        <f t="shared" si="0"/>
        <v>39014</v>
      </c>
      <c r="AG3" s="171">
        <f>Population!G7</f>
        <v>41428</v>
      </c>
      <c r="AH3" s="171">
        <f t="shared" ref="AH3:AP3" si="1">AG3+($AG$3*(AG6/100))</f>
        <v>48348</v>
      </c>
      <c r="AI3" s="171">
        <f t="shared" si="1"/>
        <v>55268</v>
      </c>
      <c r="AJ3" s="171">
        <f t="shared" si="1"/>
        <v>62188</v>
      </c>
      <c r="AK3" s="171">
        <f t="shared" si="1"/>
        <v>69108</v>
      </c>
      <c r="AL3" s="171">
        <f t="shared" si="1"/>
        <v>76028</v>
      </c>
      <c r="AM3" s="171">
        <f t="shared" si="1"/>
        <v>82948</v>
      </c>
      <c r="AN3" s="171">
        <f t="shared" si="1"/>
        <v>89868</v>
      </c>
      <c r="AO3" s="171">
        <f t="shared" si="1"/>
        <v>96788</v>
      </c>
      <c r="AP3" s="171">
        <f t="shared" si="1"/>
        <v>103708</v>
      </c>
      <c r="AQ3" s="171">
        <f>Population!H7</f>
        <v>110628</v>
      </c>
      <c r="AR3" s="171">
        <f t="shared" ref="AR3:AZ3" si="2">AQ3+($AQ$3*(AQ6/100))</f>
        <v>122353.3</v>
      </c>
      <c r="AS3" s="171">
        <f t="shared" si="2"/>
        <v>134078.6</v>
      </c>
      <c r="AT3" s="171">
        <f t="shared" si="2"/>
        <v>145803.90000000002</v>
      </c>
      <c r="AU3" s="171">
        <f t="shared" si="2"/>
        <v>157529.20000000001</v>
      </c>
      <c r="AV3" s="171">
        <f t="shared" si="2"/>
        <v>169254.5</v>
      </c>
      <c r="AW3" s="171">
        <f t="shared" si="2"/>
        <v>180979.8</v>
      </c>
      <c r="AX3" s="171">
        <f t="shared" si="2"/>
        <v>192705.09999999998</v>
      </c>
      <c r="AY3" s="171">
        <f t="shared" si="2"/>
        <v>204430.39999999997</v>
      </c>
      <c r="AZ3" s="171">
        <f t="shared" si="2"/>
        <v>216155.69999999995</v>
      </c>
      <c r="BA3" s="171">
        <f>Population!I7</f>
        <v>227881</v>
      </c>
      <c r="BB3" s="171">
        <f t="shared" ref="BB3:BJ3" si="3">BA3+($BA$3*(BA6/100))</f>
        <v>236829.8</v>
      </c>
      <c r="BC3" s="171">
        <f t="shared" si="3"/>
        <v>245778.59999999998</v>
      </c>
      <c r="BD3" s="171">
        <f t="shared" si="3"/>
        <v>254727.39999999997</v>
      </c>
      <c r="BE3" s="171">
        <f t="shared" si="3"/>
        <v>263676.19999999995</v>
      </c>
      <c r="BF3" s="171">
        <f t="shared" si="3"/>
        <v>272624.99999999994</v>
      </c>
      <c r="BG3" s="171">
        <f t="shared" si="3"/>
        <v>281573.79999999993</v>
      </c>
      <c r="BH3" s="171">
        <f t="shared" si="3"/>
        <v>290522.59999999992</v>
      </c>
      <c r="BI3" s="171">
        <f t="shared" si="3"/>
        <v>299471.39999999991</v>
      </c>
      <c r="BJ3" s="171">
        <f t="shared" si="3"/>
        <v>308420.1999999999</v>
      </c>
      <c r="BK3" s="171">
        <f>Population!J7</f>
        <v>317369</v>
      </c>
      <c r="BL3" s="171">
        <f>BK3+($BK$3*(BK6/100))</f>
        <v>329831.95964648214</v>
      </c>
      <c r="BM3" s="171">
        <f>BL3+($BK$3*(BL6/100))</f>
        <v>342294.91929296427</v>
      </c>
      <c r="BN3" s="171">
        <f>BM3+($BK$3*(BM6/100))</f>
        <v>354757.87893944641</v>
      </c>
      <c r="BO3" s="484">
        <f>BN3+($BK$3*(BN6/100))</f>
        <v>367220.83858592855</v>
      </c>
      <c r="BP3" s="484">
        <f t="shared" ref="BP3:BR3" si="4">BO3+($BK$3*(BO6/100))</f>
        <v>379683.79823241069</v>
      </c>
      <c r="BQ3" s="484">
        <f t="shared" si="4"/>
        <v>392146.75787889282</v>
      </c>
      <c r="BR3" s="355">
        <f t="shared" si="4"/>
        <v>404609.71752537496</v>
      </c>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483"/>
      <c r="BP4" s="483"/>
      <c r="BQ4" s="483"/>
      <c r="BR4" s="678"/>
    </row>
    <row r="5" spans="1:71" ht="31.2" x14ac:dyDescent="0.3">
      <c r="A5" s="79" t="s">
        <v>1</v>
      </c>
      <c r="B5" s="80" t="s">
        <v>24</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57">
        <v>2015</v>
      </c>
      <c r="BP5" s="464">
        <v>2016</v>
      </c>
      <c r="BQ5" s="464">
        <v>2017</v>
      </c>
      <c r="BR5" s="353">
        <v>2018</v>
      </c>
    </row>
    <row r="6" spans="1:71" s="78" customFormat="1" ht="16.2" thickBot="1" x14ac:dyDescent="0.35">
      <c r="A6" s="208"/>
      <c r="B6" s="209"/>
      <c r="C6" s="201"/>
      <c r="D6" s="201"/>
      <c r="E6" s="201"/>
      <c r="F6" s="201"/>
      <c r="G6" s="201"/>
      <c r="H6" s="201"/>
      <c r="I6" s="201"/>
      <c r="J6" s="201"/>
      <c r="K6" s="201"/>
      <c r="L6" s="201"/>
      <c r="M6" s="201"/>
      <c r="N6" s="201"/>
      <c r="O6" s="201"/>
      <c r="P6" s="201"/>
      <c r="Q6" s="201"/>
      <c r="R6" s="201"/>
      <c r="S6" s="201"/>
      <c r="T6" s="201"/>
      <c r="U6" s="201"/>
      <c r="V6" s="201"/>
      <c r="W6" s="199">
        <f t="shared" ref="W6:AF6" si="5">((($AG$3-$W$3)/$W$3)*100)/10</f>
        <v>13.963442850532161</v>
      </c>
      <c r="X6" s="199">
        <f t="shared" si="5"/>
        <v>13.963442850532161</v>
      </c>
      <c r="Y6" s="199">
        <f t="shared" si="5"/>
        <v>13.963442850532161</v>
      </c>
      <c r="Z6" s="199">
        <f t="shared" si="5"/>
        <v>13.963442850532161</v>
      </c>
      <c r="AA6" s="199">
        <f t="shared" si="5"/>
        <v>13.963442850532161</v>
      </c>
      <c r="AB6" s="199">
        <f t="shared" si="5"/>
        <v>13.963442850532161</v>
      </c>
      <c r="AC6" s="199">
        <f t="shared" si="5"/>
        <v>13.963442850532161</v>
      </c>
      <c r="AD6" s="199">
        <f t="shared" si="5"/>
        <v>13.963442850532161</v>
      </c>
      <c r="AE6" s="199">
        <f t="shared" si="5"/>
        <v>13.963442850532161</v>
      </c>
      <c r="AF6" s="199">
        <f t="shared" si="5"/>
        <v>13.963442850532161</v>
      </c>
      <c r="AG6" s="199">
        <f t="shared" ref="AG6:AP6" si="6">((($AQ$3-$AG$3)/$AG$3)*100)/10</f>
        <v>16.703678671429952</v>
      </c>
      <c r="AH6" s="199">
        <f t="shared" si="6"/>
        <v>16.703678671429952</v>
      </c>
      <c r="AI6" s="199">
        <f t="shared" si="6"/>
        <v>16.703678671429952</v>
      </c>
      <c r="AJ6" s="199">
        <f t="shared" si="6"/>
        <v>16.703678671429952</v>
      </c>
      <c r="AK6" s="199">
        <f t="shared" si="6"/>
        <v>16.703678671429952</v>
      </c>
      <c r="AL6" s="199">
        <f t="shared" si="6"/>
        <v>16.703678671429952</v>
      </c>
      <c r="AM6" s="199">
        <f t="shared" si="6"/>
        <v>16.703678671429952</v>
      </c>
      <c r="AN6" s="199">
        <f t="shared" si="6"/>
        <v>16.703678671429952</v>
      </c>
      <c r="AO6" s="199">
        <f t="shared" si="6"/>
        <v>16.703678671429952</v>
      </c>
      <c r="AP6" s="199">
        <f t="shared" si="6"/>
        <v>16.703678671429952</v>
      </c>
      <c r="AQ6" s="199">
        <f t="shared" ref="AQ6:AZ6" si="7">((($BA$3-$AQ$3)/$AQ$3)*100)/10</f>
        <v>10.598853816393682</v>
      </c>
      <c r="AR6" s="199">
        <f t="shared" si="7"/>
        <v>10.598853816393682</v>
      </c>
      <c r="AS6" s="199">
        <f t="shared" si="7"/>
        <v>10.598853816393682</v>
      </c>
      <c r="AT6" s="199">
        <f t="shared" si="7"/>
        <v>10.598853816393682</v>
      </c>
      <c r="AU6" s="199">
        <f t="shared" si="7"/>
        <v>10.598853816393682</v>
      </c>
      <c r="AV6" s="199">
        <f t="shared" si="7"/>
        <v>10.598853816393682</v>
      </c>
      <c r="AW6" s="199">
        <f t="shared" si="7"/>
        <v>10.598853816393682</v>
      </c>
      <c r="AX6" s="199">
        <f t="shared" si="7"/>
        <v>10.598853816393682</v>
      </c>
      <c r="AY6" s="199">
        <f t="shared" si="7"/>
        <v>10.598853816393682</v>
      </c>
      <c r="AZ6" s="199">
        <f t="shared" si="7"/>
        <v>10.598853816393682</v>
      </c>
      <c r="BA6" s="199">
        <f t="shared" ref="BA6:BR6" si="8">((($BK$3-$BA$3)/$BA$3)*100)/10</f>
        <v>3.9269618792264382</v>
      </c>
      <c r="BB6" s="199">
        <f t="shared" si="8"/>
        <v>3.9269618792264382</v>
      </c>
      <c r="BC6" s="199">
        <f t="shared" si="8"/>
        <v>3.9269618792264382</v>
      </c>
      <c r="BD6" s="199">
        <f t="shared" si="8"/>
        <v>3.9269618792264382</v>
      </c>
      <c r="BE6" s="199">
        <f t="shared" si="8"/>
        <v>3.9269618792264382</v>
      </c>
      <c r="BF6" s="199">
        <f t="shared" si="8"/>
        <v>3.9269618792264382</v>
      </c>
      <c r="BG6" s="199">
        <f t="shared" si="8"/>
        <v>3.9269618792264382</v>
      </c>
      <c r="BH6" s="199">
        <f t="shared" si="8"/>
        <v>3.9269618792264382</v>
      </c>
      <c r="BI6" s="199">
        <f t="shared" si="8"/>
        <v>3.9269618792264382</v>
      </c>
      <c r="BJ6" s="199">
        <f t="shared" si="8"/>
        <v>3.9269618792264382</v>
      </c>
      <c r="BK6" s="199">
        <f t="shared" si="8"/>
        <v>3.9269618792264382</v>
      </c>
      <c r="BL6" s="199">
        <f t="shared" si="8"/>
        <v>3.9269618792264382</v>
      </c>
      <c r="BM6" s="199">
        <f t="shared" si="8"/>
        <v>3.9269618792264382</v>
      </c>
      <c r="BN6" s="199">
        <f t="shared" si="8"/>
        <v>3.9269618792264382</v>
      </c>
      <c r="BO6" s="471">
        <f t="shared" si="8"/>
        <v>3.9269618792264382</v>
      </c>
      <c r="BP6" s="471">
        <f t="shared" si="8"/>
        <v>3.9269618792264382</v>
      </c>
      <c r="BQ6" s="471">
        <f t="shared" si="8"/>
        <v>3.9269618792264382</v>
      </c>
      <c r="BR6" s="656">
        <f t="shared" si="8"/>
        <v>3.9269618792264382</v>
      </c>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483"/>
      <c r="BP7" s="678"/>
      <c r="BQ7" s="678"/>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57">
        <v>2015</v>
      </c>
      <c r="BP8" s="464">
        <v>2016</v>
      </c>
      <c r="BQ8" s="464">
        <v>2017</v>
      </c>
      <c r="BR8" s="353">
        <v>2018</v>
      </c>
    </row>
    <row r="9" spans="1:71" s="78" customFormat="1" ht="16.2" thickBot="1" x14ac:dyDescent="0.35">
      <c r="A9" s="59"/>
      <c r="B9" s="189"/>
      <c r="C9" s="196"/>
      <c r="D9" s="196"/>
      <c r="E9" s="196"/>
      <c r="F9" s="196"/>
      <c r="G9" s="196"/>
      <c r="H9" s="196"/>
      <c r="I9" s="196"/>
      <c r="J9" s="196"/>
      <c r="K9" s="196"/>
      <c r="L9" s="196"/>
      <c r="M9" s="196"/>
      <c r="N9" s="196"/>
      <c r="O9" s="196"/>
      <c r="P9" s="196"/>
      <c r="Q9" s="196"/>
      <c r="R9" s="196"/>
      <c r="S9" s="196"/>
      <c r="T9" s="196"/>
      <c r="U9" s="196"/>
      <c r="V9" s="196"/>
      <c r="W9" s="196">
        <f t="shared" ref="W9:AE9" si="9">X9-($AG$9*(W12/100))</f>
        <v>0.22525645977695968</v>
      </c>
      <c r="X9" s="196">
        <f t="shared" si="9"/>
        <v>0.22913837063126369</v>
      </c>
      <c r="Y9" s="196">
        <f t="shared" si="9"/>
        <v>0.23302028148556769</v>
      </c>
      <c r="Z9" s="196">
        <f t="shared" si="9"/>
        <v>0.2369021923398717</v>
      </c>
      <c r="AA9" s="196">
        <f t="shared" si="9"/>
        <v>0.2407841031941757</v>
      </c>
      <c r="AB9" s="196">
        <f t="shared" si="9"/>
        <v>0.24466601404847971</v>
      </c>
      <c r="AC9" s="196">
        <f t="shared" si="9"/>
        <v>0.24854792490278371</v>
      </c>
      <c r="AD9" s="196">
        <f t="shared" si="9"/>
        <v>0.25242983575708772</v>
      </c>
      <c r="AE9" s="196">
        <f t="shared" si="9"/>
        <v>0.25631174661139172</v>
      </c>
      <c r="AF9" s="196">
        <f>AG9-($AG$9*(AF12/100))</f>
        <v>0.26019365746569573</v>
      </c>
      <c r="AG9" s="196">
        <f t="shared" ref="AG9:AO9" si="10">AH9-($AQ$9*(AG12/100))</f>
        <v>0.26407556831999973</v>
      </c>
      <c r="AH9" s="196">
        <f t="shared" si="10"/>
        <v>0.26606323388799974</v>
      </c>
      <c r="AI9" s="196">
        <f t="shared" si="10"/>
        <v>0.26805089945599975</v>
      </c>
      <c r="AJ9" s="196">
        <f t="shared" si="10"/>
        <v>0.27003856502399975</v>
      </c>
      <c r="AK9" s="196">
        <f t="shared" si="10"/>
        <v>0.27202623059199976</v>
      </c>
      <c r="AL9" s="196">
        <f t="shared" si="10"/>
        <v>0.27401389615999977</v>
      </c>
      <c r="AM9" s="196">
        <f t="shared" si="10"/>
        <v>0.27600156172799978</v>
      </c>
      <c r="AN9" s="196">
        <f t="shared" si="10"/>
        <v>0.27798922729599979</v>
      </c>
      <c r="AO9" s="196">
        <f t="shared" si="10"/>
        <v>0.27997689286399979</v>
      </c>
      <c r="AP9" s="196">
        <f>AQ9-($AQ$9*(AP12/100))</f>
        <v>0.2819645584319998</v>
      </c>
      <c r="AQ9" s="196">
        <f t="shared" ref="AQ9:AY9" si="11">AR9-($BA$9*AQ12%)</f>
        <v>0.28395222399999981</v>
      </c>
      <c r="AR9" s="196">
        <f t="shared" si="11"/>
        <v>0.28789780159999984</v>
      </c>
      <c r="AS9" s="196">
        <f t="shared" si="11"/>
        <v>0.29184337919999986</v>
      </c>
      <c r="AT9" s="196">
        <f t="shared" si="11"/>
        <v>0.29578895679999989</v>
      </c>
      <c r="AU9" s="196">
        <f t="shared" si="11"/>
        <v>0.29973453439999992</v>
      </c>
      <c r="AV9" s="196">
        <f t="shared" si="11"/>
        <v>0.30368011199999995</v>
      </c>
      <c r="AW9" s="196">
        <f t="shared" si="11"/>
        <v>0.30762568959999997</v>
      </c>
      <c r="AX9" s="196">
        <f t="shared" si="11"/>
        <v>0.3115712672</v>
      </c>
      <c r="AY9" s="196">
        <f t="shared" si="11"/>
        <v>0.31551684480000003</v>
      </c>
      <c r="AZ9" s="196">
        <f>BA9-($BA$9*AZ12%)</f>
        <v>0.31946242240000006</v>
      </c>
      <c r="BA9" s="196">
        <f>BB9-($BE$9*BA12%)</f>
        <v>0.32340800000000008</v>
      </c>
      <c r="BB9" s="196">
        <f>BC9-($BE$9*BB12%)</f>
        <v>0.32755600000000007</v>
      </c>
      <c r="BC9" s="196">
        <f>BD9-($BE$9*BC12%)</f>
        <v>0.33170400000000005</v>
      </c>
      <c r="BD9" s="196">
        <f>BE9-($BE$9*BD12%)</f>
        <v>0.33585200000000004</v>
      </c>
      <c r="BE9" s="196">
        <f>'Per Capita Generation'!E8</f>
        <v>0.34</v>
      </c>
      <c r="BF9" s="196">
        <f t="shared" ref="BF9:BK9" si="12">BE9+($BE$9*(BE12/100))</f>
        <v>0.34414800000000001</v>
      </c>
      <c r="BG9" s="196">
        <f t="shared" si="12"/>
        <v>0.34829599999999999</v>
      </c>
      <c r="BH9" s="196">
        <f t="shared" si="12"/>
        <v>0.35244399999999998</v>
      </c>
      <c r="BI9" s="196">
        <f t="shared" si="12"/>
        <v>0.35659199999999996</v>
      </c>
      <c r="BJ9" s="196">
        <f t="shared" si="12"/>
        <v>0.36073999999999995</v>
      </c>
      <c r="BK9" s="196">
        <f t="shared" si="12"/>
        <v>0.36488799999999993</v>
      </c>
      <c r="BL9" s="210">
        <f>BK9+($BK$9*(BK12/100))</f>
        <v>0.36933963359999994</v>
      </c>
      <c r="BM9" s="210">
        <f>BL9+($BK$9*(BL12/100))</f>
        <v>0.37379126719999994</v>
      </c>
      <c r="BN9" s="210">
        <f>BM9+($BK$9*(BM12/100))</f>
        <v>0.37824290079999995</v>
      </c>
      <c r="BO9" s="475">
        <f>BN9+($BK$9*(BN12/100))</f>
        <v>0.38269453439999995</v>
      </c>
      <c r="BP9" s="475">
        <f t="shared" ref="BP9:BR9" si="13">BO9+($BK$9*(BO12/100))</f>
        <v>0.38714616799999996</v>
      </c>
      <c r="BQ9" s="475">
        <f t="shared" si="13"/>
        <v>0.39159780159999996</v>
      </c>
      <c r="BR9" s="657">
        <f t="shared" si="13"/>
        <v>0.39604943519999997</v>
      </c>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202"/>
      <c r="BF10" s="202"/>
      <c r="BG10" s="202"/>
      <c r="BH10" s="202"/>
      <c r="BI10" s="202"/>
      <c r="BJ10" s="202"/>
      <c r="BK10" s="202"/>
      <c r="BL10" s="202"/>
      <c r="BM10" s="202"/>
      <c r="BN10" s="202"/>
      <c r="BO10" s="13"/>
      <c r="BP10" s="483"/>
      <c r="BQ10" s="483"/>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464">
        <v>2015</v>
      </c>
      <c r="BP11" s="464">
        <v>2016</v>
      </c>
      <c r="BQ11" s="464">
        <v>2017</v>
      </c>
      <c r="BR11" s="353">
        <v>2018</v>
      </c>
    </row>
    <row r="12" spans="1:71" s="78" customFormat="1" ht="16.2" thickBot="1" x14ac:dyDescent="0.35">
      <c r="A12" s="58"/>
      <c r="B12" s="62"/>
      <c r="C12" s="201"/>
      <c r="D12" s="201"/>
      <c r="E12" s="201"/>
      <c r="F12" s="201"/>
      <c r="G12" s="201"/>
      <c r="H12" s="201"/>
      <c r="I12" s="201"/>
      <c r="J12" s="201"/>
      <c r="K12" s="201"/>
      <c r="L12" s="201"/>
      <c r="M12" s="201"/>
      <c r="N12" s="201"/>
      <c r="O12" s="201"/>
      <c r="P12" s="201"/>
      <c r="Q12" s="201"/>
      <c r="R12" s="201"/>
      <c r="S12" s="201"/>
      <c r="T12" s="201"/>
      <c r="U12" s="201"/>
      <c r="V12" s="201"/>
      <c r="W12" s="201">
        <v>1.47</v>
      </c>
      <c r="X12" s="201">
        <v>1.47</v>
      </c>
      <c r="Y12" s="201">
        <v>1.47</v>
      </c>
      <c r="Z12" s="201">
        <v>1.47</v>
      </c>
      <c r="AA12" s="201">
        <v>1.47</v>
      </c>
      <c r="AB12" s="201">
        <v>1.47</v>
      </c>
      <c r="AC12" s="201">
        <v>1.47</v>
      </c>
      <c r="AD12" s="201">
        <v>1.47</v>
      </c>
      <c r="AE12" s="201">
        <v>1.47</v>
      </c>
      <c r="AF12" s="201">
        <v>1.47</v>
      </c>
      <c r="AG12" s="201">
        <v>0.7</v>
      </c>
      <c r="AH12" s="201">
        <v>0.7</v>
      </c>
      <c r="AI12" s="201">
        <v>0.7</v>
      </c>
      <c r="AJ12" s="201">
        <v>0.7</v>
      </c>
      <c r="AK12" s="201">
        <v>0.7</v>
      </c>
      <c r="AL12" s="201">
        <v>0.7</v>
      </c>
      <c r="AM12" s="201">
        <v>0.7</v>
      </c>
      <c r="AN12" s="201">
        <v>0.7</v>
      </c>
      <c r="AO12" s="201">
        <v>0.7</v>
      </c>
      <c r="AP12" s="201">
        <v>0.7</v>
      </c>
      <c r="AQ12" s="201">
        <v>1.22</v>
      </c>
      <c r="AR12" s="201">
        <v>1.22</v>
      </c>
      <c r="AS12" s="201">
        <v>1.22</v>
      </c>
      <c r="AT12" s="201">
        <v>1.22</v>
      </c>
      <c r="AU12" s="201">
        <v>1.22</v>
      </c>
      <c r="AV12" s="201">
        <v>1.22</v>
      </c>
      <c r="AW12" s="201">
        <v>1.22</v>
      </c>
      <c r="AX12" s="201">
        <v>1.22</v>
      </c>
      <c r="AY12" s="201">
        <v>1.22</v>
      </c>
      <c r="AZ12" s="201">
        <v>1.22</v>
      </c>
      <c r="BA12" s="201">
        <v>1.22</v>
      </c>
      <c r="BB12" s="201">
        <v>1.22</v>
      </c>
      <c r="BC12" s="201">
        <v>1.22</v>
      </c>
      <c r="BD12" s="201">
        <v>1.22</v>
      </c>
      <c r="BE12" s="201">
        <v>1.22</v>
      </c>
      <c r="BF12" s="201">
        <v>1.22</v>
      </c>
      <c r="BG12" s="201">
        <v>1.22</v>
      </c>
      <c r="BH12" s="201">
        <v>1.22</v>
      </c>
      <c r="BI12" s="201">
        <v>1.22</v>
      </c>
      <c r="BJ12" s="201">
        <v>1.22</v>
      </c>
      <c r="BK12" s="201">
        <v>1.22</v>
      </c>
      <c r="BL12" s="201">
        <v>1.22</v>
      </c>
      <c r="BM12" s="201">
        <v>1.22</v>
      </c>
      <c r="BN12" s="201">
        <v>1.22</v>
      </c>
      <c r="BO12" s="189">
        <v>1.22</v>
      </c>
      <c r="BP12" s="189">
        <v>1.22</v>
      </c>
      <c r="BQ12" s="189">
        <v>1.22</v>
      </c>
      <c r="BR12" s="658">
        <v>1.22</v>
      </c>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483"/>
      <c r="BP13" s="483"/>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64">
        <v>2015</v>
      </c>
      <c r="BP14" s="464">
        <v>2016</v>
      </c>
      <c r="BQ14" s="464">
        <v>2017</v>
      </c>
      <c r="BR14" s="353">
        <v>2018</v>
      </c>
    </row>
    <row r="15" spans="1:71" s="78" customFormat="1" ht="16.2" thickBot="1" x14ac:dyDescent="0.35">
      <c r="A15" s="59"/>
      <c r="B15" s="189"/>
      <c r="C15" s="199"/>
      <c r="D15" s="199"/>
      <c r="E15" s="199"/>
      <c r="F15" s="199"/>
      <c r="G15" s="199"/>
      <c r="H15" s="199"/>
      <c r="I15" s="199"/>
      <c r="J15" s="199"/>
      <c r="K15" s="199"/>
      <c r="L15" s="199"/>
      <c r="M15" s="199"/>
      <c r="N15" s="199"/>
      <c r="O15" s="199"/>
      <c r="P15" s="199"/>
      <c r="Q15" s="199"/>
      <c r="R15" s="199"/>
      <c r="S15" s="199"/>
      <c r="T15" s="199"/>
      <c r="U15" s="199"/>
      <c r="V15" s="199"/>
      <c r="W15" s="199">
        <f t="shared" ref="W15:BD15" si="14">W9*W3*365/10^6</f>
        <v>1.421395291967789</v>
      </c>
      <c r="X15" s="199">
        <f t="shared" si="14"/>
        <v>1.6477867250346625</v>
      </c>
      <c r="Y15" s="199">
        <f t="shared" si="14"/>
        <v>1.8810189390472076</v>
      </c>
      <c r="Z15" s="199">
        <f t="shared" si="14"/>
        <v>2.1210919340054244</v>
      </c>
      <c r="AA15" s="199">
        <f t="shared" si="14"/>
        <v>2.3680057099093124</v>
      </c>
      <c r="AB15" s="199">
        <f t="shared" si="14"/>
        <v>2.6217602667588729</v>
      </c>
      <c r="AC15" s="199">
        <f t="shared" si="14"/>
        <v>2.8823556045541041</v>
      </c>
      <c r="AD15" s="199">
        <f t="shared" si="14"/>
        <v>3.149791723295007</v>
      </c>
      <c r="AE15" s="199">
        <f t="shared" si="14"/>
        <v>3.4240686229815824</v>
      </c>
      <c r="AF15" s="199">
        <f t="shared" si="14"/>
        <v>3.7051863036138282</v>
      </c>
      <c r="AG15" s="199">
        <f t="shared" si="14"/>
        <v>3.9931447651917464</v>
      </c>
      <c r="AH15" s="199">
        <f t="shared" si="14"/>
        <v>4.6952232096862092</v>
      </c>
      <c r="AI15" s="199">
        <f t="shared" si="14"/>
        <v>5.4073425455639805</v>
      </c>
      <c r="AJ15" s="199">
        <f t="shared" si="14"/>
        <v>6.1295027728250622</v>
      </c>
      <c r="AK15" s="199">
        <f t="shared" si="14"/>
        <v>6.8617038914694497</v>
      </c>
      <c r="AL15" s="199">
        <f t="shared" si="14"/>
        <v>7.6039459014971476</v>
      </c>
      <c r="AM15" s="199">
        <f t="shared" si="14"/>
        <v>8.3562288029081557</v>
      </c>
      <c r="AN15" s="199">
        <f t="shared" si="14"/>
        <v>9.1185525957024716</v>
      </c>
      <c r="AO15" s="199">
        <f t="shared" si="14"/>
        <v>9.8909172798800977</v>
      </c>
      <c r="AP15" s="199">
        <f t="shared" si="14"/>
        <v>10.673322855441031</v>
      </c>
      <c r="AQ15" s="199">
        <f t="shared" si="14"/>
        <v>11.465769322385272</v>
      </c>
      <c r="AR15" s="199">
        <f t="shared" si="14"/>
        <v>12.857214822304423</v>
      </c>
      <c r="AS15" s="199">
        <f t="shared" si="14"/>
        <v>14.282432371377864</v>
      </c>
      <c r="AT15" s="199">
        <f t="shared" si="14"/>
        <v>15.7414219696056</v>
      </c>
      <c r="AU15" s="199">
        <f t="shared" si="14"/>
        <v>17.234183616987632</v>
      </c>
      <c r="AV15" s="199">
        <f t="shared" si="14"/>
        <v>18.760717313523955</v>
      </c>
      <c r="AW15" s="199">
        <f t="shared" si="14"/>
        <v>20.321023059214578</v>
      </c>
      <c r="AX15" s="199">
        <f t="shared" si="14"/>
        <v>21.915100854059492</v>
      </c>
      <c r="AY15" s="199">
        <f t="shared" si="14"/>
        <v>23.5429506980587</v>
      </c>
      <c r="AZ15" s="199">
        <f t="shared" si="14"/>
        <v>25.204572591212202</v>
      </c>
      <c r="BA15" s="199">
        <f t="shared" si="14"/>
        <v>26.899966533520008</v>
      </c>
      <c r="BB15" s="199">
        <f t="shared" si="14"/>
        <v>28.314883018612001</v>
      </c>
      <c r="BC15" s="199">
        <f t="shared" si="14"/>
        <v>29.756896828056004</v>
      </c>
      <c r="BD15" s="199">
        <f t="shared" si="14"/>
        <v>31.226007961851998</v>
      </c>
      <c r="BE15" s="199">
        <f>BE9*BE3*365/10^6</f>
        <v>32.722216419999995</v>
      </c>
      <c r="BF15" s="199">
        <f t="shared" ref="BF15:BR15" si="15">BF9*BF3*365/10^6</f>
        <v>34.245522202499991</v>
      </c>
      <c r="BG15" s="199">
        <f t="shared" si="15"/>
        <v>35.795925309351993</v>
      </c>
      <c r="BH15" s="199">
        <f t="shared" si="15"/>
        <v>37.373425740555987</v>
      </c>
      <c r="BI15" s="199">
        <f t="shared" si="15"/>
        <v>38.97802349611198</v>
      </c>
      <c r="BJ15" s="199">
        <f t="shared" si="15"/>
        <v>40.609718576019979</v>
      </c>
      <c r="BK15" s="199">
        <f t="shared" si="15"/>
        <v>42.268510980279991</v>
      </c>
      <c r="BL15" s="199">
        <f t="shared" si="15"/>
        <v>44.464305520771617</v>
      </c>
      <c r="BM15" s="199">
        <f t="shared" si="15"/>
        <v>46.700600848103171</v>
      </c>
      <c r="BN15" s="199">
        <f t="shared" si="15"/>
        <v>48.977396962274668</v>
      </c>
      <c r="BO15" s="471">
        <f t="shared" si="15"/>
        <v>51.294693863286106</v>
      </c>
      <c r="BP15" s="471">
        <f t="shared" si="15"/>
        <v>53.65249155113748</v>
      </c>
      <c r="BQ15" s="471">
        <f t="shared" si="15"/>
        <v>56.050790025828796</v>
      </c>
      <c r="BR15" s="767">
        <f t="shared" si="15"/>
        <v>58.489589287360047</v>
      </c>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P16" s="483"/>
      <c r="BQ16" s="483"/>
      <c r="BR16" s="678"/>
      <c r="BS16" s="619"/>
    </row>
    <row r="17" spans="1:71" ht="46.8" x14ac:dyDescent="0.3">
      <c r="A17" s="79" t="s">
        <v>6</v>
      </c>
      <c r="B17" s="80" t="s">
        <v>24</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64">
        <v>2015</v>
      </c>
      <c r="BP17" s="464">
        <v>2016</v>
      </c>
      <c r="BQ17" s="464">
        <v>2017</v>
      </c>
      <c r="BR17" s="353">
        <v>2018</v>
      </c>
    </row>
    <row r="18" spans="1:71" s="78" customFormat="1" ht="16.2" thickBot="1" x14ac:dyDescent="0.35">
      <c r="A18" s="59"/>
      <c r="B18" s="63"/>
      <c r="C18" s="207"/>
      <c r="D18" s="207"/>
      <c r="E18" s="207"/>
      <c r="F18" s="207"/>
      <c r="G18" s="207"/>
      <c r="H18" s="207"/>
      <c r="I18" s="207"/>
      <c r="J18" s="207"/>
      <c r="K18" s="207"/>
      <c r="L18" s="207"/>
      <c r="M18" s="207"/>
      <c r="N18" s="207"/>
      <c r="O18" s="207"/>
      <c r="P18" s="207"/>
      <c r="Q18" s="207"/>
      <c r="R18" s="207"/>
      <c r="S18" s="207"/>
      <c r="T18" s="207"/>
      <c r="U18" s="207"/>
      <c r="V18" s="207"/>
      <c r="W18" s="207">
        <f>'Proportion going to landfill'!$D$9</f>
        <v>70</v>
      </c>
      <c r="X18" s="207">
        <f>'Proportion going to landfill'!$D$9</f>
        <v>70</v>
      </c>
      <c r="Y18" s="207">
        <f>'Proportion going to landfill'!$D$9</f>
        <v>70</v>
      </c>
      <c r="Z18" s="207">
        <f>'Proportion going to landfill'!$D$9</f>
        <v>70</v>
      </c>
      <c r="AA18" s="207">
        <f>'Proportion going to landfill'!$D$9</f>
        <v>70</v>
      </c>
      <c r="AB18" s="207">
        <f>'Proportion going to landfill'!$D$9</f>
        <v>70</v>
      </c>
      <c r="AC18" s="207">
        <f>'Proportion going to landfill'!$D$9</f>
        <v>70</v>
      </c>
      <c r="AD18" s="207">
        <f>'Proportion going to landfill'!$D$9</f>
        <v>70</v>
      </c>
      <c r="AE18" s="207">
        <f>'Proportion going to landfill'!$D$9</f>
        <v>70</v>
      </c>
      <c r="AF18" s="207">
        <f>'Proportion going to landfill'!$D$9</f>
        <v>70</v>
      </c>
      <c r="AG18" s="207">
        <f>'Proportion going to landfill'!$D$9</f>
        <v>70</v>
      </c>
      <c r="AH18" s="207">
        <f>'Proportion going to landfill'!$D$9</f>
        <v>70</v>
      </c>
      <c r="AI18" s="207">
        <f>'Proportion going to landfill'!$D$9</f>
        <v>70</v>
      </c>
      <c r="AJ18" s="207">
        <f>'Proportion going to landfill'!$D$9</f>
        <v>70</v>
      </c>
      <c r="AK18" s="207">
        <f>'Proportion going to landfill'!$D$9</f>
        <v>70</v>
      </c>
      <c r="AL18" s="207">
        <f>'Proportion going to landfill'!$D$9</f>
        <v>70</v>
      </c>
      <c r="AM18" s="207">
        <f>'Proportion going to landfill'!$D$9</f>
        <v>70</v>
      </c>
      <c r="AN18" s="207">
        <f>'Proportion going to landfill'!$D$9</f>
        <v>70</v>
      </c>
      <c r="AO18" s="207">
        <f>'Proportion going to landfill'!$D$9</f>
        <v>70</v>
      </c>
      <c r="AP18" s="207">
        <f>'Proportion going to landfill'!$D$9</f>
        <v>70</v>
      </c>
      <c r="AQ18" s="207">
        <f>'Proportion going to landfill'!$D$9</f>
        <v>70</v>
      </c>
      <c r="AR18" s="207">
        <f>'Proportion going to landfill'!$D$9</f>
        <v>70</v>
      </c>
      <c r="AS18" s="207">
        <f>'Proportion going to landfill'!$D$9</f>
        <v>70</v>
      </c>
      <c r="AT18" s="207">
        <f>'Proportion going to landfill'!$D$9</f>
        <v>70</v>
      </c>
      <c r="AU18" s="207">
        <f>'Proportion going to landfill'!$D$9</f>
        <v>70</v>
      </c>
      <c r="AV18" s="207">
        <f>'Proportion going to landfill'!$D$9</f>
        <v>70</v>
      </c>
      <c r="AW18" s="207">
        <f>'Proportion going to landfill'!$D$9</f>
        <v>70</v>
      </c>
      <c r="AX18" s="207">
        <f>'Proportion going to landfill'!$D$9</f>
        <v>70</v>
      </c>
      <c r="AY18" s="207">
        <f>'Proportion going to landfill'!$D$9</f>
        <v>70</v>
      </c>
      <c r="AZ18" s="207">
        <f>'Proportion going to landfill'!$D$9</f>
        <v>70</v>
      </c>
      <c r="BA18" s="207">
        <f>'Proportion going to landfill'!$D$9</f>
        <v>70</v>
      </c>
      <c r="BB18" s="207">
        <f>'Proportion going to landfill'!$D$9</f>
        <v>70</v>
      </c>
      <c r="BC18" s="207">
        <f>'Proportion going to landfill'!$D$9</f>
        <v>70</v>
      </c>
      <c r="BD18" s="207">
        <f>'Proportion going to landfill'!$D$9</f>
        <v>70</v>
      </c>
      <c r="BE18" s="207">
        <f>'Proportion going to landfill'!$D$9</f>
        <v>70</v>
      </c>
      <c r="BF18" s="207">
        <f>'Proportion going to landfill'!$D$9</f>
        <v>70</v>
      </c>
      <c r="BG18" s="207">
        <f>'Proportion going to landfill'!$D$9</f>
        <v>70</v>
      </c>
      <c r="BH18" s="207">
        <f>'Proportion going to landfill'!$D$9</f>
        <v>70</v>
      </c>
      <c r="BI18" s="207">
        <f>'Proportion going to landfill'!$D$9</f>
        <v>70</v>
      </c>
      <c r="BJ18" s="207">
        <f>'Proportion going to landfill'!$D$9</f>
        <v>70</v>
      </c>
      <c r="BK18" s="207">
        <f>'Proportion going to landfill'!$E$9</f>
        <v>70</v>
      </c>
      <c r="BL18" s="207">
        <f>'Proportion going to landfill'!$E$9</f>
        <v>70</v>
      </c>
      <c r="BM18" s="207">
        <f>'Proportion going to landfill'!$F$9</f>
        <v>42.163485031270085</v>
      </c>
      <c r="BN18" s="207">
        <f>'Proportion going to landfill'!$G$9</f>
        <v>70</v>
      </c>
      <c r="BO18" s="489">
        <f>'Proportion going to landfill'!$H$9</f>
        <v>70</v>
      </c>
      <c r="BP18" s="489">
        <f>'Proportion going to landfill'!$I$9</f>
        <v>70</v>
      </c>
      <c r="BQ18" s="489">
        <f>'Proportion going to landfill'!$J$9</f>
        <v>70</v>
      </c>
      <c r="BR18" s="659">
        <f>'Proportion going to landfill'!$K$9</f>
        <v>70</v>
      </c>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78"/>
      <c r="BP19" s="287"/>
      <c r="BQ19" s="678"/>
      <c r="BR19" s="483"/>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464">
        <v>2015</v>
      </c>
      <c r="BP20" s="464">
        <v>2016</v>
      </c>
      <c r="BQ20" s="464">
        <v>2017</v>
      </c>
      <c r="BR20" s="353">
        <v>2018</v>
      </c>
    </row>
    <row r="21" spans="1:71" s="78" customFormat="1" ht="16.2" thickBot="1" x14ac:dyDescent="0.35">
      <c r="A21" s="59"/>
      <c r="B21" s="189"/>
      <c r="C21" s="199"/>
      <c r="D21" s="199"/>
      <c r="E21" s="199"/>
      <c r="F21" s="199"/>
      <c r="G21" s="199"/>
      <c r="H21" s="199"/>
      <c r="I21" s="199"/>
      <c r="J21" s="199"/>
      <c r="K21" s="199"/>
      <c r="L21" s="199"/>
      <c r="M21" s="199"/>
      <c r="N21" s="199"/>
      <c r="O21" s="199"/>
      <c r="P21" s="199"/>
      <c r="Q21" s="199"/>
      <c r="R21" s="199"/>
      <c r="S21" s="199"/>
      <c r="T21" s="199"/>
      <c r="U21" s="199"/>
      <c r="V21" s="199"/>
      <c r="W21" s="199">
        <f t="shared" ref="W21:AH21" si="16">W18%*W15</f>
        <v>0.99497670437745223</v>
      </c>
      <c r="X21" s="199">
        <f t="shared" si="16"/>
        <v>1.1534507075242637</v>
      </c>
      <c r="Y21" s="199">
        <f t="shared" si="16"/>
        <v>1.3167132573330453</v>
      </c>
      <c r="Z21" s="199">
        <f t="shared" si="16"/>
        <v>1.4847643538037969</v>
      </c>
      <c r="AA21" s="199">
        <f t="shared" si="16"/>
        <v>1.6576039969365186</v>
      </c>
      <c r="AB21" s="199">
        <f t="shared" si="16"/>
        <v>1.8352321867312109</v>
      </c>
      <c r="AC21" s="199">
        <f t="shared" si="16"/>
        <v>2.0176489231878727</v>
      </c>
      <c r="AD21" s="199">
        <f t="shared" si="16"/>
        <v>2.2048542063065049</v>
      </c>
      <c r="AE21" s="199">
        <f t="shared" si="16"/>
        <v>2.3968480360871074</v>
      </c>
      <c r="AF21" s="199">
        <f t="shared" si="16"/>
        <v>2.5936304125296794</v>
      </c>
      <c r="AG21" s="199">
        <f t="shared" si="16"/>
        <v>2.7952013356342222</v>
      </c>
      <c r="AH21" s="199">
        <f t="shared" si="16"/>
        <v>3.2866562467803462</v>
      </c>
      <c r="AI21" s="199">
        <f t="shared" ref="AI21:BR21" si="17">AI18%*AI15</f>
        <v>3.7851397818947863</v>
      </c>
      <c r="AJ21" s="199">
        <f t="shared" si="17"/>
        <v>4.2906519409775434</v>
      </c>
      <c r="AK21" s="199">
        <f t="shared" si="17"/>
        <v>4.8031927240286141</v>
      </c>
      <c r="AL21" s="199">
        <f t="shared" si="17"/>
        <v>5.3227621310480027</v>
      </c>
      <c r="AM21" s="199">
        <f t="shared" si="17"/>
        <v>5.8493601620357083</v>
      </c>
      <c r="AN21" s="199">
        <f t="shared" si="17"/>
        <v>6.3829868169917301</v>
      </c>
      <c r="AO21" s="199">
        <f t="shared" si="17"/>
        <v>6.9236420959160681</v>
      </c>
      <c r="AP21" s="199">
        <f t="shared" si="17"/>
        <v>7.4713259988087213</v>
      </c>
      <c r="AQ21" s="199">
        <f t="shared" si="17"/>
        <v>8.0260385256696907</v>
      </c>
      <c r="AR21" s="199">
        <f t="shared" si="17"/>
        <v>9.0000503756130961</v>
      </c>
      <c r="AS21" s="199">
        <f t="shared" si="17"/>
        <v>9.9977026599645047</v>
      </c>
      <c r="AT21" s="199">
        <f t="shared" si="17"/>
        <v>11.01899537872392</v>
      </c>
      <c r="AU21" s="199">
        <f t="shared" si="17"/>
        <v>12.063928531891342</v>
      </c>
      <c r="AV21" s="199">
        <f t="shared" si="17"/>
        <v>13.132502119466768</v>
      </c>
      <c r="AW21" s="199">
        <f t="shared" si="17"/>
        <v>14.224716141450203</v>
      </c>
      <c r="AX21" s="199">
        <f t="shared" si="17"/>
        <v>15.340570597841644</v>
      </c>
      <c r="AY21" s="199">
        <f t="shared" si="17"/>
        <v>16.480065488641088</v>
      </c>
      <c r="AZ21" s="199">
        <f t="shared" si="17"/>
        <v>17.643200813848541</v>
      </c>
      <c r="BA21" s="199">
        <f t="shared" si="17"/>
        <v>18.829976573464005</v>
      </c>
      <c r="BB21" s="199">
        <f t="shared" si="17"/>
        <v>19.820418113028399</v>
      </c>
      <c r="BC21" s="199">
        <f t="shared" si="17"/>
        <v>20.829827779639203</v>
      </c>
      <c r="BD21" s="199">
        <f t="shared" si="17"/>
        <v>21.858205573296399</v>
      </c>
      <c r="BE21" s="199">
        <f t="shared" si="17"/>
        <v>22.905551493999994</v>
      </c>
      <c r="BF21" s="199">
        <f t="shared" si="17"/>
        <v>23.971865541749992</v>
      </c>
      <c r="BG21" s="199">
        <f t="shared" si="17"/>
        <v>25.057147716546393</v>
      </c>
      <c r="BH21" s="199">
        <f t="shared" si="17"/>
        <v>26.161398018389189</v>
      </c>
      <c r="BI21" s="199">
        <f t="shared" si="17"/>
        <v>27.284616447278385</v>
      </c>
      <c r="BJ21" s="199">
        <f t="shared" si="17"/>
        <v>28.426803003213983</v>
      </c>
      <c r="BK21" s="199">
        <f t="shared" si="17"/>
        <v>29.587957686195992</v>
      </c>
      <c r="BL21" s="199">
        <f t="shared" si="17"/>
        <v>31.125013864540129</v>
      </c>
      <c r="BM21" s="199">
        <f t="shared" si="17"/>
        <v>19.690600848103173</v>
      </c>
      <c r="BN21" s="199">
        <f t="shared" si="17"/>
        <v>34.284177873592263</v>
      </c>
      <c r="BO21" s="471">
        <f t="shared" si="17"/>
        <v>35.906285704300274</v>
      </c>
      <c r="BP21" s="471">
        <f t="shared" si="17"/>
        <v>37.556744085796232</v>
      </c>
      <c r="BQ21" s="471">
        <f t="shared" si="17"/>
        <v>39.235553018080154</v>
      </c>
      <c r="BR21" s="656">
        <f t="shared" si="17"/>
        <v>40.94271250115203</v>
      </c>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P22" s="483"/>
      <c r="BQ22" s="483"/>
      <c r="BR22" s="678"/>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64">
        <v>2015</v>
      </c>
      <c r="BP23" s="464">
        <v>2016</v>
      </c>
      <c r="BQ23" s="464">
        <v>2017</v>
      </c>
      <c r="BR23" s="353">
        <v>2018</v>
      </c>
    </row>
    <row r="24" spans="1:71" s="78" customFormat="1" ht="16.2" thickBot="1" x14ac:dyDescent="0.35">
      <c r="A24" s="59"/>
      <c r="B24" s="63"/>
      <c r="C24" s="201"/>
      <c r="D24" s="201"/>
      <c r="E24" s="201"/>
      <c r="F24" s="206"/>
      <c r="G24" s="206"/>
      <c r="H24" s="206"/>
      <c r="I24" s="206"/>
      <c r="J24" s="206"/>
      <c r="K24" s="206"/>
      <c r="L24" s="206"/>
      <c r="M24" s="206"/>
      <c r="N24" s="206"/>
      <c r="O24" s="206"/>
      <c r="P24" s="206"/>
      <c r="Q24" s="206"/>
      <c r="R24" s="206"/>
      <c r="S24" s="206"/>
      <c r="T24" s="206"/>
      <c r="U24" s="206"/>
      <c r="V24" s="206"/>
      <c r="W24" s="206">
        <f t="shared" ref="W24:AT24" si="18">W21*$B$44*$B$36*$B$37</f>
        <v>1.7434379804783469E-2</v>
      </c>
      <c r="X24" s="206">
        <f t="shared" si="18"/>
        <v>2.0211224677523159E-2</v>
      </c>
      <c r="Y24" s="206">
        <f t="shared" si="18"/>
        <v>2.3071976380292555E-2</v>
      </c>
      <c r="Z24" s="206">
        <f t="shared" si="18"/>
        <v>2.6016634913091655E-2</v>
      </c>
      <c r="AA24" s="206">
        <f t="shared" si="18"/>
        <v>2.9045200275920453E-2</v>
      </c>
      <c r="AB24" s="206">
        <f t="shared" si="18"/>
        <v>3.2157672468778972E-2</v>
      </c>
      <c r="AC24" s="206">
        <f t="shared" si="18"/>
        <v>3.5354051491667177E-2</v>
      </c>
      <c r="AD24" s="206">
        <f t="shared" si="18"/>
        <v>3.8634337344585101E-2</v>
      </c>
      <c r="AE24" s="206">
        <f t="shared" si="18"/>
        <v>4.1998530027532732E-2</v>
      </c>
      <c r="AF24" s="206">
        <f t="shared" si="18"/>
        <v>4.5446629540510056E-2</v>
      </c>
      <c r="AG24" s="206">
        <f t="shared" si="18"/>
        <v>4.8978635883517092E-2</v>
      </c>
      <c r="AH24" s="206">
        <f t="shared" si="18"/>
        <v>5.7590105418583941E-2</v>
      </c>
      <c r="AI24" s="206">
        <f t="shared" si="18"/>
        <v>6.6324733314273202E-2</v>
      </c>
      <c r="AJ24" s="206">
        <f t="shared" si="18"/>
        <v>7.5182519570584916E-2</v>
      </c>
      <c r="AK24" s="206">
        <f t="shared" si="18"/>
        <v>8.4163464187518994E-2</v>
      </c>
      <c r="AL24" s="206">
        <f t="shared" si="18"/>
        <v>9.3267567165075518E-2</v>
      </c>
      <c r="AM24" s="206">
        <f t="shared" si="18"/>
        <v>0.10249482850325449</v>
      </c>
      <c r="AN24" s="206">
        <f t="shared" si="18"/>
        <v>0.11184524820205588</v>
      </c>
      <c r="AO24" s="206">
        <f t="shared" si="18"/>
        <v>0.1213188262614797</v>
      </c>
      <c r="AP24" s="206">
        <f t="shared" si="18"/>
        <v>0.13091556268152593</v>
      </c>
      <c r="AQ24" s="206">
        <f t="shared" si="18"/>
        <v>0.14063545746219461</v>
      </c>
      <c r="AR24" s="206">
        <f t="shared" si="18"/>
        <v>0.15770248270164292</v>
      </c>
      <c r="AS24" s="206">
        <f t="shared" si="18"/>
        <v>0.17518374508896203</v>
      </c>
      <c r="AT24" s="206">
        <f t="shared" si="18"/>
        <v>0.19307924462415202</v>
      </c>
      <c r="AU24" s="206">
        <f t="shared" ref="AU24:BD24" si="19">AU21*$B$45*$B$36*$B$37</f>
        <v>0.22733266925496043</v>
      </c>
      <c r="AV24" s="206">
        <f t="shared" si="19"/>
        <v>0.24746886993923178</v>
      </c>
      <c r="AW24" s="206">
        <f t="shared" si="19"/>
        <v>0.26805055096948766</v>
      </c>
      <c r="AX24" s="206">
        <f t="shared" si="19"/>
        <v>0.28907771234572793</v>
      </c>
      <c r="AY24" s="206">
        <f t="shared" si="19"/>
        <v>0.31055035406795267</v>
      </c>
      <c r="AZ24" s="206">
        <f t="shared" si="19"/>
        <v>0.33246847613616193</v>
      </c>
      <c r="BA24" s="206">
        <f t="shared" si="19"/>
        <v>0.35483207855035576</v>
      </c>
      <c r="BB24" s="206">
        <f t="shared" si="19"/>
        <v>0.37349595892190718</v>
      </c>
      <c r="BC24" s="206">
        <f t="shared" si="19"/>
        <v>0.39251727467952113</v>
      </c>
      <c r="BD24" s="206">
        <f t="shared" si="19"/>
        <v>0.41189602582319734</v>
      </c>
      <c r="BE24" s="206">
        <f t="shared" ref="BE24:BR24" si="20">BE21*$B$46*$B$36*$B$37</f>
        <v>0.53219341427232736</v>
      </c>
      <c r="BF24" s="206">
        <f t="shared" si="20"/>
        <v>0.55696842629975085</v>
      </c>
      <c r="BG24" s="206">
        <f t="shared" si="20"/>
        <v>0.58218414861951628</v>
      </c>
      <c r="BH24" s="206">
        <f t="shared" si="20"/>
        <v>0.60784058123162366</v>
      </c>
      <c r="BI24" s="206">
        <f t="shared" si="20"/>
        <v>0.63393772413607297</v>
      </c>
      <c r="BJ24" s="206">
        <f t="shared" si="20"/>
        <v>0.66047557733286433</v>
      </c>
      <c r="BK24" s="206">
        <f t="shared" si="20"/>
        <v>0.68745414082199785</v>
      </c>
      <c r="BL24" s="206">
        <f t="shared" si="20"/>
        <v>0.72316649534424615</v>
      </c>
      <c r="BM24" s="206">
        <f t="shared" si="20"/>
        <v>0.45749643256441974</v>
      </c>
      <c r="BN24" s="206">
        <f t="shared" si="20"/>
        <v>0.79656731613060072</v>
      </c>
      <c r="BO24" s="486">
        <f t="shared" si="20"/>
        <v>0.83425578239470721</v>
      </c>
      <c r="BP24" s="486">
        <f t="shared" si="20"/>
        <v>0.87260295257276632</v>
      </c>
      <c r="BQ24" s="486">
        <f t="shared" si="20"/>
        <v>0.91160882666477827</v>
      </c>
      <c r="BR24" s="660">
        <f t="shared" si="20"/>
        <v>0.95127340467074295</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P25" s="678"/>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464">
        <v>2015</v>
      </c>
      <c r="BP26" s="464">
        <v>2016</v>
      </c>
      <c r="BQ26" s="464">
        <v>2017</v>
      </c>
      <c r="BR26" s="353">
        <v>2018</v>
      </c>
    </row>
    <row r="27" spans="1:71" s="78" customFormat="1" ht="16.2" thickBot="1" x14ac:dyDescent="0.35">
      <c r="A27" s="59"/>
      <c r="B27" s="189"/>
      <c r="C27" s="201"/>
      <c r="D27" s="201"/>
      <c r="E27" s="201"/>
      <c r="F27" s="196"/>
      <c r="G27" s="196"/>
      <c r="H27" s="196"/>
      <c r="I27" s="196"/>
      <c r="J27" s="196"/>
      <c r="K27" s="196"/>
      <c r="L27" s="196"/>
      <c r="M27" s="196"/>
      <c r="N27" s="196"/>
      <c r="O27" s="196"/>
      <c r="P27" s="196"/>
      <c r="Q27" s="196"/>
      <c r="R27" s="196"/>
      <c r="S27" s="196"/>
      <c r="T27" s="196"/>
      <c r="U27" s="196"/>
      <c r="V27" s="196"/>
      <c r="W27" s="196">
        <f t="shared" ref="W27:BO27" si="21">W24+(V27*$B$38)</f>
        <v>1.7434379804783469E-2</v>
      </c>
      <c r="X27" s="196">
        <f t="shared" si="21"/>
        <v>3.4920256781908722E-2</v>
      </c>
      <c r="Y27" s="196">
        <f t="shared" si="21"/>
        <v>5.2533487707328977E-2</v>
      </c>
      <c r="Z27" s="196">
        <f t="shared" si="21"/>
        <v>7.0338071402070518E-2</v>
      </c>
      <c r="AA27" s="196">
        <f t="shared" si="21"/>
        <v>8.8388002371453278E-2</v>
      </c>
      <c r="AB27" s="196">
        <f t="shared" si="21"/>
        <v>0.10672883468284895</v>
      </c>
      <c r="AC27" s="196">
        <f t="shared" si="21"/>
        <v>0.12539900137757926</v>
      </c>
      <c r="AD27" s="196">
        <f t="shared" si="21"/>
        <v>0.1444309276319338</v>
      </c>
      <c r="AE27" s="196">
        <f t="shared" si="21"/>
        <v>0.16385196990850975</v>
      </c>
      <c r="AF27" s="196">
        <f t="shared" si="21"/>
        <v>0.18368520829912055</v>
      </c>
      <c r="AG27" s="196">
        <f t="shared" si="21"/>
        <v>0.20395011500841334</v>
      </c>
      <c r="AH27" s="196">
        <f t="shared" si="21"/>
        <v>0.22965867470194873</v>
      </c>
      <c r="AI27" s="196">
        <f t="shared" si="21"/>
        <v>0.26008309220437653</v>
      </c>
      <c r="AJ27" s="196">
        <f t="shared" si="21"/>
        <v>0.29460934150963802</v>
      </c>
      <c r="AK27" s="196">
        <f t="shared" si="21"/>
        <v>0.33271938134886231</v>
      </c>
      <c r="AL27" s="196">
        <f t="shared" si="21"/>
        <v>0.37397615082624819</v>
      </c>
      <c r="AM27" s="196">
        <f t="shared" si="21"/>
        <v>0.41801091054183442</v>
      </c>
      <c r="AN27" s="196">
        <f t="shared" si="21"/>
        <v>0.46451256255391554</v>
      </c>
      <c r="AO27" s="196">
        <f t="shared" si="21"/>
        <v>0.51321863984827054</v>
      </c>
      <c r="AP27" s="196">
        <f t="shared" si="21"/>
        <v>0.56390770433637849</v>
      </c>
      <c r="AQ27" s="196">
        <f t="shared" si="21"/>
        <v>0.61639293320092914</v>
      </c>
      <c r="AR27" s="196">
        <f t="shared" si="21"/>
        <v>0.67774067992396492</v>
      </c>
      <c r="AS27" s="196">
        <f t="shared" si="21"/>
        <v>0.74697979009163729</v>
      </c>
      <c r="AT27" s="196">
        <f t="shared" si="21"/>
        <v>0.823290920451616</v>
      </c>
      <c r="AU27" s="196">
        <f t="shared" si="21"/>
        <v>0.92192649569261753</v>
      </c>
      <c r="AV27" s="196">
        <f t="shared" si="21"/>
        <v>1.0252795276665436</v>
      </c>
      <c r="AW27" s="196">
        <f t="shared" si="21"/>
        <v>1.133058062408393</v>
      </c>
      <c r="AX27" s="196">
        <f t="shared" si="21"/>
        <v>1.2450157842882272</v>
      </c>
      <c r="AY27" s="196">
        <f t="shared" si="21"/>
        <v>1.3609448818123682</v>
      </c>
      <c r="AZ27" s="196">
        <f t="shared" si="21"/>
        <v>1.4806700286447838</v>
      </c>
      <c r="BA27" s="196">
        <f t="shared" si="21"/>
        <v>1.6040433055170906</v>
      </c>
      <c r="BB27" s="196">
        <f t="shared" si="21"/>
        <v>1.7267947135585455</v>
      </c>
      <c r="BC27" s="196">
        <f t="shared" si="21"/>
        <v>1.8493788988852224</v>
      </c>
      <c r="BD27" s="196">
        <f t="shared" si="21"/>
        <v>1.972179437190225</v>
      </c>
      <c r="BE27" s="196">
        <f t="shared" si="21"/>
        <v>2.1960811454138112</v>
      </c>
      <c r="BF27" s="196">
        <f t="shared" si="21"/>
        <v>2.4097574806522788</v>
      </c>
      <c r="BG27" s="196">
        <f t="shared" si="21"/>
        <v>2.6152475866990601</v>
      </c>
      <c r="BH27" s="196">
        <f t="shared" si="21"/>
        <v>2.8142718477524409</v>
      </c>
      <c r="BI27" s="196">
        <f t="shared" si="21"/>
        <v>3.0082817170151048</v>
      </c>
      <c r="BJ27" s="196">
        <f t="shared" si="21"/>
        <v>3.1985017560714244</v>
      </c>
      <c r="BK27" s="196">
        <f t="shared" si="21"/>
        <v>3.3859651026561517</v>
      </c>
      <c r="BL27" s="196">
        <f t="shared" si="21"/>
        <v>3.5798364748311968</v>
      </c>
      <c r="BM27" s="196">
        <f t="shared" si="21"/>
        <v>3.477731750731305</v>
      </c>
      <c r="BN27" s="196">
        <f t="shared" si="21"/>
        <v>3.730658952582885</v>
      </c>
      <c r="BO27" s="488">
        <f t="shared" si="21"/>
        <v>3.9817369614498519</v>
      </c>
      <c r="BP27" s="488">
        <f t="shared" ref="BP27" si="22">BP24+(BO27*$B$38)</f>
        <v>4.2319135476714997</v>
      </c>
      <c r="BQ27" s="488">
        <f t="shared" ref="BQ27" si="23">BQ24+(BP27*$B$38)</f>
        <v>4.4819883258314483</v>
      </c>
      <c r="BR27" s="661">
        <f t="shared" ref="BR27" si="24">BR24+(BQ27*$B$38)</f>
        <v>4.7326359145116754</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78"/>
      <c r="BP28" s="678"/>
      <c r="BR28" s="483"/>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464">
        <v>2015</v>
      </c>
      <c r="BP29" s="464">
        <v>2016</v>
      </c>
      <c r="BQ29" s="464">
        <v>2017</v>
      </c>
      <c r="BR29" s="353">
        <v>2018</v>
      </c>
    </row>
    <row r="30" spans="1:71" s="78" customFormat="1" ht="16.2" thickBot="1" x14ac:dyDescent="0.35">
      <c r="A30" s="59"/>
      <c r="B30" s="63"/>
      <c r="C30" s="201"/>
      <c r="D30" s="201"/>
      <c r="E30" s="201"/>
      <c r="F30" s="201"/>
      <c r="G30" s="201"/>
      <c r="H30" s="201"/>
      <c r="I30" s="201"/>
      <c r="J30" s="201"/>
      <c r="K30" s="201"/>
      <c r="L30" s="201"/>
      <c r="M30" s="201"/>
      <c r="N30" s="201"/>
      <c r="O30" s="201"/>
      <c r="P30" s="201"/>
      <c r="Q30" s="201"/>
      <c r="R30" s="201"/>
      <c r="S30" s="196"/>
      <c r="T30" s="196"/>
      <c r="U30" s="196"/>
      <c r="V30" s="196"/>
      <c r="W30" s="196">
        <f t="shared" ref="W30:BO30" si="25">V27*(1-$B$38)</f>
        <v>0</v>
      </c>
      <c r="X30" s="196">
        <f t="shared" si="25"/>
        <v>2.7253477003979041E-3</v>
      </c>
      <c r="Y30" s="196">
        <f t="shared" si="25"/>
        <v>5.458745454872304E-3</v>
      </c>
      <c r="Z30" s="196">
        <f t="shared" si="25"/>
        <v>8.2120512183501068E-3</v>
      </c>
      <c r="AA30" s="196">
        <f t="shared" si="25"/>
        <v>1.0995269306537703E-2</v>
      </c>
      <c r="AB30" s="196">
        <f t="shared" si="25"/>
        <v>1.3816840157383301E-2</v>
      </c>
      <c r="AC30" s="196">
        <f t="shared" si="25"/>
        <v>1.6683884796936891E-2</v>
      </c>
      <c r="AD30" s="196">
        <f t="shared" si="25"/>
        <v>1.9602411090230563E-2</v>
      </c>
      <c r="AE30" s="196">
        <f t="shared" si="25"/>
        <v>2.2577487750956769E-2</v>
      </c>
      <c r="AF30" s="196">
        <f t="shared" si="25"/>
        <v>2.561339114989928E-2</v>
      </c>
      <c r="AG30" s="196">
        <f t="shared" si="25"/>
        <v>2.8713729174224309E-2</v>
      </c>
      <c r="AH30" s="196">
        <f t="shared" si="25"/>
        <v>3.188154572504856E-2</v>
      </c>
      <c r="AI30" s="196">
        <f t="shared" si="25"/>
        <v>3.5900315811845412E-2</v>
      </c>
      <c r="AJ30" s="196">
        <f t="shared" si="25"/>
        <v>4.0656270265323438E-2</v>
      </c>
      <c r="AK30" s="196">
        <f t="shared" si="25"/>
        <v>4.6053424348294722E-2</v>
      </c>
      <c r="AL30" s="196">
        <f t="shared" si="25"/>
        <v>5.2010797687689653E-2</v>
      </c>
      <c r="AM30" s="196">
        <f t="shared" si="25"/>
        <v>5.8460068787668219E-2</v>
      </c>
      <c r="AN30" s="196">
        <f t="shared" si="25"/>
        <v>6.534359618997479E-2</v>
      </c>
      <c r="AO30" s="196">
        <f t="shared" si="25"/>
        <v>7.2612748967124746E-2</v>
      </c>
      <c r="AP30" s="196">
        <f t="shared" si="25"/>
        <v>8.0226498193417997E-2</v>
      </c>
      <c r="AQ30" s="196">
        <f t="shared" si="25"/>
        <v>8.8150228597643973E-2</v>
      </c>
      <c r="AR30" s="196">
        <f t="shared" si="25"/>
        <v>9.6354735978607123E-2</v>
      </c>
      <c r="AS30" s="196">
        <f t="shared" si="25"/>
        <v>0.10594463492128965</v>
      </c>
      <c r="AT30" s="196">
        <f t="shared" si="25"/>
        <v>0.11676811426417337</v>
      </c>
      <c r="AU30" s="196">
        <f t="shared" si="25"/>
        <v>0.12869709401395896</v>
      </c>
      <c r="AV30" s="196">
        <f t="shared" si="25"/>
        <v>0.14411583796530575</v>
      </c>
      <c r="AW30" s="196">
        <f t="shared" si="25"/>
        <v>0.1602720162276382</v>
      </c>
      <c r="AX30" s="196">
        <f t="shared" si="25"/>
        <v>0.17711999046589377</v>
      </c>
      <c r="AY30" s="196">
        <f t="shared" si="25"/>
        <v>0.19462125654381168</v>
      </c>
      <c r="AZ30" s="196">
        <f t="shared" si="25"/>
        <v>0.21274332930374637</v>
      </c>
      <c r="BA30" s="196">
        <f t="shared" si="25"/>
        <v>0.23145880167804903</v>
      </c>
      <c r="BB30" s="196">
        <f t="shared" si="25"/>
        <v>0.25074455088045211</v>
      </c>
      <c r="BC30" s="196">
        <f t="shared" si="25"/>
        <v>0.26993308935284427</v>
      </c>
      <c r="BD30" s="196">
        <f t="shared" si="25"/>
        <v>0.28909548751819492</v>
      </c>
      <c r="BE30" s="196">
        <f t="shared" si="25"/>
        <v>0.30829170604874107</v>
      </c>
      <c r="BF30" s="196">
        <f t="shared" si="25"/>
        <v>0.34329209106128333</v>
      </c>
      <c r="BG30" s="196">
        <f t="shared" si="25"/>
        <v>0.37669404257273498</v>
      </c>
      <c r="BH30" s="196">
        <f t="shared" si="25"/>
        <v>0.40881632017824293</v>
      </c>
      <c r="BI30" s="196">
        <f t="shared" si="25"/>
        <v>0.43992785487340902</v>
      </c>
      <c r="BJ30" s="196">
        <f t="shared" si="25"/>
        <v>0.47025553827654493</v>
      </c>
      <c r="BK30" s="196">
        <f t="shared" si="25"/>
        <v>0.49999079423727044</v>
      </c>
      <c r="BL30" s="196">
        <f t="shared" si="25"/>
        <v>0.52929512316920091</v>
      </c>
      <c r="BM30" s="196">
        <f t="shared" si="25"/>
        <v>0.55960115666431143</v>
      </c>
      <c r="BN30" s="196">
        <f t="shared" si="25"/>
        <v>0.54364011427902093</v>
      </c>
      <c r="BO30" s="488">
        <f t="shared" si="25"/>
        <v>0.58317777352774003</v>
      </c>
      <c r="BP30" s="488">
        <f t="shared" ref="BP30" si="26">BO27*(1-$B$38)</f>
        <v>0.62242636635111814</v>
      </c>
      <c r="BQ30" s="488">
        <f t="shared" ref="BQ30" si="27">BP27*(1-$B$38)</f>
        <v>0.66153404850483011</v>
      </c>
      <c r="BR30" s="661">
        <f t="shared" ref="BR30" si="28">BQ27*(1-$B$38)</f>
        <v>0.70062581599051588</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78"/>
      <c r="BP31" s="287"/>
      <c r="BQ31" s="678"/>
      <c r="BR31" s="678"/>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464">
        <v>2015</v>
      </c>
      <c r="BP32" s="464">
        <v>2016</v>
      </c>
      <c r="BQ32" s="464">
        <v>2017</v>
      </c>
      <c r="BR32" s="353">
        <v>2018</v>
      </c>
    </row>
    <row r="33" spans="1:71" s="78" customFormat="1" ht="16.2" thickBot="1" x14ac:dyDescent="0.35">
      <c r="A33" s="59"/>
      <c r="B33" s="189"/>
      <c r="C33" s="201"/>
      <c r="D33" s="201"/>
      <c r="E33" s="201"/>
      <c r="F33" s="201"/>
      <c r="G33" s="196"/>
      <c r="H33" s="196"/>
      <c r="I33" s="196"/>
      <c r="J33" s="196"/>
      <c r="K33" s="196"/>
      <c r="L33" s="196"/>
      <c r="M33" s="196"/>
      <c r="N33" s="196"/>
      <c r="O33" s="196"/>
      <c r="P33" s="196"/>
      <c r="Q33" s="196"/>
      <c r="R33" s="196"/>
      <c r="S33" s="196"/>
      <c r="T33" s="196"/>
      <c r="U33" s="196"/>
      <c r="V33" s="196"/>
      <c r="W33" s="196">
        <f t="shared" ref="W33:BR33" si="29">W30*$B$39*16/12</f>
        <v>0</v>
      </c>
      <c r="X33" s="196">
        <f t="shared" si="29"/>
        <v>1.816898466931936E-3</v>
      </c>
      <c r="Y33" s="196">
        <f t="shared" si="29"/>
        <v>3.6391636365815361E-3</v>
      </c>
      <c r="Z33" s="196">
        <f t="shared" si="29"/>
        <v>5.4747008122334045E-3</v>
      </c>
      <c r="AA33" s="196">
        <f t="shared" si="29"/>
        <v>7.3301795376918026E-3</v>
      </c>
      <c r="AB33" s="196">
        <f t="shared" si="29"/>
        <v>9.2112267715888669E-3</v>
      </c>
      <c r="AC33" s="196">
        <f t="shared" si="29"/>
        <v>1.1122589864624595E-2</v>
      </c>
      <c r="AD33" s="196">
        <f t="shared" si="29"/>
        <v>1.3068274060153708E-2</v>
      </c>
      <c r="AE33" s="196">
        <f t="shared" si="29"/>
        <v>1.5051658500637846E-2</v>
      </c>
      <c r="AF33" s="196">
        <f t="shared" si="29"/>
        <v>1.7075594099932853E-2</v>
      </c>
      <c r="AG33" s="196">
        <f t="shared" si="29"/>
        <v>1.9142486116149538E-2</v>
      </c>
      <c r="AH33" s="196">
        <f t="shared" si="29"/>
        <v>2.125436381669904E-2</v>
      </c>
      <c r="AI33" s="196">
        <f t="shared" si="29"/>
        <v>2.3933543874563607E-2</v>
      </c>
      <c r="AJ33" s="196">
        <f t="shared" si="29"/>
        <v>2.7104180176882292E-2</v>
      </c>
      <c r="AK33" s="196">
        <f t="shared" si="29"/>
        <v>3.0702282898863148E-2</v>
      </c>
      <c r="AL33" s="196">
        <f t="shared" si="29"/>
        <v>3.4673865125126435E-2</v>
      </c>
      <c r="AM33" s="196">
        <f t="shared" si="29"/>
        <v>3.8973379191778811E-2</v>
      </c>
      <c r="AN33" s="196">
        <f t="shared" si="29"/>
        <v>4.3562397459983193E-2</v>
      </c>
      <c r="AO33" s="196">
        <f t="shared" si="29"/>
        <v>4.8408499311416497E-2</v>
      </c>
      <c r="AP33" s="196">
        <f t="shared" si="29"/>
        <v>5.3484332128945329E-2</v>
      </c>
      <c r="AQ33" s="196">
        <f t="shared" si="29"/>
        <v>5.8766819065095982E-2</v>
      </c>
      <c r="AR33" s="196">
        <f t="shared" si="29"/>
        <v>6.4236490652404749E-2</v>
      </c>
      <c r="AS33" s="196">
        <f t="shared" si="29"/>
        <v>7.0629756614193101E-2</v>
      </c>
      <c r="AT33" s="196">
        <f t="shared" si="29"/>
        <v>7.7845409509448918E-2</v>
      </c>
      <c r="AU33" s="196">
        <f t="shared" si="29"/>
        <v>8.5798062675972633E-2</v>
      </c>
      <c r="AV33" s="196">
        <f t="shared" si="29"/>
        <v>9.6077225310203837E-2</v>
      </c>
      <c r="AW33" s="196">
        <f t="shared" si="29"/>
        <v>0.10684801081842547</v>
      </c>
      <c r="AX33" s="196">
        <f t="shared" si="29"/>
        <v>0.11807999364392918</v>
      </c>
      <c r="AY33" s="196">
        <f t="shared" si="29"/>
        <v>0.12974750436254112</v>
      </c>
      <c r="AZ33" s="196">
        <f t="shared" si="29"/>
        <v>0.14182888620249759</v>
      </c>
      <c r="BA33" s="196">
        <f t="shared" si="29"/>
        <v>0.15430586778536601</v>
      </c>
      <c r="BB33" s="196">
        <f t="shared" si="29"/>
        <v>0.16716303392030141</v>
      </c>
      <c r="BC33" s="196">
        <f t="shared" si="29"/>
        <v>0.17995539290189619</v>
      </c>
      <c r="BD33" s="196">
        <f t="shared" si="29"/>
        <v>0.19273032501212994</v>
      </c>
      <c r="BE33" s="196">
        <f t="shared" si="29"/>
        <v>0.20552780403249404</v>
      </c>
      <c r="BF33" s="196">
        <f t="shared" si="29"/>
        <v>0.22886139404085556</v>
      </c>
      <c r="BG33" s="196">
        <f t="shared" si="29"/>
        <v>0.25112936171515665</v>
      </c>
      <c r="BH33" s="196">
        <f t="shared" si="29"/>
        <v>0.27254421345216195</v>
      </c>
      <c r="BI33" s="196">
        <f t="shared" si="29"/>
        <v>0.29328523658227268</v>
      </c>
      <c r="BJ33" s="196">
        <f t="shared" si="29"/>
        <v>0.3135036921843633</v>
      </c>
      <c r="BK33" s="196">
        <f t="shared" si="29"/>
        <v>0.33332719615818029</v>
      </c>
      <c r="BL33" s="196">
        <f t="shared" si="29"/>
        <v>0.35286341544613392</v>
      </c>
      <c r="BM33" s="196">
        <f t="shared" si="29"/>
        <v>0.3730674377762076</v>
      </c>
      <c r="BN33" s="196">
        <f t="shared" si="29"/>
        <v>0.36242674285268062</v>
      </c>
      <c r="BO33" s="488">
        <f t="shared" si="29"/>
        <v>0.38878518235182669</v>
      </c>
      <c r="BP33" s="488">
        <f t="shared" si="29"/>
        <v>0.41495091090074543</v>
      </c>
      <c r="BQ33" s="488">
        <f t="shared" si="29"/>
        <v>0.44102269900322005</v>
      </c>
      <c r="BR33" s="661">
        <f t="shared" si="29"/>
        <v>0.46708387732701057</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7"/>
      <c r="BP34" s="287"/>
      <c r="BQ34" s="747"/>
      <c r="BS34" s="619"/>
    </row>
    <row r="35" spans="1:71" ht="36"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0.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63</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DOC!Z11</f>
        <v>0.11617127280513918</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499"/>
      <c r="BQ47" s="499"/>
      <c r="BR47" s="499"/>
      <c r="BS47" s="619"/>
    </row>
    <row r="48" spans="1:71" ht="31.2"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481">
        <v>2015</v>
      </c>
      <c r="BP48" s="464">
        <v>2016</v>
      </c>
      <c r="BQ48" s="464">
        <v>2017</v>
      </c>
      <c r="BR48" s="353">
        <v>2018</v>
      </c>
    </row>
    <row r="49" spans="1:71" s="78" customFormat="1" ht="16.2" thickBot="1" x14ac:dyDescent="0.35">
      <c r="A49" s="194"/>
      <c r="B49" s="63"/>
      <c r="C49" s="201"/>
      <c r="D49" s="201"/>
      <c r="E49" s="201"/>
      <c r="F49" s="201"/>
      <c r="G49" s="196"/>
      <c r="H49" s="196"/>
      <c r="I49" s="196"/>
      <c r="J49" s="196"/>
      <c r="K49" s="196"/>
      <c r="L49" s="196"/>
      <c r="M49" s="196"/>
      <c r="N49" s="196"/>
      <c r="O49" s="196"/>
      <c r="P49" s="196"/>
      <c r="Q49" s="196"/>
      <c r="R49" s="196"/>
      <c r="S49" s="196"/>
      <c r="T49" s="196"/>
      <c r="U49" s="196"/>
      <c r="V49" s="196"/>
      <c r="W49" s="199">
        <f t="shared" ref="W49:BR49" si="30">(W33-$B$40)*(1-$B$41)*10^3</f>
        <v>0</v>
      </c>
      <c r="X49" s="199">
        <f t="shared" si="30"/>
        <v>1.8168984669319359</v>
      </c>
      <c r="Y49" s="199">
        <f t="shared" si="30"/>
        <v>3.6391636365815363</v>
      </c>
      <c r="Z49" s="199">
        <f t="shared" si="30"/>
        <v>5.4747008122334044</v>
      </c>
      <c r="AA49" s="199">
        <f t="shared" si="30"/>
        <v>7.3301795376918024</v>
      </c>
      <c r="AB49" s="199">
        <f t="shared" si="30"/>
        <v>9.2112267715888674</v>
      </c>
      <c r="AC49" s="199">
        <f t="shared" si="30"/>
        <v>11.122589864624594</v>
      </c>
      <c r="AD49" s="199">
        <f t="shared" si="30"/>
        <v>13.068274060153708</v>
      </c>
      <c r="AE49" s="199">
        <f t="shared" si="30"/>
        <v>15.051658500637846</v>
      </c>
      <c r="AF49" s="199">
        <f t="shared" si="30"/>
        <v>17.075594099932854</v>
      </c>
      <c r="AG49" s="199">
        <f t="shared" si="30"/>
        <v>19.142486116149538</v>
      </c>
      <c r="AH49" s="199">
        <f t="shared" si="30"/>
        <v>21.254363816699041</v>
      </c>
      <c r="AI49" s="199">
        <f t="shared" si="30"/>
        <v>23.933543874563608</v>
      </c>
      <c r="AJ49" s="199">
        <f t="shared" si="30"/>
        <v>27.104180176882291</v>
      </c>
      <c r="AK49" s="199">
        <f t="shared" si="30"/>
        <v>30.70228289886315</v>
      </c>
      <c r="AL49" s="199">
        <f t="shared" si="30"/>
        <v>34.673865125126433</v>
      </c>
      <c r="AM49" s="199">
        <f t="shared" si="30"/>
        <v>38.973379191778811</v>
      </c>
      <c r="AN49" s="199">
        <f t="shared" si="30"/>
        <v>43.562397459983195</v>
      </c>
      <c r="AO49" s="199">
        <f t="shared" si="30"/>
        <v>48.408499311416499</v>
      </c>
      <c r="AP49" s="199">
        <f t="shared" si="30"/>
        <v>53.484332128945326</v>
      </c>
      <c r="AQ49" s="199">
        <f t="shared" si="30"/>
        <v>58.76681906509598</v>
      </c>
      <c r="AR49" s="199">
        <f t="shared" si="30"/>
        <v>64.236490652404754</v>
      </c>
      <c r="AS49" s="199">
        <f t="shared" si="30"/>
        <v>70.629756614193099</v>
      </c>
      <c r="AT49" s="199">
        <f t="shared" si="30"/>
        <v>77.845409509448913</v>
      </c>
      <c r="AU49" s="199">
        <f t="shared" si="30"/>
        <v>85.798062675972631</v>
      </c>
      <c r="AV49" s="199">
        <f t="shared" si="30"/>
        <v>96.077225310203843</v>
      </c>
      <c r="AW49" s="199">
        <f t="shared" si="30"/>
        <v>106.84801081842548</v>
      </c>
      <c r="AX49" s="199">
        <f t="shared" si="30"/>
        <v>118.07999364392919</v>
      </c>
      <c r="AY49" s="199">
        <f t="shared" si="30"/>
        <v>129.74750436254112</v>
      </c>
      <c r="AZ49" s="199">
        <f t="shared" si="30"/>
        <v>141.82888620249759</v>
      </c>
      <c r="BA49" s="199">
        <f t="shared" si="30"/>
        <v>154.30586778536602</v>
      </c>
      <c r="BB49" s="199">
        <f t="shared" si="30"/>
        <v>167.16303392030142</v>
      </c>
      <c r="BC49" s="199">
        <f t="shared" si="30"/>
        <v>179.95539290189618</v>
      </c>
      <c r="BD49" s="199">
        <f t="shared" si="30"/>
        <v>192.73032501212995</v>
      </c>
      <c r="BE49" s="199">
        <f t="shared" si="30"/>
        <v>205.52780403249403</v>
      </c>
      <c r="BF49" s="199">
        <f t="shared" si="30"/>
        <v>228.86139404085557</v>
      </c>
      <c r="BG49" s="199">
        <f t="shared" si="30"/>
        <v>251.12936171515665</v>
      </c>
      <c r="BH49" s="199">
        <f t="shared" si="30"/>
        <v>272.54421345216196</v>
      </c>
      <c r="BI49" s="199">
        <f t="shared" si="30"/>
        <v>293.28523658227266</v>
      </c>
      <c r="BJ49" s="199">
        <f t="shared" si="30"/>
        <v>313.50369218436333</v>
      </c>
      <c r="BK49" s="199">
        <f t="shared" si="30"/>
        <v>333.3271961581803</v>
      </c>
      <c r="BL49" s="199">
        <f t="shared" si="30"/>
        <v>352.8634154461339</v>
      </c>
      <c r="BM49" s="199">
        <f t="shared" si="30"/>
        <v>373.06743777620761</v>
      </c>
      <c r="BN49" s="199">
        <f t="shared" si="30"/>
        <v>362.4267428526806</v>
      </c>
      <c r="BO49" s="576">
        <f t="shared" si="30"/>
        <v>388.78518235182668</v>
      </c>
      <c r="BP49" s="471">
        <f t="shared" si="30"/>
        <v>414.95091090074544</v>
      </c>
      <c r="BQ49" s="199">
        <f t="shared" si="30"/>
        <v>441.02269900322005</v>
      </c>
      <c r="BR49" s="656">
        <f t="shared" si="30"/>
        <v>467.08387732701055</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P50" s="483"/>
      <c r="BQ50" s="678"/>
      <c r="BR50" s="678"/>
      <c r="BS50" s="619"/>
    </row>
    <row r="51" spans="1:71" ht="31.2"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81">
        <v>2015</v>
      </c>
      <c r="BP51" s="464">
        <v>2016</v>
      </c>
      <c r="BQ51" s="464">
        <v>2017</v>
      </c>
      <c r="BR51" s="353">
        <v>2018</v>
      </c>
    </row>
    <row r="52" spans="1:71" s="19" customFormat="1" ht="16.2" thickBot="1" x14ac:dyDescent="0.35">
      <c r="A52" s="302"/>
      <c r="B52" s="303"/>
      <c r="C52" s="307"/>
      <c r="D52" s="307"/>
      <c r="E52" s="307"/>
      <c r="F52" s="310"/>
      <c r="G52" s="307"/>
      <c r="H52" s="307"/>
      <c r="I52" s="307"/>
      <c r="J52" s="307"/>
      <c r="K52" s="307"/>
      <c r="L52" s="307"/>
      <c r="M52" s="307"/>
      <c r="N52" s="307"/>
      <c r="O52" s="307"/>
      <c r="P52" s="307"/>
      <c r="Q52" s="307"/>
      <c r="R52" s="307"/>
      <c r="S52" s="307"/>
      <c r="T52" s="307"/>
      <c r="U52" s="307"/>
      <c r="V52" s="307"/>
      <c r="W52" s="307">
        <f t="shared" ref="W52:BR52" si="31">W49*21</f>
        <v>0</v>
      </c>
      <c r="X52" s="307">
        <f t="shared" si="31"/>
        <v>38.154867805570653</v>
      </c>
      <c r="Y52" s="307">
        <f t="shared" si="31"/>
        <v>76.42243636821226</v>
      </c>
      <c r="Z52" s="307">
        <f t="shared" si="31"/>
        <v>114.9687170569015</v>
      </c>
      <c r="AA52" s="307">
        <f t="shared" si="31"/>
        <v>153.93377029152785</v>
      </c>
      <c r="AB52" s="307">
        <f t="shared" si="31"/>
        <v>193.43576220336621</v>
      </c>
      <c r="AC52" s="307">
        <f t="shared" si="31"/>
        <v>233.57438715711646</v>
      </c>
      <c r="AD52" s="307">
        <f t="shared" si="31"/>
        <v>274.43375526322785</v>
      </c>
      <c r="AE52" s="307">
        <f t="shared" si="31"/>
        <v>316.08482851339477</v>
      </c>
      <c r="AF52" s="307">
        <f t="shared" si="31"/>
        <v>358.58747609858995</v>
      </c>
      <c r="AG52" s="307">
        <f t="shared" si="31"/>
        <v>401.99220843914031</v>
      </c>
      <c r="AH52" s="307">
        <f t="shared" si="31"/>
        <v>446.34164015067984</v>
      </c>
      <c r="AI52" s="307">
        <f t="shared" si="31"/>
        <v>502.60442136583578</v>
      </c>
      <c r="AJ52" s="307">
        <f t="shared" si="31"/>
        <v>569.18778371452811</v>
      </c>
      <c r="AK52" s="307">
        <f t="shared" si="31"/>
        <v>644.74794087612611</v>
      </c>
      <c r="AL52" s="307">
        <f t="shared" si="31"/>
        <v>728.15116762765513</v>
      </c>
      <c r="AM52" s="307">
        <f t="shared" si="31"/>
        <v>818.440963027355</v>
      </c>
      <c r="AN52" s="307">
        <f t="shared" si="31"/>
        <v>914.81034665964705</v>
      </c>
      <c r="AO52" s="307">
        <f t="shared" si="31"/>
        <v>1016.5784855397465</v>
      </c>
      <c r="AP52" s="307">
        <f t="shared" si="31"/>
        <v>1123.1709747078519</v>
      </c>
      <c r="AQ52" s="307">
        <f t="shared" si="31"/>
        <v>1234.1032003670157</v>
      </c>
      <c r="AR52" s="307">
        <f t="shared" si="31"/>
        <v>1348.9663037004998</v>
      </c>
      <c r="AS52" s="307">
        <f t="shared" si="31"/>
        <v>1483.224888898055</v>
      </c>
      <c r="AT52" s="307">
        <f t="shared" si="31"/>
        <v>1634.7535996984273</v>
      </c>
      <c r="AU52" s="307">
        <f t="shared" si="31"/>
        <v>1801.7593161954253</v>
      </c>
      <c r="AV52" s="307">
        <f t="shared" si="31"/>
        <v>2017.6217315142808</v>
      </c>
      <c r="AW52" s="307">
        <f t="shared" si="31"/>
        <v>2243.8082271869353</v>
      </c>
      <c r="AX52" s="307">
        <f t="shared" si="31"/>
        <v>2479.6798665225128</v>
      </c>
      <c r="AY52" s="307">
        <f t="shared" si="31"/>
        <v>2724.6975916133633</v>
      </c>
      <c r="AZ52" s="307">
        <f t="shared" si="31"/>
        <v>2978.4066102524494</v>
      </c>
      <c r="BA52" s="307">
        <f t="shared" si="31"/>
        <v>3240.4232234926862</v>
      </c>
      <c r="BB52" s="307">
        <f t="shared" si="31"/>
        <v>3510.4237123263297</v>
      </c>
      <c r="BC52" s="307">
        <f t="shared" si="31"/>
        <v>3779.0632509398197</v>
      </c>
      <c r="BD52" s="307">
        <f t="shared" si="31"/>
        <v>4047.3368252547289</v>
      </c>
      <c r="BE52" s="307">
        <f t="shared" si="31"/>
        <v>4316.0838846823744</v>
      </c>
      <c r="BF52" s="307">
        <f t="shared" si="31"/>
        <v>4806.0892748579672</v>
      </c>
      <c r="BG52" s="307">
        <f t="shared" si="31"/>
        <v>5273.7165960182892</v>
      </c>
      <c r="BH52" s="307">
        <f t="shared" si="31"/>
        <v>5723.4284824954011</v>
      </c>
      <c r="BI52" s="307">
        <f t="shared" si="31"/>
        <v>6158.9899682277255</v>
      </c>
      <c r="BJ52" s="307">
        <f t="shared" si="31"/>
        <v>6583.5775358716301</v>
      </c>
      <c r="BK52" s="307">
        <f t="shared" si="31"/>
        <v>6999.871119321786</v>
      </c>
      <c r="BL52" s="307">
        <f t="shared" si="31"/>
        <v>7410.1317243688118</v>
      </c>
      <c r="BM52" s="307">
        <f t="shared" si="31"/>
        <v>7834.4161933003597</v>
      </c>
      <c r="BN52" s="307">
        <f t="shared" si="31"/>
        <v>7610.9615999062926</v>
      </c>
      <c r="BO52" s="307">
        <f t="shared" si="31"/>
        <v>8164.4888293883605</v>
      </c>
      <c r="BP52" s="307">
        <f t="shared" si="31"/>
        <v>8713.9691289156544</v>
      </c>
      <c r="BQ52" s="577">
        <f t="shared" si="31"/>
        <v>9261.4766790676204</v>
      </c>
      <c r="BR52" s="663">
        <f t="shared" si="31"/>
        <v>9808.7614238672213</v>
      </c>
    </row>
  </sheetData>
  <mergeCells count="2">
    <mergeCell ref="A43:B43"/>
    <mergeCell ref="A35:B3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S52"/>
  <sheetViews>
    <sheetView topLeftCell="A34" zoomScale="70" zoomScaleNormal="70" workbookViewId="0">
      <pane xSplit="2" topLeftCell="BM1" activePane="topRight" state="frozen"/>
      <selection pane="topRight" activeCell="A46" sqref="A46"/>
    </sheetView>
  </sheetViews>
  <sheetFormatPr defaultColWidth="9.33203125" defaultRowHeight="14.4" x14ac:dyDescent="0.3"/>
  <cols>
    <col min="1" max="1" width="41" style="2" customWidth="1"/>
    <col min="2" max="2" width="19.6640625" style="2" customWidth="1"/>
    <col min="3" max="13" width="14.5546875" style="2" bestFit="1" customWidth="1"/>
    <col min="14" max="66" width="16.33203125" style="2" customWidth="1"/>
    <col min="67" max="67" width="15.33203125" style="2" customWidth="1"/>
    <col min="68" max="68" width="14.88671875" style="2" customWidth="1"/>
    <col min="69" max="69" width="15.88671875" style="2" customWidth="1"/>
    <col min="70" max="70" width="16.5546875" style="2" customWidth="1"/>
    <col min="71" max="16384" width="9.33203125" style="2"/>
  </cols>
  <sheetData>
    <row r="1" spans="1:71" ht="15" thickBot="1" x14ac:dyDescent="0.35"/>
    <row r="2" spans="1:71" ht="15.6" x14ac:dyDescent="0.3">
      <c r="A2" s="79" t="s">
        <v>0</v>
      </c>
      <c r="B2" s="80" t="s">
        <v>25</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144">
        <v>2014</v>
      </c>
      <c r="BO2" s="584">
        <v>2015</v>
      </c>
      <c r="BP2" s="464">
        <v>2016</v>
      </c>
      <c r="BQ2" s="464">
        <v>2017</v>
      </c>
      <c r="BR2" s="353">
        <v>2018</v>
      </c>
    </row>
    <row r="3" spans="1:71" s="19" customFormat="1" ht="16.2" thickBot="1" x14ac:dyDescent="0.35">
      <c r="A3" s="308"/>
      <c r="B3" s="309"/>
      <c r="C3" s="171">
        <f>Population!D8</f>
        <v>344831</v>
      </c>
      <c r="D3" s="171">
        <f t="shared" ref="D3:L3" si="0">C3+($C$3*(C6/100))</f>
        <v>388476.7</v>
      </c>
      <c r="E3" s="171">
        <f t="shared" si="0"/>
        <v>432122.4</v>
      </c>
      <c r="F3" s="171">
        <f t="shared" si="0"/>
        <v>475768.10000000003</v>
      </c>
      <c r="G3" s="171">
        <f t="shared" si="0"/>
        <v>519413.80000000005</v>
      </c>
      <c r="H3" s="171">
        <f t="shared" si="0"/>
        <v>563059.5</v>
      </c>
      <c r="I3" s="171">
        <f t="shared" si="0"/>
        <v>606705.19999999995</v>
      </c>
      <c r="J3" s="171">
        <f t="shared" si="0"/>
        <v>650350.89999999991</v>
      </c>
      <c r="K3" s="171">
        <f t="shared" si="0"/>
        <v>693996.59999999986</v>
      </c>
      <c r="L3" s="171">
        <f t="shared" si="0"/>
        <v>737642.29999999981</v>
      </c>
      <c r="M3" s="171">
        <f>Population!E8</f>
        <v>781288</v>
      </c>
      <c r="N3" s="171">
        <f t="shared" ref="N3:V3" si="1">M3+($M$3*(M6/100))</f>
        <v>832081.4</v>
      </c>
      <c r="O3" s="171">
        <f t="shared" si="1"/>
        <v>882874.8</v>
      </c>
      <c r="P3" s="171">
        <f t="shared" si="1"/>
        <v>933668.20000000007</v>
      </c>
      <c r="Q3" s="171">
        <f t="shared" si="1"/>
        <v>984461.60000000009</v>
      </c>
      <c r="R3" s="171">
        <f t="shared" si="1"/>
        <v>1035255.0000000001</v>
      </c>
      <c r="S3" s="171">
        <f t="shared" si="1"/>
        <v>1086048.4000000001</v>
      </c>
      <c r="T3" s="171">
        <f t="shared" si="1"/>
        <v>1136841.8</v>
      </c>
      <c r="U3" s="171">
        <f t="shared" si="1"/>
        <v>1187635.2</v>
      </c>
      <c r="V3" s="171">
        <f t="shared" si="1"/>
        <v>1238428.5999999999</v>
      </c>
      <c r="W3" s="171">
        <f>Population!F8</f>
        <v>1289222</v>
      </c>
      <c r="X3" s="171">
        <f t="shared" ref="X3:AF3" si="2">W3+($W$3*(W6/100))</f>
        <v>1338537.3999999999</v>
      </c>
      <c r="Y3" s="171">
        <f t="shared" si="2"/>
        <v>1387852.7999999998</v>
      </c>
      <c r="Z3" s="171">
        <f t="shared" si="2"/>
        <v>1437168.1999999997</v>
      </c>
      <c r="AA3" s="171">
        <f t="shared" si="2"/>
        <v>1486483.5999999996</v>
      </c>
      <c r="AB3" s="171">
        <f t="shared" si="2"/>
        <v>1535798.9999999995</v>
      </c>
      <c r="AC3" s="171">
        <f t="shared" si="2"/>
        <v>1585114.3999999994</v>
      </c>
      <c r="AD3" s="171">
        <f t="shared" si="2"/>
        <v>1634429.7999999993</v>
      </c>
      <c r="AE3" s="171">
        <f t="shared" si="2"/>
        <v>1683745.1999999993</v>
      </c>
      <c r="AF3" s="171">
        <f t="shared" si="2"/>
        <v>1733060.5999999992</v>
      </c>
      <c r="AG3" s="171">
        <f>Population!G8</f>
        <v>1782376</v>
      </c>
      <c r="AH3" s="171">
        <f t="shared" ref="AH3:AP3" si="3">AG3+($AG$3*(AG6/100))</f>
        <v>1852917.9</v>
      </c>
      <c r="AI3" s="171">
        <f t="shared" si="3"/>
        <v>1923459.7999999998</v>
      </c>
      <c r="AJ3" s="171">
        <f t="shared" si="3"/>
        <v>1994001.6999999997</v>
      </c>
      <c r="AK3" s="171">
        <f t="shared" si="3"/>
        <v>2064543.5999999996</v>
      </c>
      <c r="AL3" s="171">
        <f t="shared" si="3"/>
        <v>2135085.4999999995</v>
      </c>
      <c r="AM3" s="171">
        <f t="shared" si="3"/>
        <v>2205627.3999999994</v>
      </c>
      <c r="AN3" s="171">
        <f t="shared" si="3"/>
        <v>2276169.2999999993</v>
      </c>
      <c r="AO3" s="171">
        <f t="shared" si="3"/>
        <v>2346711.1999999993</v>
      </c>
      <c r="AP3" s="171">
        <f t="shared" si="3"/>
        <v>2417253.0999999992</v>
      </c>
      <c r="AQ3" s="171">
        <f>Population!H8</f>
        <v>2487795</v>
      </c>
      <c r="AR3" s="171">
        <f t="shared" ref="AR3:AZ3" si="4">AQ3+($AQ$3*(AQ6/100))</f>
        <v>2582939.5</v>
      </c>
      <c r="AS3" s="171">
        <f t="shared" si="4"/>
        <v>2678084</v>
      </c>
      <c r="AT3" s="171">
        <f t="shared" si="4"/>
        <v>2773228.5</v>
      </c>
      <c r="AU3" s="171">
        <f t="shared" si="4"/>
        <v>2868373</v>
      </c>
      <c r="AV3" s="171">
        <f t="shared" si="4"/>
        <v>2963517.5</v>
      </c>
      <c r="AW3" s="171">
        <f t="shared" si="4"/>
        <v>3058662</v>
      </c>
      <c r="AX3" s="171">
        <f t="shared" si="4"/>
        <v>3153806.5</v>
      </c>
      <c r="AY3" s="171">
        <f t="shared" si="4"/>
        <v>3248951</v>
      </c>
      <c r="AZ3" s="171">
        <f t="shared" si="4"/>
        <v>3344095.5</v>
      </c>
      <c r="BA3" s="171">
        <f>Population!I8</f>
        <v>3439240</v>
      </c>
      <c r="BB3" s="171">
        <f t="shared" ref="BB3:BJ3" si="5">BA3+($BA$3*(BA6/100))</f>
        <v>3535170.2</v>
      </c>
      <c r="BC3" s="171">
        <f t="shared" si="5"/>
        <v>3631100.4000000004</v>
      </c>
      <c r="BD3" s="171">
        <f t="shared" si="5"/>
        <v>3727030.6000000006</v>
      </c>
      <c r="BE3" s="171">
        <f t="shared" si="5"/>
        <v>3822960.8000000007</v>
      </c>
      <c r="BF3" s="171">
        <f t="shared" si="5"/>
        <v>3918891.0000000009</v>
      </c>
      <c r="BG3" s="171">
        <f t="shared" si="5"/>
        <v>4014821.2000000011</v>
      </c>
      <c r="BH3" s="171">
        <f t="shared" si="5"/>
        <v>4110751.4000000013</v>
      </c>
      <c r="BI3" s="171">
        <f t="shared" si="5"/>
        <v>4206681.6000000015</v>
      </c>
      <c r="BJ3" s="171">
        <f t="shared" si="5"/>
        <v>4302611.8000000017</v>
      </c>
      <c r="BK3" s="171">
        <f>Population!J8</f>
        <v>4398542</v>
      </c>
      <c r="BL3" s="171">
        <f>BK3+($BK$3*(BK6/100))</f>
        <v>4521229.865275003</v>
      </c>
      <c r="BM3" s="171">
        <f>BL3+($BK$3*(BL6/100))</f>
        <v>4643917.730550006</v>
      </c>
      <c r="BN3" s="171">
        <f>BM3+($BK$3*(BM6/100))</f>
        <v>4766605.595825009</v>
      </c>
      <c r="BO3" s="171">
        <f>BN3+($BK$3*(BN6/100))</f>
        <v>4889293.4611000121</v>
      </c>
      <c r="BP3" s="484">
        <f t="shared" ref="BP3:BR3" si="6">BO3+($BK$3*(BO6/100))</f>
        <v>5011981.3263750151</v>
      </c>
      <c r="BQ3" s="484">
        <f t="shared" si="6"/>
        <v>5134669.1916500181</v>
      </c>
      <c r="BR3" s="355">
        <f t="shared" si="6"/>
        <v>5257357.0569250211</v>
      </c>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P4" s="678"/>
      <c r="BR4" s="678"/>
    </row>
    <row r="5" spans="1:71" ht="31.2" x14ac:dyDescent="0.3">
      <c r="A5" s="79" t="s">
        <v>1</v>
      </c>
      <c r="B5" s="80" t="s">
        <v>25</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64">
        <v>2015</v>
      </c>
      <c r="BP5" s="464">
        <v>2016</v>
      </c>
      <c r="BQ5" s="464">
        <v>2017</v>
      </c>
      <c r="BR5" s="353">
        <v>2018</v>
      </c>
    </row>
    <row r="6" spans="1:71" s="78" customFormat="1" ht="16.2" thickBot="1" x14ac:dyDescent="0.35">
      <c r="A6" s="208"/>
      <c r="B6" s="209"/>
      <c r="C6" s="199">
        <f t="shared" ref="C6:L6" si="7">((($M$3-$C$3)/$C$3)*100)/10</f>
        <v>12.657127694435825</v>
      </c>
      <c r="D6" s="199">
        <f t="shared" si="7"/>
        <v>12.657127694435825</v>
      </c>
      <c r="E6" s="199">
        <f t="shared" si="7"/>
        <v>12.657127694435825</v>
      </c>
      <c r="F6" s="199">
        <f t="shared" si="7"/>
        <v>12.657127694435825</v>
      </c>
      <c r="G6" s="199">
        <f t="shared" si="7"/>
        <v>12.657127694435825</v>
      </c>
      <c r="H6" s="199">
        <f t="shared" si="7"/>
        <v>12.657127694435825</v>
      </c>
      <c r="I6" s="199">
        <f t="shared" si="7"/>
        <v>12.657127694435825</v>
      </c>
      <c r="J6" s="199">
        <f t="shared" si="7"/>
        <v>12.657127694435825</v>
      </c>
      <c r="K6" s="199">
        <f t="shared" si="7"/>
        <v>12.657127694435825</v>
      </c>
      <c r="L6" s="199">
        <f t="shared" si="7"/>
        <v>12.657127694435825</v>
      </c>
      <c r="M6" s="199">
        <f t="shared" ref="M6:V6" si="8">((($W$3-$M$3)/$M$3)*100)/10</f>
        <v>6.5012389797360255</v>
      </c>
      <c r="N6" s="199">
        <f t="shared" si="8"/>
        <v>6.5012389797360255</v>
      </c>
      <c r="O6" s="199">
        <f t="shared" si="8"/>
        <v>6.5012389797360255</v>
      </c>
      <c r="P6" s="199">
        <f t="shared" si="8"/>
        <v>6.5012389797360255</v>
      </c>
      <c r="Q6" s="199">
        <f t="shared" si="8"/>
        <v>6.5012389797360255</v>
      </c>
      <c r="R6" s="199">
        <f t="shared" si="8"/>
        <v>6.5012389797360255</v>
      </c>
      <c r="S6" s="199">
        <f t="shared" si="8"/>
        <v>6.5012389797360255</v>
      </c>
      <c r="T6" s="199">
        <f t="shared" si="8"/>
        <v>6.5012389797360255</v>
      </c>
      <c r="U6" s="199">
        <f t="shared" si="8"/>
        <v>6.5012389797360255</v>
      </c>
      <c r="V6" s="199">
        <f t="shared" si="8"/>
        <v>6.5012389797360255</v>
      </c>
      <c r="W6" s="199">
        <f t="shared" ref="W6:AF6" si="9">((($AG$3-$W$3)/$W$3)*100)/10</f>
        <v>3.8252062096365096</v>
      </c>
      <c r="X6" s="199">
        <f t="shared" si="9"/>
        <v>3.8252062096365096</v>
      </c>
      <c r="Y6" s="199">
        <f t="shared" si="9"/>
        <v>3.8252062096365096</v>
      </c>
      <c r="Z6" s="199">
        <f t="shared" si="9"/>
        <v>3.8252062096365096</v>
      </c>
      <c r="AA6" s="199">
        <f t="shared" si="9"/>
        <v>3.8252062096365096</v>
      </c>
      <c r="AB6" s="199">
        <f t="shared" si="9"/>
        <v>3.8252062096365096</v>
      </c>
      <c r="AC6" s="199">
        <f t="shared" si="9"/>
        <v>3.8252062096365096</v>
      </c>
      <c r="AD6" s="199">
        <f t="shared" si="9"/>
        <v>3.8252062096365096</v>
      </c>
      <c r="AE6" s="199">
        <f t="shared" si="9"/>
        <v>3.8252062096365096</v>
      </c>
      <c r="AF6" s="199">
        <f t="shared" si="9"/>
        <v>3.8252062096365096</v>
      </c>
      <c r="AG6" s="199">
        <f t="shared" ref="AG6:AP6" si="10">((($AQ$3-$AG$3)/$AG$3)*100)/10</f>
        <v>3.9577451671252306</v>
      </c>
      <c r="AH6" s="199">
        <f t="shared" si="10"/>
        <v>3.9577451671252306</v>
      </c>
      <c r="AI6" s="199">
        <f t="shared" si="10"/>
        <v>3.9577451671252306</v>
      </c>
      <c r="AJ6" s="199">
        <f t="shared" si="10"/>
        <v>3.9577451671252306</v>
      </c>
      <c r="AK6" s="199">
        <f t="shared" si="10"/>
        <v>3.9577451671252306</v>
      </c>
      <c r="AL6" s="199">
        <f t="shared" si="10"/>
        <v>3.9577451671252306</v>
      </c>
      <c r="AM6" s="199">
        <f t="shared" si="10"/>
        <v>3.9577451671252306</v>
      </c>
      <c r="AN6" s="199">
        <f t="shared" si="10"/>
        <v>3.9577451671252306</v>
      </c>
      <c r="AO6" s="199">
        <f t="shared" si="10"/>
        <v>3.9577451671252306</v>
      </c>
      <c r="AP6" s="199">
        <f t="shared" si="10"/>
        <v>3.9577451671252306</v>
      </c>
      <c r="AQ6" s="199">
        <f t="shared" ref="AQ6:AZ6" si="11">((($BA$3-$AQ$3)/$AQ$3)*100)/10</f>
        <v>3.8244509696337516</v>
      </c>
      <c r="AR6" s="199">
        <f t="shared" si="11"/>
        <v>3.8244509696337516</v>
      </c>
      <c r="AS6" s="199">
        <f t="shared" si="11"/>
        <v>3.8244509696337516</v>
      </c>
      <c r="AT6" s="199">
        <f t="shared" si="11"/>
        <v>3.8244509696337516</v>
      </c>
      <c r="AU6" s="199">
        <f t="shared" si="11"/>
        <v>3.8244509696337516</v>
      </c>
      <c r="AV6" s="199">
        <f t="shared" si="11"/>
        <v>3.8244509696337516</v>
      </c>
      <c r="AW6" s="199">
        <f t="shared" si="11"/>
        <v>3.8244509696337516</v>
      </c>
      <c r="AX6" s="199">
        <f t="shared" si="11"/>
        <v>3.8244509696337516</v>
      </c>
      <c r="AY6" s="199">
        <f t="shared" si="11"/>
        <v>3.8244509696337516</v>
      </c>
      <c r="AZ6" s="199">
        <f t="shared" si="11"/>
        <v>3.8244509696337516</v>
      </c>
      <c r="BA6" s="199">
        <f t="shared" ref="BA6:BR6" si="12">((($BK$3-$BA$3)/$BA$3)*100)/10</f>
        <v>2.7892848419999767</v>
      </c>
      <c r="BB6" s="199">
        <f t="shared" si="12"/>
        <v>2.7892848419999767</v>
      </c>
      <c r="BC6" s="199">
        <f t="shared" si="12"/>
        <v>2.7892848419999767</v>
      </c>
      <c r="BD6" s="199">
        <f t="shared" si="12"/>
        <v>2.7892848419999767</v>
      </c>
      <c r="BE6" s="199">
        <f t="shared" si="12"/>
        <v>2.7892848419999767</v>
      </c>
      <c r="BF6" s="199">
        <f t="shared" si="12"/>
        <v>2.7892848419999767</v>
      </c>
      <c r="BG6" s="199">
        <f t="shared" si="12"/>
        <v>2.7892848419999767</v>
      </c>
      <c r="BH6" s="199">
        <f t="shared" si="12"/>
        <v>2.7892848419999767</v>
      </c>
      <c r="BI6" s="199">
        <f t="shared" si="12"/>
        <v>2.7892848419999767</v>
      </c>
      <c r="BJ6" s="199">
        <f t="shared" si="12"/>
        <v>2.7892848419999767</v>
      </c>
      <c r="BK6" s="199">
        <f t="shared" si="12"/>
        <v>2.7892848419999767</v>
      </c>
      <c r="BL6" s="199">
        <f t="shared" si="12"/>
        <v>2.7892848419999767</v>
      </c>
      <c r="BM6" s="199">
        <f t="shared" si="12"/>
        <v>2.7892848419999767</v>
      </c>
      <c r="BN6" s="199">
        <f t="shared" si="12"/>
        <v>2.7892848419999767</v>
      </c>
      <c r="BO6" s="471">
        <f t="shared" si="12"/>
        <v>2.7892848419999767</v>
      </c>
      <c r="BP6" s="471">
        <f t="shared" si="12"/>
        <v>2.7892848419999767</v>
      </c>
      <c r="BQ6" s="471">
        <f t="shared" si="12"/>
        <v>2.7892848419999767</v>
      </c>
      <c r="BR6" s="656">
        <f t="shared" si="12"/>
        <v>2.7892848419999767</v>
      </c>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P7" s="483"/>
      <c r="BQ7" s="678"/>
      <c r="BR7" s="765"/>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64">
        <v>2015</v>
      </c>
      <c r="BP8" s="464">
        <v>2016</v>
      </c>
      <c r="BQ8" s="464">
        <v>2017</v>
      </c>
      <c r="BR8" s="353">
        <v>2018</v>
      </c>
    </row>
    <row r="9" spans="1:71" s="78" customFormat="1" ht="16.2" thickBot="1" x14ac:dyDescent="0.35">
      <c r="A9" s="59"/>
      <c r="B9" s="189"/>
      <c r="C9" s="196">
        <f t="shared" ref="C9:K9" si="13">D9-($M$9*(C12/100))</f>
        <v>0.10518747900684754</v>
      </c>
      <c r="D9" s="196">
        <f t="shared" si="13"/>
        <v>0.10655432195439414</v>
      </c>
      <c r="E9" s="196">
        <f t="shared" si="13"/>
        <v>0.10792116490194074</v>
      </c>
      <c r="F9" s="196">
        <f t="shared" si="13"/>
        <v>0.10928800784948735</v>
      </c>
      <c r="G9" s="196">
        <f t="shared" si="13"/>
        <v>0.11065485079703395</v>
      </c>
      <c r="H9" s="196">
        <f t="shared" si="13"/>
        <v>0.11202169374458056</v>
      </c>
      <c r="I9" s="196">
        <f t="shared" si="13"/>
        <v>0.11338853669212716</v>
      </c>
      <c r="J9" s="196">
        <f t="shared" si="13"/>
        <v>0.11475537963967376</v>
      </c>
      <c r="K9" s="196">
        <f t="shared" si="13"/>
        <v>0.11612222258722037</v>
      </c>
      <c r="L9" s="196">
        <f>M9-($M$9*(L12/100))</f>
        <v>0.11748906553476697</v>
      </c>
      <c r="M9" s="196">
        <f t="shared" ref="M9:U9" si="14">N9-($W$9*(M12/100))</f>
        <v>0.11885590848231357</v>
      </c>
      <c r="N9" s="196">
        <f t="shared" si="14"/>
        <v>0.12022069762096221</v>
      </c>
      <c r="O9" s="196">
        <f t="shared" si="14"/>
        <v>0.12158548675961085</v>
      </c>
      <c r="P9" s="196">
        <f t="shared" si="14"/>
        <v>0.12295027589825949</v>
      </c>
      <c r="Q9" s="196">
        <f t="shared" si="14"/>
        <v>0.12431506503690813</v>
      </c>
      <c r="R9" s="196">
        <f t="shared" si="14"/>
        <v>0.12567985417555677</v>
      </c>
      <c r="S9" s="196">
        <f t="shared" si="14"/>
        <v>0.1270446433142054</v>
      </c>
      <c r="T9" s="196">
        <f t="shared" si="14"/>
        <v>0.12840943245285402</v>
      </c>
      <c r="U9" s="196">
        <f t="shared" si="14"/>
        <v>0.12977422159150265</v>
      </c>
      <c r="V9" s="196">
        <f>W9-($W$9*(V12/100))</f>
        <v>0.13113901073015127</v>
      </c>
      <c r="W9" s="196">
        <f t="shared" ref="W9:AE9" si="15">X9-($AG$9*(W12/100))</f>
        <v>0.1325037998687999</v>
      </c>
      <c r="X9" s="196">
        <f t="shared" si="15"/>
        <v>0.13478727684191991</v>
      </c>
      <c r="Y9" s="196">
        <f t="shared" si="15"/>
        <v>0.13707075381503991</v>
      </c>
      <c r="Z9" s="196">
        <f t="shared" si="15"/>
        <v>0.13935423078815992</v>
      </c>
      <c r="AA9" s="196">
        <f t="shared" si="15"/>
        <v>0.14163770776127993</v>
      </c>
      <c r="AB9" s="196">
        <f t="shared" si="15"/>
        <v>0.14392118473439994</v>
      </c>
      <c r="AC9" s="196">
        <f t="shared" si="15"/>
        <v>0.14620466170751995</v>
      </c>
      <c r="AD9" s="196">
        <f t="shared" si="15"/>
        <v>0.14848813868063995</v>
      </c>
      <c r="AE9" s="196">
        <f t="shared" si="15"/>
        <v>0.15077161565375996</v>
      </c>
      <c r="AF9" s="196">
        <f>AG9-($AG$9*(AF12/100))</f>
        <v>0.15305509262687997</v>
      </c>
      <c r="AG9" s="196">
        <f t="shared" ref="AG9:AO9" si="16">AH9-($AQ$9*(AG12/100))</f>
        <v>0.15533856959999998</v>
      </c>
      <c r="AH9" s="196">
        <f t="shared" si="16"/>
        <v>0.15650778463999998</v>
      </c>
      <c r="AI9" s="196">
        <f t="shared" si="16"/>
        <v>0.15767699967999999</v>
      </c>
      <c r="AJ9" s="196">
        <f t="shared" si="16"/>
        <v>0.15884621471999999</v>
      </c>
      <c r="AK9" s="196">
        <f t="shared" si="16"/>
        <v>0.16001542975999999</v>
      </c>
      <c r="AL9" s="196">
        <f t="shared" si="16"/>
        <v>0.1611846448</v>
      </c>
      <c r="AM9" s="196">
        <f t="shared" si="16"/>
        <v>0.16235385984</v>
      </c>
      <c r="AN9" s="196">
        <f t="shared" si="16"/>
        <v>0.16352307488000001</v>
      </c>
      <c r="AO9" s="196">
        <f t="shared" si="16"/>
        <v>0.16469228992000001</v>
      </c>
      <c r="AP9" s="196">
        <f>AQ9-($AQ$9*(AP12/100))</f>
        <v>0.16586150496000002</v>
      </c>
      <c r="AQ9" s="196">
        <f t="shared" ref="AQ9:AY9" si="17">AR9-($BA$9*AQ12%)</f>
        <v>0.16703072000000002</v>
      </c>
      <c r="AR9" s="196">
        <f t="shared" si="17"/>
        <v>0.16935164800000002</v>
      </c>
      <c r="AS9" s="196">
        <f t="shared" si="17"/>
        <v>0.17167257600000002</v>
      </c>
      <c r="AT9" s="196">
        <f t="shared" si="17"/>
        <v>0.17399350400000002</v>
      </c>
      <c r="AU9" s="196">
        <f t="shared" si="17"/>
        <v>0.17631443200000002</v>
      </c>
      <c r="AV9" s="196">
        <f t="shared" si="17"/>
        <v>0.17863536000000002</v>
      </c>
      <c r="AW9" s="196">
        <f t="shared" si="17"/>
        <v>0.18095628800000002</v>
      </c>
      <c r="AX9" s="196">
        <f t="shared" si="17"/>
        <v>0.18327721600000002</v>
      </c>
      <c r="AY9" s="196">
        <f t="shared" si="17"/>
        <v>0.18559814400000002</v>
      </c>
      <c r="AZ9" s="196">
        <f>BA9-($BA$9*AZ12%)</f>
        <v>0.18791907200000002</v>
      </c>
      <c r="BA9" s="196">
        <f>BB9-($BE$9*BA12%)</f>
        <v>0.19024000000000002</v>
      </c>
      <c r="BB9" s="196">
        <f>BC9-($BE$9*BB12%)</f>
        <v>0.19268000000000002</v>
      </c>
      <c r="BC9" s="196">
        <f>BD9-($BE$9*BC12%)</f>
        <v>0.19512000000000002</v>
      </c>
      <c r="BD9" s="196">
        <f>BE9-($BE$9*BD12%)</f>
        <v>0.19756000000000001</v>
      </c>
      <c r="BE9" s="196">
        <f>'Per Capita Generation'!E9</f>
        <v>0.2</v>
      </c>
      <c r="BF9" s="196">
        <f t="shared" ref="BF9:BK9" si="18">BE9+($BE$9*(BE12/100))</f>
        <v>0.20244000000000001</v>
      </c>
      <c r="BG9" s="196">
        <f t="shared" si="18"/>
        <v>0.20488000000000001</v>
      </c>
      <c r="BH9" s="196">
        <f t="shared" si="18"/>
        <v>0.20732</v>
      </c>
      <c r="BI9" s="196">
        <f t="shared" si="18"/>
        <v>0.20976</v>
      </c>
      <c r="BJ9" s="196">
        <f t="shared" si="18"/>
        <v>0.2122</v>
      </c>
      <c r="BK9" s="196">
        <f t="shared" si="18"/>
        <v>0.21464</v>
      </c>
      <c r="BL9" s="196">
        <f>BK9+($BK$9*(BK12/100))</f>
        <v>0.21725860799999999</v>
      </c>
      <c r="BM9" s="196">
        <f>BL9+($BK$9*(BL12/100))</f>
        <v>0.21987721599999999</v>
      </c>
      <c r="BN9" s="196">
        <f>BM9+($BK$9*(BM12/100))</f>
        <v>0.22249582399999998</v>
      </c>
      <c r="BO9" s="488">
        <f>BN9+($BK$9*(BN12/100))</f>
        <v>0.22511443199999998</v>
      </c>
      <c r="BP9" s="488">
        <f t="shared" ref="BP9:BR9" si="19">BO9+($BK$9*(BO12/100))</f>
        <v>0.22773303999999997</v>
      </c>
      <c r="BQ9" s="488">
        <f t="shared" si="19"/>
        <v>0.23035164799999996</v>
      </c>
      <c r="BR9" s="661">
        <f t="shared" si="19"/>
        <v>0.23297025599999996</v>
      </c>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483"/>
      <c r="BP10" s="678"/>
      <c r="BQ10" s="678"/>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457">
        <v>2015</v>
      </c>
      <c r="BP11" s="464">
        <v>2016</v>
      </c>
      <c r="BQ11" s="464">
        <v>2017</v>
      </c>
      <c r="BR11" s="353">
        <v>2018</v>
      </c>
    </row>
    <row r="12" spans="1:71" s="78" customFormat="1" ht="16.2" thickBot="1" x14ac:dyDescent="0.35">
      <c r="A12" s="58"/>
      <c r="B12" s="62"/>
      <c r="C12" s="201">
        <v>1.1499999999999999</v>
      </c>
      <c r="D12" s="201">
        <v>1.1499999999999999</v>
      </c>
      <c r="E12" s="201">
        <v>1.1499999999999999</v>
      </c>
      <c r="F12" s="201">
        <v>1.1499999999999999</v>
      </c>
      <c r="G12" s="201">
        <v>1.1499999999999999</v>
      </c>
      <c r="H12" s="201">
        <v>1.1499999999999999</v>
      </c>
      <c r="I12" s="201">
        <v>1.1499999999999999</v>
      </c>
      <c r="J12" s="201">
        <v>1.1499999999999999</v>
      </c>
      <c r="K12" s="201">
        <v>1.1499999999999999</v>
      </c>
      <c r="L12" s="201">
        <v>1.1499999999999999</v>
      </c>
      <c r="M12" s="201">
        <v>1.03</v>
      </c>
      <c r="N12" s="201">
        <v>1.03</v>
      </c>
      <c r="O12" s="201">
        <v>1.03</v>
      </c>
      <c r="P12" s="201">
        <v>1.03</v>
      </c>
      <c r="Q12" s="201">
        <v>1.03</v>
      </c>
      <c r="R12" s="201">
        <v>1.03</v>
      </c>
      <c r="S12" s="201">
        <v>1.03</v>
      </c>
      <c r="T12" s="201">
        <v>1.03</v>
      </c>
      <c r="U12" s="201">
        <v>1.03</v>
      </c>
      <c r="V12" s="201">
        <v>1.03</v>
      </c>
      <c r="W12" s="201">
        <v>1.47</v>
      </c>
      <c r="X12" s="201">
        <v>1.47</v>
      </c>
      <c r="Y12" s="201">
        <v>1.47</v>
      </c>
      <c r="Z12" s="201">
        <v>1.47</v>
      </c>
      <c r="AA12" s="201">
        <v>1.47</v>
      </c>
      <c r="AB12" s="201">
        <v>1.47</v>
      </c>
      <c r="AC12" s="201">
        <v>1.47</v>
      </c>
      <c r="AD12" s="201">
        <v>1.47</v>
      </c>
      <c r="AE12" s="201">
        <v>1.47</v>
      </c>
      <c r="AF12" s="201">
        <v>1.47</v>
      </c>
      <c r="AG12" s="201">
        <v>0.7</v>
      </c>
      <c r="AH12" s="201">
        <v>0.7</v>
      </c>
      <c r="AI12" s="201">
        <v>0.7</v>
      </c>
      <c r="AJ12" s="201">
        <v>0.7</v>
      </c>
      <c r="AK12" s="201">
        <v>0.7</v>
      </c>
      <c r="AL12" s="201">
        <v>0.7</v>
      </c>
      <c r="AM12" s="201">
        <v>0.7</v>
      </c>
      <c r="AN12" s="201">
        <v>0.7</v>
      </c>
      <c r="AO12" s="201">
        <v>0.7</v>
      </c>
      <c r="AP12" s="201">
        <v>0.7</v>
      </c>
      <c r="AQ12" s="201">
        <v>1.22</v>
      </c>
      <c r="AR12" s="201">
        <v>1.22</v>
      </c>
      <c r="AS12" s="201">
        <v>1.22</v>
      </c>
      <c r="AT12" s="201">
        <v>1.22</v>
      </c>
      <c r="AU12" s="201">
        <v>1.22</v>
      </c>
      <c r="AV12" s="201">
        <v>1.22</v>
      </c>
      <c r="AW12" s="201">
        <v>1.22</v>
      </c>
      <c r="AX12" s="201">
        <v>1.22</v>
      </c>
      <c r="AY12" s="201">
        <v>1.22</v>
      </c>
      <c r="AZ12" s="201">
        <v>1.22</v>
      </c>
      <c r="BA12" s="201">
        <v>1.22</v>
      </c>
      <c r="BB12" s="201">
        <v>1.22</v>
      </c>
      <c r="BC12" s="201">
        <v>1.22</v>
      </c>
      <c r="BD12" s="201">
        <v>1.22</v>
      </c>
      <c r="BE12" s="201">
        <v>1.22</v>
      </c>
      <c r="BF12" s="201">
        <v>1.22</v>
      </c>
      <c r="BG12" s="201">
        <v>1.22</v>
      </c>
      <c r="BH12" s="201">
        <v>1.22</v>
      </c>
      <c r="BI12" s="201">
        <v>1.22</v>
      </c>
      <c r="BJ12" s="201">
        <v>1.22</v>
      </c>
      <c r="BK12" s="201">
        <v>1.22</v>
      </c>
      <c r="BL12" s="201">
        <v>1.22</v>
      </c>
      <c r="BM12" s="201">
        <v>1.22</v>
      </c>
      <c r="BN12" s="189">
        <v>1.22</v>
      </c>
      <c r="BO12" s="189">
        <v>1.22</v>
      </c>
      <c r="BP12" s="189">
        <v>1.22</v>
      </c>
      <c r="BQ12" s="189">
        <v>1.22</v>
      </c>
      <c r="BR12" s="658">
        <v>1.22</v>
      </c>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78"/>
      <c r="BP13" s="678"/>
      <c r="BQ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64">
        <v>2015</v>
      </c>
      <c r="BP14" s="464">
        <v>2016</v>
      </c>
      <c r="BQ14" s="464">
        <v>2017</v>
      </c>
      <c r="BR14" s="353">
        <v>2018</v>
      </c>
    </row>
    <row r="15" spans="1:71" s="78" customFormat="1" ht="16.2" thickBot="1" x14ac:dyDescent="0.35">
      <c r="A15" s="59"/>
      <c r="B15" s="189"/>
      <c r="C15" s="199">
        <f t="shared" ref="C15:AX15" si="20">C9*C3*365/10^6</f>
        <v>13.239244804294739</v>
      </c>
      <c r="D15" s="199">
        <f t="shared" si="20"/>
        <v>15.108763047706915</v>
      </c>
      <c r="E15" s="199">
        <f t="shared" si="20"/>
        <v>17.021830767701179</v>
      </c>
      <c r="F15" s="199">
        <f t="shared" si="20"/>
        <v>18.978447964277525</v>
      </c>
      <c r="G15" s="199">
        <f t="shared" si="20"/>
        <v>20.97861463743596</v>
      </c>
      <c r="H15" s="199">
        <f t="shared" si="20"/>
        <v>23.022330787176479</v>
      </c>
      <c r="I15" s="199">
        <f t="shared" si="20"/>
        <v>25.109596413499084</v>
      </c>
      <c r="J15" s="199">
        <f t="shared" si="20"/>
        <v>27.240411516403775</v>
      </c>
      <c r="K15" s="199">
        <f t="shared" si="20"/>
        <v>29.414776095890556</v>
      </c>
      <c r="L15" s="199">
        <f t="shared" si="20"/>
        <v>31.632690151959423</v>
      </c>
      <c r="M15" s="199">
        <f t="shared" si="20"/>
        <v>33.89415368461038</v>
      </c>
      <c r="N15" s="199">
        <f t="shared" si="20"/>
        <v>36.512193330680816</v>
      </c>
      <c r="O15" s="199">
        <f t="shared" si="20"/>
        <v>39.180838241614843</v>
      </c>
      <c r="P15" s="199">
        <f t="shared" si="20"/>
        <v>41.900088417412441</v>
      </c>
      <c r="Q15" s="199">
        <f t="shared" si="20"/>
        <v>44.669943858073609</v>
      </c>
      <c r="R15" s="199">
        <f t="shared" si="20"/>
        <v>47.490404563598354</v>
      </c>
      <c r="S15" s="199">
        <f t="shared" si="20"/>
        <v>50.361470533986676</v>
      </c>
      <c r="T15" s="199">
        <f t="shared" si="20"/>
        <v>53.283141769238568</v>
      </c>
      <c r="U15" s="199">
        <f t="shared" si="20"/>
        <v>56.255418269354024</v>
      </c>
      <c r="V15" s="199">
        <f t="shared" si="20"/>
        <v>59.278300034333064</v>
      </c>
      <c r="W15" s="199">
        <f t="shared" si="20"/>
        <v>62.351787064175689</v>
      </c>
      <c r="X15" s="199">
        <f t="shared" si="20"/>
        <v>65.852501050428245</v>
      </c>
      <c r="Y15" s="199">
        <f t="shared" si="20"/>
        <v>69.435420760314543</v>
      </c>
      <c r="Z15" s="199">
        <f t="shared" si="20"/>
        <v>73.100546193834575</v>
      </c>
      <c r="AA15" s="199">
        <f t="shared" si="20"/>
        <v>76.847877350988369</v>
      </c>
      <c r="AB15" s="199">
        <f t="shared" si="20"/>
        <v>80.677414231775913</v>
      </c>
      <c r="AC15" s="199">
        <f t="shared" si="20"/>
        <v>84.589156836197219</v>
      </c>
      <c r="AD15" s="199">
        <f t="shared" si="20"/>
        <v>88.583105164252245</v>
      </c>
      <c r="AE15" s="199">
        <f t="shared" si="20"/>
        <v>92.65925921594102</v>
      </c>
      <c r="AF15" s="199">
        <f t="shared" si="20"/>
        <v>96.817618991263572</v>
      </c>
      <c r="AG15" s="199">
        <f t="shared" si="20"/>
        <v>101.05818449021989</v>
      </c>
      <c r="AH15" s="199">
        <f t="shared" si="20"/>
        <v>105.84856761181237</v>
      </c>
      <c r="AI15" s="199">
        <f t="shared" si="20"/>
        <v>110.69916014821887</v>
      </c>
      <c r="AJ15" s="199">
        <f t="shared" si="20"/>
        <v>115.60996209943941</v>
      </c>
      <c r="AK15" s="199">
        <f t="shared" si="20"/>
        <v>120.58097346547396</v>
      </c>
      <c r="AL15" s="199">
        <f t="shared" si="20"/>
        <v>125.61219424632257</v>
      </c>
      <c r="AM15" s="199">
        <f t="shared" si="20"/>
        <v>130.70362444198517</v>
      </c>
      <c r="AN15" s="199">
        <f t="shared" si="20"/>
        <v>135.85526405246182</v>
      </c>
      <c r="AO15" s="199">
        <f t="shared" si="20"/>
        <v>141.06711307775254</v>
      </c>
      <c r="AP15" s="199">
        <f t="shared" si="20"/>
        <v>146.33917151785721</v>
      </c>
      <c r="AQ15" s="199">
        <f t="shared" si="20"/>
        <v>151.67143937277604</v>
      </c>
      <c r="AR15" s="199">
        <f t="shared" si="20"/>
        <v>159.66014726839308</v>
      </c>
      <c r="AS15" s="199">
        <f t="shared" si="20"/>
        <v>167.81005634390019</v>
      </c>
      <c r="AT15" s="199">
        <f t="shared" si="20"/>
        <v>176.12116659929737</v>
      </c>
      <c r="AU15" s="199">
        <f t="shared" si="20"/>
        <v>184.59347803458468</v>
      </c>
      <c r="AV15" s="199">
        <f t="shared" si="20"/>
        <v>193.226990649762</v>
      </c>
      <c r="AW15" s="199">
        <f t="shared" si="20"/>
        <v>202.02170444482945</v>
      </c>
      <c r="AX15" s="199">
        <f t="shared" si="20"/>
        <v>210.97761941978698</v>
      </c>
      <c r="AY15" s="199">
        <f>AY9*AY3*365/10^6</f>
        <v>220.0947355746346</v>
      </c>
      <c r="AZ15" s="199">
        <f t="shared" ref="AZ15:BR15" si="21">AZ9*AZ3*365/10^6</f>
        <v>229.37305290937226</v>
      </c>
      <c r="BA15" s="199">
        <f t="shared" si="21"/>
        <v>238.812571424</v>
      </c>
      <c r="BB15" s="199">
        <f t="shared" si="21"/>
        <v>248.62215685964006</v>
      </c>
      <c r="BC15" s="199">
        <f t="shared" si="21"/>
        <v>258.60261316752002</v>
      </c>
      <c r="BD15" s="199">
        <f t="shared" si="21"/>
        <v>268.75394034764003</v>
      </c>
      <c r="BE15" s="199">
        <f t="shared" si="21"/>
        <v>279.07613840000005</v>
      </c>
      <c r="BF15" s="199">
        <f t="shared" si="21"/>
        <v>289.56920732460003</v>
      </c>
      <c r="BG15" s="199">
        <f t="shared" si="21"/>
        <v>300.23314712144014</v>
      </c>
      <c r="BH15" s="199">
        <f t="shared" si="21"/>
        <v>311.0679577905201</v>
      </c>
      <c r="BI15" s="199">
        <f t="shared" si="21"/>
        <v>322.07363933184007</v>
      </c>
      <c r="BJ15" s="199">
        <f t="shared" si="21"/>
        <v>333.25019174540012</v>
      </c>
      <c r="BK15" s="199">
        <f t="shared" si="21"/>
        <v>344.59761503120001</v>
      </c>
      <c r="BL15" s="199">
        <f t="shared" si="21"/>
        <v>358.53077904685119</v>
      </c>
      <c r="BM15" s="199">
        <f t="shared" si="21"/>
        <v>372.6984712031263</v>
      </c>
      <c r="BN15" s="471">
        <f t="shared" si="21"/>
        <v>387.10069150002516</v>
      </c>
      <c r="BO15" s="471">
        <f t="shared" si="21"/>
        <v>401.73743993754772</v>
      </c>
      <c r="BP15" s="471">
        <f t="shared" si="21"/>
        <v>416.60871651569414</v>
      </c>
      <c r="BQ15" s="471">
        <f t="shared" si="21"/>
        <v>431.71452123446437</v>
      </c>
      <c r="BR15" s="656">
        <f t="shared" si="21"/>
        <v>447.05485409385841</v>
      </c>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P16" s="678"/>
      <c r="BQ16" s="678"/>
    </row>
    <row r="17" spans="1:71" ht="64.5" customHeight="1" x14ac:dyDescent="0.3">
      <c r="A17" s="79" t="s">
        <v>6</v>
      </c>
      <c r="B17" s="80" t="s">
        <v>25</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64">
        <v>2015</v>
      </c>
      <c r="BP17" s="464">
        <v>2016</v>
      </c>
      <c r="BQ17" s="464">
        <v>2017</v>
      </c>
      <c r="BR17" s="353">
        <v>2018</v>
      </c>
    </row>
    <row r="18" spans="1:71" s="78" customFormat="1" ht="16.2" thickBot="1" x14ac:dyDescent="0.35">
      <c r="A18" s="59"/>
      <c r="B18" s="63"/>
      <c r="C18" s="207">
        <f>'Proportion going to landfill'!$D$10</f>
        <v>70</v>
      </c>
      <c r="D18" s="207">
        <f>'Proportion going to landfill'!$D$10</f>
        <v>70</v>
      </c>
      <c r="E18" s="207">
        <f>'Proportion going to landfill'!$D$10</f>
        <v>70</v>
      </c>
      <c r="F18" s="207">
        <f>'Proportion going to landfill'!$D$10</f>
        <v>70</v>
      </c>
      <c r="G18" s="207">
        <f>'Proportion going to landfill'!$D$10</f>
        <v>70</v>
      </c>
      <c r="H18" s="207">
        <f>'Proportion going to landfill'!$D$10</f>
        <v>70</v>
      </c>
      <c r="I18" s="207">
        <f>'Proportion going to landfill'!$D$10</f>
        <v>70</v>
      </c>
      <c r="J18" s="207">
        <f>'Proportion going to landfill'!$D$10</f>
        <v>70</v>
      </c>
      <c r="K18" s="207">
        <f>'Proportion going to landfill'!$D$10</f>
        <v>70</v>
      </c>
      <c r="L18" s="207">
        <f>'Proportion going to landfill'!$D$10</f>
        <v>70</v>
      </c>
      <c r="M18" s="207">
        <f>'Proportion going to landfill'!$D$10</f>
        <v>70</v>
      </c>
      <c r="N18" s="207">
        <f>'Proportion going to landfill'!$D$10</f>
        <v>70</v>
      </c>
      <c r="O18" s="207">
        <f>'Proportion going to landfill'!$D$10</f>
        <v>70</v>
      </c>
      <c r="P18" s="207">
        <f>'Proportion going to landfill'!$D$10</f>
        <v>70</v>
      </c>
      <c r="Q18" s="207">
        <f>'Proportion going to landfill'!$D$10</f>
        <v>70</v>
      </c>
      <c r="R18" s="207">
        <f>'Proportion going to landfill'!$D$10</f>
        <v>70</v>
      </c>
      <c r="S18" s="207">
        <f>'Proportion going to landfill'!$D$10</f>
        <v>70</v>
      </c>
      <c r="T18" s="207">
        <f>'Proportion going to landfill'!$D$10</f>
        <v>70</v>
      </c>
      <c r="U18" s="207">
        <f>'Proportion going to landfill'!$D$10</f>
        <v>70</v>
      </c>
      <c r="V18" s="207">
        <f>'Proportion going to landfill'!$D$10</f>
        <v>70</v>
      </c>
      <c r="W18" s="207">
        <f>'Proportion going to landfill'!$D$10</f>
        <v>70</v>
      </c>
      <c r="X18" s="207">
        <f>'Proportion going to landfill'!$D$10</f>
        <v>70</v>
      </c>
      <c r="Y18" s="207">
        <f>'Proportion going to landfill'!$D$10</f>
        <v>70</v>
      </c>
      <c r="Z18" s="207">
        <f>'Proportion going to landfill'!$D$10</f>
        <v>70</v>
      </c>
      <c r="AA18" s="207">
        <f>'Proportion going to landfill'!$D$10</f>
        <v>70</v>
      </c>
      <c r="AB18" s="207">
        <f>'Proportion going to landfill'!$D$10</f>
        <v>70</v>
      </c>
      <c r="AC18" s="207">
        <f>'Proportion going to landfill'!$D$10</f>
        <v>70</v>
      </c>
      <c r="AD18" s="207">
        <f>'Proportion going to landfill'!$D$10</f>
        <v>70</v>
      </c>
      <c r="AE18" s="207">
        <f>'Proportion going to landfill'!$D$10</f>
        <v>70</v>
      </c>
      <c r="AF18" s="207">
        <f>'Proportion going to landfill'!$D$10</f>
        <v>70</v>
      </c>
      <c r="AG18" s="207">
        <f>'Proportion going to landfill'!$D$10</f>
        <v>70</v>
      </c>
      <c r="AH18" s="207">
        <f>'Proportion going to landfill'!$D$10</f>
        <v>70</v>
      </c>
      <c r="AI18" s="207">
        <f>'Proportion going to landfill'!$D$10</f>
        <v>70</v>
      </c>
      <c r="AJ18" s="207">
        <f>'Proportion going to landfill'!$D$10</f>
        <v>70</v>
      </c>
      <c r="AK18" s="207">
        <f>'Proportion going to landfill'!$D$10</f>
        <v>70</v>
      </c>
      <c r="AL18" s="207">
        <f>'Proportion going to landfill'!$D$10</f>
        <v>70</v>
      </c>
      <c r="AM18" s="207">
        <f>'Proportion going to landfill'!$D$10</f>
        <v>70</v>
      </c>
      <c r="AN18" s="207">
        <f>'Proportion going to landfill'!$D$10</f>
        <v>70</v>
      </c>
      <c r="AO18" s="207">
        <f>'Proportion going to landfill'!$D$10</f>
        <v>70</v>
      </c>
      <c r="AP18" s="207">
        <f>'Proportion going to landfill'!$D$10</f>
        <v>70</v>
      </c>
      <c r="AQ18" s="207">
        <f>'Proportion going to landfill'!$D$10</f>
        <v>70</v>
      </c>
      <c r="AR18" s="207">
        <f>'Proportion going to landfill'!$D$10</f>
        <v>70</v>
      </c>
      <c r="AS18" s="207">
        <f>'Proportion going to landfill'!$D$10</f>
        <v>70</v>
      </c>
      <c r="AT18" s="207">
        <f>'Proportion going to landfill'!$D$10</f>
        <v>70</v>
      </c>
      <c r="AU18" s="207">
        <f>'Proportion going to landfill'!$D$10</f>
        <v>70</v>
      </c>
      <c r="AV18" s="207">
        <f>'Proportion going to landfill'!$D$10</f>
        <v>70</v>
      </c>
      <c r="AW18" s="207">
        <f>'Proportion going to landfill'!$D$10</f>
        <v>70</v>
      </c>
      <c r="AX18" s="207">
        <f>'Proportion going to landfill'!$D$10</f>
        <v>70</v>
      </c>
      <c r="AY18" s="207">
        <f>'Proportion going to landfill'!$D$10</f>
        <v>70</v>
      </c>
      <c r="AZ18" s="207">
        <f>'Proportion going to landfill'!$D$10</f>
        <v>70</v>
      </c>
      <c r="BA18" s="207">
        <f>'Proportion going to landfill'!$D$10</f>
        <v>70</v>
      </c>
      <c r="BB18" s="207">
        <f>'Proportion going to landfill'!$D$10</f>
        <v>70</v>
      </c>
      <c r="BC18" s="207">
        <f>'Proportion going to landfill'!$D$10</f>
        <v>70</v>
      </c>
      <c r="BD18" s="207">
        <f>'Proportion going to landfill'!$D$10</f>
        <v>70</v>
      </c>
      <c r="BE18" s="207">
        <f>'Proportion going to landfill'!$D$10</f>
        <v>70</v>
      </c>
      <c r="BF18" s="207">
        <f>'Proportion going to landfill'!$D$10</f>
        <v>70</v>
      </c>
      <c r="BG18" s="207">
        <f>'Proportion going to landfill'!$D$10</f>
        <v>70</v>
      </c>
      <c r="BH18" s="207">
        <f>'Proportion going to landfill'!$D$10</f>
        <v>70</v>
      </c>
      <c r="BI18" s="207">
        <f>'Proportion going to landfill'!$D$10</f>
        <v>70</v>
      </c>
      <c r="BJ18" s="207">
        <f>'Proportion going to landfill'!$D$10</f>
        <v>70</v>
      </c>
      <c r="BK18" s="207">
        <f>'Proportion going to landfill'!$E$10</f>
        <v>70</v>
      </c>
      <c r="BL18" s="207">
        <f>'Proportion going to landfill'!$E$10</f>
        <v>70</v>
      </c>
      <c r="BM18" s="207">
        <f>'Proportion going to landfill'!$F$10</f>
        <v>70</v>
      </c>
      <c r="BN18" s="485">
        <f>'Proportion going to landfill'!$G$10</f>
        <v>70</v>
      </c>
      <c r="BO18" s="581">
        <f>'Proportion going to landfill'!$H$10</f>
        <v>70</v>
      </c>
      <c r="BP18" s="215">
        <f>'Proportion going to landfill'!$I$10</f>
        <v>70</v>
      </c>
      <c r="BQ18" s="215">
        <f>'Proportion going to landfill'!$J$10</f>
        <v>70</v>
      </c>
      <c r="BR18" s="666">
        <f>'Proportion going to landfill'!$K$10</f>
        <v>70</v>
      </c>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P19" s="483"/>
      <c r="BQ19" s="678"/>
      <c r="BR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464">
        <v>2015</v>
      </c>
      <c r="BP20" s="464">
        <v>2016</v>
      </c>
      <c r="BQ20" s="464">
        <v>2017</v>
      </c>
      <c r="BR20" s="353">
        <v>2018</v>
      </c>
    </row>
    <row r="21" spans="1:71" s="78" customFormat="1" ht="16.2" thickBot="1" x14ac:dyDescent="0.35">
      <c r="A21" s="59"/>
      <c r="B21" s="189"/>
      <c r="C21" s="199">
        <f t="shared" ref="C21:AH21" si="22">C18%*C15</f>
        <v>9.267471363006317</v>
      </c>
      <c r="D21" s="199">
        <f t="shared" si="22"/>
        <v>10.57613413339484</v>
      </c>
      <c r="E21" s="199">
        <f t="shared" si="22"/>
        <v>11.915281537390824</v>
      </c>
      <c r="F21" s="199">
        <f t="shared" si="22"/>
        <v>13.284913574994267</v>
      </c>
      <c r="G21" s="199">
        <f t="shared" si="22"/>
        <v>14.685030246205171</v>
      </c>
      <c r="H21" s="199">
        <f t="shared" si="22"/>
        <v>16.115631551023533</v>
      </c>
      <c r="I21" s="199">
        <f t="shared" si="22"/>
        <v>17.576717489449358</v>
      </c>
      <c r="J21" s="199">
        <f t="shared" si="22"/>
        <v>19.06828806148264</v>
      </c>
      <c r="K21" s="199">
        <f t="shared" si="22"/>
        <v>20.590343267123387</v>
      </c>
      <c r="L21" s="199">
        <f t="shared" si="22"/>
        <v>22.142883106371595</v>
      </c>
      <c r="M21" s="199">
        <f t="shared" si="22"/>
        <v>23.725907579227265</v>
      </c>
      <c r="N21" s="199">
        <f t="shared" si="22"/>
        <v>25.55853533147657</v>
      </c>
      <c r="O21" s="199">
        <f t="shared" si="22"/>
        <v>27.426586769130388</v>
      </c>
      <c r="P21" s="199">
        <f t="shared" si="22"/>
        <v>29.330061892188706</v>
      </c>
      <c r="Q21" s="199">
        <f t="shared" si="22"/>
        <v>31.268960700651522</v>
      </c>
      <c r="R21" s="199">
        <f t="shared" si="22"/>
        <v>33.243283194518845</v>
      </c>
      <c r="S21" s="199">
        <f t="shared" si="22"/>
        <v>35.253029373790667</v>
      </c>
      <c r="T21" s="199">
        <f t="shared" si="22"/>
        <v>37.298199238466992</v>
      </c>
      <c r="U21" s="199">
        <f t="shared" si="22"/>
        <v>39.378792788547813</v>
      </c>
      <c r="V21" s="199">
        <f t="shared" si="22"/>
        <v>41.494810024033143</v>
      </c>
      <c r="W21" s="199">
        <f t="shared" si="22"/>
        <v>43.646250944922983</v>
      </c>
      <c r="X21" s="199">
        <f t="shared" si="22"/>
        <v>46.096750735299771</v>
      </c>
      <c r="Y21" s="199">
        <f t="shared" si="22"/>
        <v>48.604794532220176</v>
      </c>
      <c r="Z21" s="199">
        <f t="shared" si="22"/>
        <v>51.170382335684202</v>
      </c>
      <c r="AA21" s="199">
        <f t="shared" si="22"/>
        <v>53.793514145691859</v>
      </c>
      <c r="AB21" s="199">
        <f t="shared" si="22"/>
        <v>56.474189962243138</v>
      </c>
      <c r="AC21" s="199">
        <f t="shared" si="22"/>
        <v>59.212409785338046</v>
      </c>
      <c r="AD21" s="199">
        <f t="shared" si="22"/>
        <v>62.00817361497657</v>
      </c>
      <c r="AE21" s="199">
        <f t="shared" si="22"/>
        <v>64.86148145115871</v>
      </c>
      <c r="AF21" s="199">
        <f t="shared" si="22"/>
        <v>67.7723332938845</v>
      </c>
      <c r="AG21" s="199">
        <f t="shared" si="22"/>
        <v>70.740729143153914</v>
      </c>
      <c r="AH21" s="199">
        <f t="shared" si="22"/>
        <v>74.093997328268657</v>
      </c>
      <c r="AI21" s="199">
        <f t="shared" ref="AI21:BR21" si="23">AI18%*AI15</f>
        <v>77.489412103753196</v>
      </c>
      <c r="AJ21" s="199">
        <f t="shared" si="23"/>
        <v>80.926973469607589</v>
      </c>
      <c r="AK21" s="199">
        <f t="shared" si="23"/>
        <v>84.406681425831763</v>
      </c>
      <c r="AL21" s="199">
        <f t="shared" si="23"/>
        <v>87.928535972425792</v>
      </c>
      <c r="AM21" s="199">
        <f t="shared" si="23"/>
        <v>91.492537109389616</v>
      </c>
      <c r="AN21" s="199">
        <f t="shared" si="23"/>
        <v>95.098684836723265</v>
      </c>
      <c r="AO21" s="199">
        <f t="shared" si="23"/>
        <v>98.746979154426768</v>
      </c>
      <c r="AP21" s="199">
        <f t="shared" si="23"/>
        <v>102.43742006250004</v>
      </c>
      <c r="AQ21" s="199">
        <f t="shared" si="23"/>
        <v>106.17000756094322</v>
      </c>
      <c r="AR21" s="199">
        <f t="shared" si="23"/>
        <v>111.76210308787515</v>
      </c>
      <c r="AS21" s="199">
        <f t="shared" si="23"/>
        <v>117.46703944073012</v>
      </c>
      <c r="AT21" s="199">
        <f t="shared" si="23"/>
        <v>123.28481661950815</v>
      </c>
      <c r="AU21" s="199">
        <f t="shared" si="23"/>
        <v>129.21543462420928</v>
      </c>
      <c r="AV21" s="199">
        <f t="shared" si="23"/>
        <v>135.25889345483338</v>
      </c>
      <c r="AW21" s="199">
        <f t="shared" si="23"/>
        <v>141.4151931113806</v>
      </c>
      <c r="AX21" s="199">
        <f t="shared" si="23"/>
        <v>147.68433359385088</v>
      </c>
      <c r="AY21" s="199">
        <f t="shared" si="23"/>
        <v>154.06631490224422</v>
      </c>
      <c r="AZ21" s="199">
        <f t="shared" si="23"/>
        <v>160.56113703656058</v>
      </c>
      <c r="BA21" s="199">
        <f t="shared" si="23"/>
        <v>167.16879999679998</v>
      </c>
      <c r="BB21" s="199">
        <f t="shared" si="23"/>
        <v>174.03550980174802</v>
      </c>
      <c r="BC21" s="199">
        <f t="shared" si="23"/>
        <v>181.02182921726401</v>
      </c>
      <c r="BD21" s="199">
        <f t="shared" si="23"/>
        <v>188.12775824334801</v>
      </c>
      <c r="BE21" s="199">
        <f t="shared" si="23"/>
        <v>195.35329688000002</v>
      </c>
      <c r="BF21" s="199">
        <f t="shared" si="23"/>
        <v>202.69844512722</v>
      </c>
      <c r="BG21" s="199">
        <f t="shared" si="23"/>
        <v>210.1632029850081</v>
      </c>
      <c r="BH21" s="199">
        <f t="shared" si="23"/>
        <v>217.74757045336406</v>
      </c>
      <c r="BI21" s="199">
        <f t="shared" si="23"/>
        <v>225.45154753228803</v>
      </c>
      <c r="BJ21" s="199">
        <f t="shared" si="23"/>
        <v>233.27513422178006</v>
      </c>
      <c r="BK21" s="199">
        <f t="shared" si="23"/>
        <v>241.21833052183999</v>
      </c>
      <c r="BL21" s="199">
        <f t="shared" si="23"/>
        <v>250.97154533279581</v>
      </c>
      <c r="BM21" s="199">
        <f t="shared" si="23"/>
        <v>260.88892984218842</v>
      </c>
      <c r="BN21" s="199">
        <f t="shared" si="23"/>
        <v>270.9704840500176</v>
      </c>
      <c r="BO21" s="576">
        <f t="shared" si="23"/>
        <v>281.21620795628337</v>
      </c>
      <c r="BP21" s="199">
        <f t="shared" si="23"/>
        <v>291.62610156098589</v>
      </c>
      <c r="BQ21" s="576">
        <f t="shared" si="23"/>
        <v>302.20016486412504</v>
      </c>
      <c r="BR21" s="656">
        <f t="shared" si="23"/>
        <v>312.93839786570089</v>
      </c>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P22" s="483"/>
      <c r="BQ22" s="678"/>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64">
        <v>2015</v>
      </c>
      <c r="BP23" s="464">
        <v>2016</v>
      </c>
      <c r="BQ23" s="464">
        <v>2017</v>
      </c>
      <c r="BR23" s="353">
        <v>2018</v>
      </c>
    </row>
    <row r="24" spans="1:71" s="78" customFormat="1" ht="16.2" thickBot="1" x14ac:dyDescent="0.35">
      <c r="A24" s="59"/>
      <c r="B24" s="63"/>
      <c r="C24" s="201">
        <v>0</v>
      </c>
      <c r="D24" s="201">
        <v>0</v>
      </c>
      <c r="E24" s="201">
        <v>0</v>
      </c>
      <c r="F24" s="206">
        <f t="shared" ref="F24:AT24" si="24">F21*$B$44*$B$36*$B$37</f>
        <v>0.23278356962647956</v>
      </c>
      <c r="G24" s="206">
        <f t="shared" si="24"/>
        <v>0.25731697398610548</v>
      </c>
      <c r="H24" s="206">
        <f t="shared" si="24"/>
        <v>0.28238454228965476</v>
      </c>
      <c r="I24" s="206">
        <f t="shared" si="24"/>
        <v>0.3079862745371274</v>
      </c>
      <c r="J24" s="206">
        <f t="shared" si="24"/>
        <v>0.3341221707285234</v>
      </c>
      <c r="K24" s="206">
        <f t="shared" si="24"/>
        <v>0.36079223086384282</v>
      </c>
      <c r="L24" s="206">
        <f t="shared" si="24"/>
        <v>0.38799645494308566</v>
      </c>
      <c r="M24" s="206">
        <f t="shared" si="24"/>
        <v>0.41573484296625179</v>
      </c>
      <c r="N24" s="206">
        <f t="shared" si="24"/>
        <v>0.44784687949226498</v>
      </c>
      <c r="O24" s="206">
        <f t="shared" si="24"/>
        <v>0.48057962400341031</v>
      </c>
      <c r="P24" s="206">
        <f t="shared" si="24"/>
        <v>0.51393307649968734</v>
      </c>
      <c r="Q24" s="206">
        <f t="shared" si="24"/>
        <v>0.54790723698109622</v>
      </c>
      <c r="R24" s="206">
        <f t="shared" si="24"/>
        <v>0.58250210544763703</v>
      </c>
      <c r="S24" s="206">
        <f t="shared" si="24"/>
        <v>0.61771768189930965</v>
      </c>
      <c r="T24" s="206">
        <f t="shared" si="24"/>
        <v>0.65355396633611407</v>
      </c>
      <c r="U24" s="206">
        <f t="shared" si="24"/>
        <v>0.69001095875805019</v>
      </c>
      <c r="V24" s="206">
        <f t="shared" si="24"/>
        <v>0.72708865916511833</v>
      </c>
      <c r="W24" s="206">
        <f t="shared" si="24"/>
        <v>0.76478706755731851</v>
      </c>
      <c r="X24" s="206">
        <f t="shared" si="24"/>
        <v>0.80772570508421682</v>
      </c>
      <c r="Y24" s="206">
        <f t="shared" si="24"/>
        <v>0.85167265171137485</v>
      </c>
      <c r="Z24" s="206">
        <f t="shared" si="24"/>
        <v>0.89662790743879295</v>
      </c>
      <c r="AA24" s="206">
        <f t="shared" si="24"/>
        <v>0.942591472266471</v>
      </c>
      <c r="AB24" s="206">
        <f t="shared" si="24"/>
        <v>0.98956334619440911</v>
      </c>
      <c r="AC24" s="206">
        <f t="shared" si="24"/>
        <v>1.0375435292226074</v>
      </c>
      <c r="AD24" s="206">
        <f t="shared" si="24"/>
        <v>1.0865320213510654</v>
      </c>
      <c r="AE24" s="206">
        <f t="shared" si="24"/>
        <v>1.1365288225797834</v>
      </c>
      <c r="AF24" s="206">
        <f t="shared" si="24"/>
        <v>1.1875339329087617</v>
      </c>
      <c r="AG24" s="206">
        <f t="shared" si="24"/>
        <v>1.2395473523380003</v>
      </c>
      <c r="AH24" s="206">
        <f t="shared" si="24"/>
        <v>1.2983046587848548</v>
      </c>
      <c r="AI24" s="206">
        <f t="shared" si="24"/>
        <v>1.3578004746468051</v>
      </c>
      <c r="AJ24" s="206">
        <f t="shared" si="24"/>
        <v>1.4180347999238521</v>
      </c>
      <c r="AK24" s="206">
        <f t="shared" si="24"/>
        <v>1.4790076346159946</v>
      </c>
      <c r="AL24" s="206">
        <f t="shared" si="24"/>
        <v>1.5407189787232338</v>
      </c>
      <c r="AM24" s="206">
        <f t="shared" si="24"/>
        <v>1.6031688322455686</v>
      </c>
      <c r="AN24" s="206">
        <f t="shared" si="24"/>
        <v>1.6663571951829999</v>
      </c>
      <c r="AO24" s="206">
        <f t="shared" si="24"/>
        <v>1.7302840675355275</v>
      </c>
      <c r="AP24" s="206">
        <f t="shared" si="24"/>
        <v>1.7949494493031506</v>
      </c>
      <c r="AQ24" s="206">
        <f t="shared" si="24"/>
        <v>1.8603533404858714</v>
      </c>
      <c r="AR24" s="206">
        <f t="shared" si="24"/>
        <v>1.9583402751469834</v>
      </c>
      <c r="AS24" s="206">
        <f t="shared" si="24"/>
        <v>2.0583044518962494</v>
      </c>
      <c r="AT24" s="206">
        <f t="shared" si="24"/>
        <v>2.1602458707336694</v>
      </c>
      <c r="AU24" s="206">
        <f>AU21*$B$45*$B$36*$B$37</f>
        <v>2.4349356500586001</v>
      </c>
      <c r="AV24" s="206">
        <f t="shared" ref="AV24:BD24" si="25">AV21*$B$45*$B$36*$B$37</f>
        <v>2.5488185882628804</v>
      </c>
      <c r="AW24" s="206">
        <f t="shared" si="25"/>
        <v>2.6648278989908563</v>
      </c>
      <c r="AX24" s="206">
        <f t="shared" si="25"/>
        <v>2.7829635822425263</v>
      </c>
      <c r="AY24" s="206">
        <f t="shared" si="25"/>
        <v>2.90322563801789</v>
      </c>
      <c r="AZ24" s="206">
        <f t="shared" si="25"/>
        <v>3.0256140663169475</v>
      </c>
      <c r="BA24" s="206">
        <f t="shared" si="25"/>
        <v>3.1501288671396992</v>
      </c>
      <c r="BB24" s="206">
        <f t="shared" si="25"/>
        <v>3.27952514670414</v>
      </c>
      <c r="BC24" s="206">
        <f t="shared" si="25"/>
        <v>3.4111753497701232</v>
      </c>
      <c r="BD24" s="206">
        <f t="shared" si="25"/>
        <v>3.5450794763376501</v>
      </c>
      <c r="BE24" s="206">
        <f>BE21*$B$46*$B$36*$B$37</f>
        <v>4.8330876336612318</v>
      </c>
      <c r="BF24" s="206">
        <f t="shared" ref="BF24:BR24" si="26">BF21*$B$46*$B$36*$B$37</f>
        <v>5.0148083710535154</v>
      </c>
      <c r="BG24" s="206">
        <f t="shared" si="26"/>
        <v>5.1994882790302555</v>
      </c>
      <c r="BH24" s="206">
        <f t="shared" si="26"/>
        <v>5.3871273575914458</v>
      </c>
      <c r="BI24" s="206">
        <f t="shared" si="26"/>
        <v>5.5777256067370891</v>
      </c>
      <c r="BJ24" s="206">
        <f t="shared" si="26"/>
        <v>5.7712830264671862</v>
      </c>
      <c r="BK24" s="206">
        <f t="shared" si="26"/>
        <v>5.9677996167817344</v>
      </c>
      <c r="BL24" s="206">
        <f t="shared" si="26"/>
        <v>6.2090965011656607</v>
      </c>
      <c r="BM24" s="206">
        <f t="shared" si="26"/>
        <v>6.4544549834443181</v>
      </c>
      <c r="BN24" s="486">
        <f t="shared" si="26"/>
        <v>6.7038750636177031</v>
      </c>
      <c r="BO24" s="486">
        <f t="shared" si="26"/>
        <v>6.957356741685814</v>
      </c>
      <c r="BP24" s="486">
        <f t="shared" si="26"/>
        <v>7.2149000176486568</v>
      </c>
      <c r="BQ24" s="486">
        <f t="shared" si="26"/>
        <v>7.4765048915062273</v>
      </c>
      <c r="BR24" s="660">
        <f t="shared" si="26"/>
        <v>7.7421713632585272</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78"/>
      <c r="BP25" s="678"/>
      <c r="BR25" s="678"/>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464">
        <v>2015</v>
      </c>
      <c r="BP26" s="464">
        <v>2016</v>
      </c>
      <c r="BQ26" s="464">
        <v>2017</v>
      </c>
      <c r="BR26" s="353">
        <v>2018</v>
      </c>
    </row>
    <row r="27" spans="1:71" s="78" customFormat="1" ht="16.2" thickBot="1" x14ac:dyDescent="0.35">
      <c r="A27" s="59"/>
      <c r="B27" s="189"/>
      <c r="C27" s="201">
        <v>0</v>
      </c>
      <c r="D27" s="201">
        <v>0</v>
      </c>
      <c r="E27" s="201">
        <v>0</v>
      </c>
      <c r="F27" s="199">
        <f>F24+(E27*$B$38)</f>
        <v>0.23278356962647956</v>
      </c>
      <c r="G27" s="199">
        <f t="shared" ref="G27:BN27" si="27">G24+(F27*$B$38)</f>
        <v>0.45371174324941543</v>
      </c>
      <c r="H27" s="199">
        <f t="shared" si="27"/>
        <v>0.66517192402154413</v>
      </c>
      <c r="I27" s="199">
        <f t="shared" si="27"/>
        <v>0.86917831548855617</v>
      </c>
      <c r="J27" s="199">
        <f t="shared" si="27"/>
        <v>1.0674302602683177</v>
      </c>
      <c r="K27" s="199">
        <f t="shared" si="27"/>
        <v>1.261361459209521</v>
      </c>
      <c r="L27" s="199">
        <f t="shared" si="27"/>
        <v>1.4521814965960713</v>
      </c>
      <c r="M27" s="199">
        <f t="shared" si="27"/>
        <v>1.6409108741185443</v>
      </c>
      <c r="N27" s="199">
        <f t="shared" si="27"/>
        <v>1.8322500528831991</v>
      </c>
      <c r="O27" s="199">
        <f t="shared" si="27"/>
        <v>2.0264117759292666</v>
      </c>
      <c r="P27" s="199">
        <f t="shared" si="27"/>
        <v>2.2235755302375901</v>
      </c>
      <c r="Q27" s="199">
        <f t="shared" si="27"/>
        <v>2.4238927453280663</v>
      </c>
      <c r="R27" s="199">
        <f t="shared" si="27"/>
        <v>2.6274911792107112</v>
      </c>
      <c r="S27" s="199">
        <f t="shared" si="27"/>
        <v>2.8344786187234821</v>
      </c>
      <c r="T27" s="199">
        <f t="shared" si="27"/>
        <v>3.0449460014321375</v>
      </c>
      <c r="U27" s="199">
        <f t="shared" si="27"/>
        <v>3.2589700495137324</v>
      </c>
      <c r="V27" s="199">
        <f t="shared" si="27"/>
        <v>3.476615491910624</v>
      </c>
      <c r="W27" s="199">
        <f t="shared" si="27"/>
        <v>3.6979369391166701</v>
      </c>
      <c r="X27" s="199">
        <f t="shared" si="27"/>
        <v>3.9275999860458239</v>
      </c>
      <c r="Y27" s="199">
        <f t="shared" si="27"/>
        <v>4.1653089803223668</v>
      </c>
      <c r="Z27" s="199">
        <f t="shared" si="27"/>
        <v>4.410814486042363</v>
      </c>
      <c r="AA27" s="199">
        <f t="shared" si="27"/>
        <v>4.6639060592003432</v>
      </c>
      <c r="AB27" s="199">
        <f t="shared" si="27"/>
        <v>4.9244061524635487</v>
      </c>
      <c r="AC27" s="199">
        <f t="shared" si="27"/>
        <v>5.1921649727537753</v>
      </c>
      <c r="AD27" s="199">
        <f t="shared" si="27"/>
        <v>5.4670561426936199</v>
      </c>
      <c r="AE27" s="199">
        <f t="shared" si="27"/>
        <v>5.7489730402568169</v>
      </c>
      <c r="AF27" s="199">
        <f t="shared" si="27"/>
        <v>6.0378257106055742</v>
      </c>
      <c r="AG27" s="199">
        <f t="shared" si="27"/>
        <v>6.3335382606704567</v>
      </c>
      <c r="AH27" s="199">
        <f t="shared" si="27"/>
        <v>6.641782238927723</v>
      </c>
      <c r="AI27" s="199">
        <f t="shared" si="27"/>
        <v>6.9613372380205938</v>
      </c>
      <c r="AJ27" s="199">
        <f t="shared" si="27"/>
        <v>7.2911736250517567</v>
      </c>
      <c r="AK27" s="199">
        <f t="shared" si="27"/>
        <v>7.6304227196602277</v>
      </c>
      <c r="AL27" s="199">
        <f t="shared" si="27"/>
        <v>7.9783516338705702</v>
      </c>
      <c r="AM27" s="199">
        <f t="shared" si="27"/>
        <v>8.3343420449847372</v>
      </c>
      <c r="AN27" s="199">
        <f t="shared" si="27"/>
        <v>8.6978722867021094</v>
      </c>
      <c r="AO27" s="199">
        <f t="shared" si="27"/>
        <v>9.0685022397612283</v>
      </c>
      <c r="AP27" s="199">
        <f t="shared" si="27"/>
        <v>9.4458605844811512</v>
      </c>
      <c r="AQ27" s="199">
        <f t="shared" si="27"/>
        <v>9.8296340459895255</v>
      </c>
      <c r="AR27" s="199">
        <f t="shared" si="27"/>
        <v>10.251402854703253</v>
      </c>
      <c r="AS27" s="199">
        <f t="shared" si="27"/>
        <v>10.707204808159467</v>
      </c>
      <c r="AT27" s="199">
        <f t="shared" si="27"/>
        <v>11.19369707662273</v>
      </c>
      <c r="AU27" s="199">
        <f t="shared" si="27"/>
        <v>11.878830500946041</v>
      </c>
      <c r="AV27" s="199">
        <f t="shared" si="27"/>
        <v>12.57074659243715</v>
      </c>
      <c r="AW27" s="199">
        <f t="shared" si="27"/>
        <v>13.270511454968082</v>
      </c>
      <c r="AX27" s="199">
        <f t="shared" si="27"/>
        <v>13.979024538720365</v>
      </c>
      <c r="AY27" s="199">
        <f t="shared" si="27"/>
        <v>14.697044691542013</v>
      </c>
      <c r="AZ27" s="199">
        <f t="shared" si="27"/>
        <v>15.425212137948256</v>
      </c>
      <c r="BA27" s="199">
        <f t="shared" si="27"/>
        <v>16.16406702235799</v>
      </c>
      <c r="BB27" s="199">
        <f t="shared" si="27"/>
        <v>16.916820159863718</v>
      </c>
      <c r="BC27" s="199">
        <f t="shared" si="27"/>
        <v>17.683552894698959</v>
      </c>
      <c r="BD27" s="199">
        <f t="shared" si="27"/>
        <v>18.464333855341227</v>
      </c>
      <c r="BE27" s="199">
        <f t="shared" si="27"/>
        <v>20.411071049497487</v>
      </c>
      <c r="BF27" s="199">
        <f t="shared" si="27"/>
        <v>22.235214414380621</v>
      </c>
      <c r="BG27" s="199">
        <f t="shared" si="27"/>
        <v>23.958887026285161</v>
      </c>
      <c r="BH27" s="199">
        <f t="shared" si="27"/>
        <v>25.60075367530445</v>
      </c>
      <c r="BI27" s="199">
        <f t="shared" si="27"/>
        <v>27.176561465710549</v>
      </c>
      <c r="BJ27" s="199">
        <f t="shared" si="27"/>
        <v>28.699595909513775</v>
      </c>
      <c r="BK27" s="199">
        <f t="shared" si="27"/>
        <v>30.181065723334449</v>
      </c>
      <c r="BL27" s="199">
        <f t="shared" si="27"/>
        <v>31.672248597192326</v>
      </c>
      <c r="BM27" s="199">
        <f t="shared" si="27"/>
        <v>33.175687780401191</v>
      </c>
      <c r="BN27" s="199">
        <f t="shared" si="27"/>
        <v>34.693528960747173</v>
      </c>
      <c r="BO27" s="576">
        <f>BO24+(BN27*$B$38)</f>
        <v>36.227582411431023</v>
      </c>
      <c r="BP27" s="199">
        <f>BP24+(BO27*$B$38)</f>
        <v>37.779375423180923</v>
      </c>
      <c r="BQ27" s="471">
        <f t="shared" ref="BQ27" si="28">BQ24+(BP27*$B$38)</f>
        <v>39.350196540161051</v>
      </c>
      <c r="BR27" s="656">
        <f t="shared" ref="BR27" si="29">BR24+(BQ27*$B$38)</f>
        <v>40.941132880909102</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78"/>
      <c r="BP28" s="287"/>
      <c r="BQ28" s="483"/>
      <c r="BR28" s="483"/>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464">
        <v>2015</v>
      </c>
      <c r="BP29" s="464">
        <v>2016</v>
      </c>
      <c r="BQ29" s="464">
        <v>2017</v>
      </c>
      <c r="BR29" s="353">
        <v>2018</v>
      </c>
    </row>
    <row r="30" spans="1:71" s="78" customFormat="1" ht="16.2" thickBot="1" x14ac:dyDescent="0.35">
      <c r="A30" s="59"/>
      <c r="B30" s="63"/>
      <c r="C30" s="201">
        <v>0</v>
      </c>
      <c r="D30" s="201">
        <v>0</v>
      </c>
      <c r="E30" s="201">
        <v>0</v>
      </c>
      <c r="F30" s="201">
        <f>E27*(1-$B$38)</f>
        <v>0</v>
      </c>
      <c r="G30" s="199">
        <f>F27*(1-$B$38)</f>
        <v>3.6388800363169597E-2</v>
      </c>
      <c r="H30" s="199">
        <f t="shared" ref="H30:BO30" si="30">G27*(1-$B$38)</f>
        <v>7.0924361517526083E-2</v>
      </c>
      <c r="I30" s="199">
        <f t="shared" si="30"/>
        <v>0.1039798830701153</v>
      </c>
      <c r="J30" s="199">
        <f t="shared" si="30"/>
        <v>0.13587022594876186</v>
      </c>
      <c r="K30" s="199">
        <f t="shared" si="30"/>
        <v>0.16686103192263949</v>
      </c>
      <c r="L30" s="199">
        <f t="shared" si="30"/>
        <v>0.19717641755653537</v>
      </c>
      <c r="M30" s="199">
        <f t="shared" si="30"/>
        <v>0.22700546544377886</v>
      </c>
      <c r="N30" s="199">
        <f t="shared" si="30"/>
        <v>0.2565077007276102</v>
      </c>
      <c r="O30" s="199">
        <f t="shared" si="30"/>
        <v>0.28641790095734254</v>
      </c>
      <c r="P30" s="199">
        <f t="shared" si="30"/>
        <v>0.31676932219136372</v>
      </c>
      <c r="Q30" s="199">
        <f t="shared" si="30"/>
        <v>0.34759002189061983</v>
      </c>
      <c r="R30" s="199">
        <f t="shared" si="30"/>
        <v>0.37890367156499216</v>
      </c>
      <c r="S30" s="199">
        <f t="shared" si="30"/>
        <v>0.41073024238653866</v>
      </c>
      <c r="T30" s="199">
        <f t="shared" si="30"/>
        <v>0.44308658362745879</v>
      </c>
      <c r="U30" s="199">
        <f t="shared" si="30"/>
        <v>0.47598691067645549</v>
      </c>
      <c r="V30" s="199">
        <f t="shared" si="30"/>
        <v>0.50944321676822646</v>
      </c>
      <c r="W30" s="199">
        <f t="shared" si="30"/>
        <v>0.54346562035127266</v>
      </c>
      <c r="X30" s="199">
        <f t="shared" si="30"/>
        <v>0.57806265815506308</v>
      </c>
      <c r="Y30" s="199">
        <f t="shared" si="30"/>
        <v>0.61396365743483172</v>
      </c>
      <c r="Z30" s="199">
        <f t="shared" si="30"/>
        <v>0.65112240171879687</v>
      </c>
      <c r="AA30" s="199">
        <f t="shared" si="30"/>
        <v>0.68949989910849108</v>
      </c>
      <c r="AB30" s="199">
        <f t="shared" si="30"/>
        <v>0.72906325293120289</v>
      </c>
      <c r="AC30" s="199">
        <f t="shared" si="30"/>
        <v>0.76978470893238093</v>
      </c>
      <c r="AD30" s="199">
        <f t="shared" si="30"/>
        <v>0.81164085141122078</v>
      </c>
      <c r="AE30" s="199">
        <f t="shared" si="30"/>
        <v>0.85461192501658612</v>
      </c>
      <c r="AF30" s="199">
        <f t="shared" si="30"/>
        <v>0.89868126256000513</v>
      </c>
      <c r="AG30" s="199">
        <f t="shared" si="30"/>
        <v>0.94383480227311778</v>
      </c>
      <c r="AH30" s="199">
        <f t="shared" si="30"/>
        <v>0.99006068052758867</v>
      </c>
      <c r="AI30" s="199">
        <f t="shared" si="30"/>
        <v>1.0382454755539339</v>
      </c>
      <c r="AJ30" s="199">
        <f t="shared" si="30"/>
        <v>1.0881984128926891</v>
      </c>
      <c r="AK30" s="199">
        <f t="shared" si="30"/>
        <v>1.1397585400075232</v>
      </c>
      <c r="AL30" s="199">
        <f t="shared" si="30"/>
        <v>1.1927900645128913</v>
      </c>
      <c r="AM30" s="199">
        <f t="shared" si="30"/>
        <v>1.2471784211314003</v>
      </c>
      <c r="AN30" s="199">
        <f t="shared" si="30"/>
        <v>1.302826953465628</v>
      </c>
      <c r="AO30" s="199">
        <f t="shared" si="30"/>
        <v>1.3596541144764089</v>
      </c>
      <c r="AP30" s="199">
        <f t="shared" si="30"/>
        <v>1.4175911045832272</v>
      </c>
      <c r="AQ30" s="199">
        <f t="shared" si="30"/>
        <v>1.4765798789774978</v>
      </c>
      <c r="AR30" s="199">
        <f t="shared" si="30"/>
        <v>1.5365714664332573</v>
      </c>
      <c r="AS30" s="199">
        <f t="shared" si="30"/>
        <v>1.6025024984400362</v>
      </c>
      <c r="AT30" s="199">
        <f t="shared" si="30"/>
        <v>1.673753602270408</v>
      </c>
      <c r="AU30" s="199">
        <f t="shared" si="30"/>
        <v>1.7498022257352897</v>
      </c>
      <c r="AV30" s="199">
        <f t="shared" si="30"/>
        <v>1.8569024967717715</v>
      </c>
      <c r="AW30" s="199">
        <f t="shared" si="30"/>
        <v>1.9650630364599235</v>
      </c>
      <c r="AX30" s="199">
        <f t="shared" si="30"/>
        <v>2.0744504984902439</v>
      </c>
      <c r="AY30" s="199">
        <f t="shared" si="30"/>
        <v>2.1852054851962417</v>
      </c>
      <c r="AZ30" s="199">
        <f t="shared" si="30"/>
        <v>2.2974466199107058</v>
      </c>
      <c r="BA30" s="199">
        <f t="shared" si="30"/>
        <v>2.4112739827299654</v>
      </c>
      <c r="BB30" s="199">
        <f t="shared" si="30"/>
        <v>2.5267720091984121</v>
      </c>
      <c r="BC30" s="199">
        <f t="shared" si="30"/>
        <v>2.6444426149348814</v>
      </c>
      <c r="BD30" s="199">
        <f t="shared" si="30"/>
        <v>2.764298515695383</v>
      </c>
      <c r="BE30" s="199">
        <f t="shared" si="30"/>
        <v>2.8863504395049722</v>
      </c>
      <c r="BF30" s="199">
        <f t="shared" si="30"/>
        <v>3.1906650061703807</v>
      </c>
      <c r="BG30" s="199">
        <f t="shared" si="30"/>
        <v>3.4758156671257154</v>
      </c>
      <c r="BH30" s="199">
        <f t="shared" si="30"/>
        <v>3.745260708572157</v>
      </c>
      <c r="BI30" s="199">
        <f t="shared" si="30"/>
        <v>4.0019178163309901</v>
      </c>
      <c r="BJ30" s="199">
        <f t="shared" si="30"/>
        <v>4.24824858266396</v>
      </c>
      <c r="BK30" s="199">
        <f t="shared" si="30"/>
        <v>4.4863298029610572</v>
      </c>
      <c r="BL30" s="199">
        <f t="shared" si="30"/>
        <v>4.7179136273077837</v>
      </c>
      <c r="BM30" s="199">
        <f t="shared" si="30"/>
        <v>4.951015800235453</v>
      </c>
      <c r="BN30" s="471">
        <f t="shared" si="30"/>
        <v>5.1860338832717181</v>
      </c>
      <c r="BO30" s="471">
        <f t="shared" si="30"/>
        <v>5.4233032910019654</v>
      </c>
      <c r="BP30" s="471">
        <f t="shared" ref="BP30" si="31">BO27*(1-$B$38)</f>
        <v>5.663107005898758</v>
      </c>
      <c r="BQ30" s="471">
        <f t="shared" ref="BQ30" si="32">BP27*(1-$B$38)</f>
        <v>5.9056837745260982</v>
      </c>
      <c r="BR30" s="656">
        <f t="shared" ref="BR30" si="33">BQ27*(1-$B$38)</f>
        <v>6.1512350225104786</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483"/>
      <c r="BQ31" s="483"/>
      <c r="BR31" s="765"/>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464">
        <v>2015</v>
      </c>
      <c r="BP32" s="464">
        <v>2016</v>
      </c>
      <c r="BQ32" s="464">
        <v>2017</v>
      </c>
      <c r="BR32" s="353">
        <v>2018</v>
      </c>
    </row>
    <row r="33" spans="1:71" s="78" customFormat="1" ht="16.2" thickBot="1" x14ac:dyDescent="0.35">
      <c r="A33" s="59"/>
      <c r="B33" s="189"/>
      <c r="C33" s="201">
        <v>0</v>
      </c>
      <c r="D33" s="201">
        <v>0</v>
      </c>
      <c r="E33" s="201">
        <v>0</v>
      </c>
      <c r="F33" s="201">
        <f t="shared" ref="F33:AK33" si="34">F30*$B$39*16/12</f>
        <v>0</v>
      </c>
      <c r="G33" s="199">
        <f t="shared" si="34"/>
        <v>2.4259200242113064E-2</v>
      </c>
      <c r="H33" s="199">
        <f t="shared" si="34"/>
        <v>4.7282907678350722E-2</v>
      </c>
      <c r="I33" s="199">
        <f t="shared" si="34"/>
        <v>6.9319922046743532E-2</v>
      </c>
      <c r="J33" s="199">
        <f t="shared" si="34"/>
        <v>9.0580150632507905E-2</v>
      </c>
      <c r="K33" s="199">
        <f t="shared" si="34"/>
        <v>0.11124068794842633</v>
      </c>
      <c r="L33" s="199">
        <f t="shared" si="34"/>
        <v>0.13145094503769025</v>
      </c>
      <c r="M33" s="199">
        <f t="shared" si="34"/>
        <v>0.15133697696251924</v>
      </c>
      <c r="N33" s="199">
        <f t="shared" si="34"/>
        <v>0.17100513381840679</v>
      </c>
      <c r="O33" s="199">
        <f t="shared" si="34"/>
        <v>0.19094526730489503</v>
      </c>
      <c r="P33" s="199">
        <f t="shared" si="34"/>
        <v>0.21117954812757581</v>
      </c>
      <c r="Q33" s="199">
        <f t="shared" si="34"/>
        <v>0.23172668126041321</v>
      </c>
      <c r="R33" s="199">
        <f t="shared" si="34"/>
        <v>0.25260244770999479</v>
      </c>
      <c r="S33" s="199">
        <f t="shared" si="34"/>
        <v>0.27382016159102579</v>
      </c>
      <c r="T33" s="199">
        <f t="shared" si="34"/>
        <v>0.29539105575163921</v>
      </c>
      <c r="U33" s="199">
        <f t="shared" si="34"/>
        <v>0.31732460711763699</v>
      </c>
      <c r="V33" s="199">
        <f t="shared" si="34"/>
        <v>0.33962881117881766</v>
      </c>
      <c r="W33" s="199">
        <f t="shared" si="34"/>
        <v>0.36231041356751509</v>
      </c>
      <c r="X33" s="199">
        <f t="shared" si="34"/>
        <v>0.38537510543670872</v>
      </c>
      <c r="Y33" s="199">
        <f t="shared" si="34"/>
        <v>0.40930910495655448</v>
      </c>
      <c r="Z33" s="199">
        <f t="shared" si="34"/>
        <v>0.43408160114586458</v>
      </c>
      <c r="AA33" s="199">
        <f t="shared" si="34"/>
        <v>0.45966659940566074</v>
      </c>
      <c r="AB33" s="199">
        <f t="shared" si="34"/>
        <v>0.48604216862080191</v>
      </c>
      <c r="AC33" s="199">
        <f t="shared" si="34"/>
        <v>0.51318980595492059</v>
      </c>
      <c r="AD33" s="199">
        <f t="shared" si="34"/>
        <v>0.54109390094081389</v>
      </c>
      <c r="AE33" s="199">
        <f t="shared" si="34"/>
        <v>0.56974128334439078</v>
      </c>
      <c r="AF33" s="199">
        <f t="shared" si="34"/>
        <v>0.59912084170667013</v>
      </c>
      <c r="AG33" s="199">
        <f t="shared" si="34"/>
        <v>0.62922320151541189</v>
      </c>
      <c r="AH33" s="199">
        <f t="shared" si="34"/>
        <v>0.66004045368505915</v>
      </c>
      <c r="AI33" s="199">
        <f t="shared" si="34"/>
        <v>0.69216365036928929</v>
      </c>
      <c r="AJ33" s="199">
        <f t="shared" si="34"/>
        <v>0.7254656085951261</v>
      </c>
      <c r="AK33" s="199">
        <f t="shared" si="34"/>
        <v>0.75983902667168213</v>
      </c>
      <c r="AL33" s="199">
        <f t="shared" ref="AL33:BR33" si="35">AL30*$B$39*16/12</f>
        <v>0.79519337634192755</v>
      </c>
      <c r="AM33" s="199">
        <f t="shared" si="35"/>
        <v>0.83145228075426691</v>
      </c>
      <c r="AN33" s="199">
        <f t="shared" si="35"/>
        <v>0.86855130231041866</v>
      </c>
      <c r="AO33" s="199">
        <f t="shared" si="35"/>
        <v>0.90643607631760592</v>
      </c>
      <c r="AP33" s="199">
        <f t="shared" si="35"/>
        <v>0.94506073638881816</v>
      </c>
      <c r="AQ33" s="199">
        <f t="shared" si="35"/>
        <v>0.98438658598499851</v>
      </c>
      <c r="AR33" s="199">
        <f t="shared" si="35"/>
        <v>1.0243809776221715</v>
      </c>
      <c r="AS33" s="199">
        <f t="shared" si="35"/>
        <v>1.0683349989600242</v>
      </c>
      <c r="AT33" s="199">
        <f t="shared" si="35"/>
        <v>1.1158357348469388</v>
      </c>
      <c r="AU33" s="199">
        <f t="shared" si="35"/>
        <v>1.1665348171568597</v>
      </c>
      <c r="AV33" s="199">
        <f t="shared" si="35"/>
        <v>1.2379349978478478</v>
      </c>
      <c r="AW33" s="199">
        <f t="shared" si="35"/>
        <v>1.3100420243066158</v>
      </c>
      <c r="AX33" s="199">
        <f t="shared" si="35"/>
        <v>1.3829669989934958</v>
      </c>
      <c r="AY33" s="199">
        <f t="shared" si="35"/>
        <v>1.4568036567974945</v>
      </c>
      <c r="AZ33" s="199">
        <f t="shared" si="35"/>
        <v>1.5316310799404704</v>
      </c>
      <c r="BA33" s="199">
        <f t="shared" si="35"/>
        <v>1.6075159884866437</v>
      </c>
      <c r="BB33" s="199">
        <f t="shared" si="35"/>
        <v>1.6845146727989413</v>
      </c>
      <c r="BC33" s="199">
        <f t="shared" si="35"/>
        <v>1.7629617432899209</v>
      </c>
      <c r="BD33" s="199">
        <f t="shared" si="35"/>
        <v>1.8428656771302554</v>
      </c>
      <c r="BE33" s="199">
        <f t="shared" si="35"/>
        <v>1.9242336263366482</v>
      </c>
      <c r="BF33" s="199">
        <f t="shared" si="35"/>
        <v>2.1271100041135873</v>
      </c>
      <c r="BG33" s="199">
        <f t="shared" si="35"/>
        <v>2.3172104447504771</v>
      </c>
      <c r="BH33" s="199">
        <f t="shared" si="35"/>
        <v>2.4968404723814381</v>
      </c>
      <c r="BI33" s="199">
        <f t="shared" si="35"/>
        <v>2.6679452108873267</v>
      </c>
      <c r="BJ33" s="199">
        <f t="shared" si="35"/>
        <v>2.8321657217759735</v>
      </c>
      <c r="BK33" s="199">
        <f t="shared" si="35"/>
        <v>2.9908865353073715</v>
      </c>
      <c r="BL33" s="199">
        <f t="shared" si="35"/>
        <v>3.1452757515385223</v>
      </c>
      <c r="BM33" s="199">
        <f t="shared" si="35"/>
        <v>3.3006772001569686</v>
      </c>
      <c r="BN33" s="199">
        <f t="shared" si="35"/>
        <v>3.4573559221811454</v>
      </c>
      <c r="BO33" s="576">
        <f t="shared" si="35"/>
        <v>3.6155355273346435</v>
      </c>
      <c r="BP33" s="471">
        <f t="shared" si="35"/>
        <v>3.7754046705991722</v>
      </c>
      <c r="BQ33" s="471">
        <f t="shared" si="35"/>
        <v>3.937122516350732</v>
      </c>
      <c r="BR33" s="656">
        <f t="shared" si="35"/>
        <v>4.1008233483403194</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1"/>
      <c r="BR34" s="741"/>
      <c r="BS34" s="619"/>
    </row>
    <row r="35" spans="1:71" ht="42"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18" x14ac:dyDescent="0.4">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4.75" customHeight="1" x14ac:dyDescent="0.3">
      <c r="A43" s="858" t="s">
        <v>18</v>
      </c>
      <c r="B43" s="859"/>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DOC!Z12</f>
        <v>0.12370120471092075</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287"/>
      <c r="BQ47" s="33"/>
      <c r="BR47" s="33"/>
    </row>
    <row r="48" spans="1:71" ht="31.2"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464">
        <v>2015</v>
      </c>
      <c r="BP48" s="464">
        <v>2016</v>
      </c>
      <c r="BQ48" s="464">
        <v>2017</v>
      </c>
      <c r="BR48" s="353">
        <v>2018</v>
      </c>
    </row>
    <row r="49" spans="1:71" s="19" customFormat="1" ht="16.2" thickBot="1" x14ac:dyDescent="0.35">
      <c r="A49" s="302"/>
      <c r="B49" s="303"/>
      <c r="C49" s="307">
        <v>0</v>
      </c>
      <c r="D49" s="307">
        <v>0</v>
      </c>
      <c r="E49" s="307">
        <v>0</v>
      </c>
      <c r="F49" s="307">
        <v>0</v>
      </c>
      <c r="G49" s="307">
        <f>(G33-$B$40)*(1-$B$41)*10^3</f>
        <v>24.259200242113064</v>
      </c>
      <c r="H49" s="307">
        <f t="shared" ref="H49:BR49" si="36">(H33-$B$40)*(1-$B$41)*10^3</f>
        <v>47.282907678350725</v>
      </c>
      <c r="I49" s="307">
        <f t="shared" si="36"/>
        <v>69.319922046743528</v>
      </c>
      <c r="J49" s="307">
        <f t="shared" si="36"/>
        <v>90.580150632507909</v>
      </c>
      <c r="K49" s="307">
        <f t="shared" si="36"/>
        <v>111.24068794842633</v>
      </c>
      <c r="L49" s="307">
        <f t="shared" si="36"/>
        <v>131.45094503769025</v>
      </c>
      <c r="M49" s="307">
        <f t="shared" si="36"/>
        <v>151.33697696251923</v>
      </c>
      <c r="N49" s="307">
        <f t="shared" si="36"/>
        <v>171.00513381840679</v>
      </c>
      <c r="O49" s="307">
        <f t="shared" si="36"/>
        <v>190.94526730489503</v>
      </c>
      <c r="P49" s="307">
        <f t="shared" si="36"/>
        <v>211.1795481275758</v>
      </c>
      <c r="Q49" s="307">
        <f t="shared" si="36"/>
        <v>231.72668126041322</v>
      </c>
      <c r="R49" s="307">
        <f t="shared" si="36"/>
        <v>252.60244770999481</v>
      </c>
      <c r="S49" s="307">
        <f t="shared" si="36"/>
        <v>273.82016159102579</v>
      </c>
      <c r="T49" s="307">
        <f t="shared" si="36"/>
        <v>295.39105575163921</v>
      </c>
      <c r="U49" s="307">
        <f t="shared" si="36"/>
        <v>317.32460711763702</v>
      </c>
      <c r="V49" s="307">
        <f t="shared" si="36"/>
        <v>339.62881117881767</v>
      </c>
      <c r="W49" s="307">
        <f t="shared" si="36"/>
        <v>362.31041356751507</v>
      </c>
      <c r="X49" s="307">
        <f t="shared" si="36"/>
        <v>385.37510543670874</v>
      </c>
      <c r="Y49" s="307">
        <f t="shared" si="36"/>
        <v>409.30910495655451</v>
      </c>
      <c r="Z49" s="307">
        <f t="shared" si="36"/>
        <v>434.08160114586457</v>
      </c>
      <c r="AA49" s="307">
        <f t="shared" si="36"/>
        <v>459.66659940566075</v>
      </c>
      <c r="AB49" s="307">
        <f t="shared" si="36"/>
        <v>486.04216862080193</v>
      </c>
      <c r="AC49" s="307">
        <f t="shared" si="36"/>
        <v>513.18980595492053</v>
      </c>
      <c r="AD49" s="307">
        <f t="shared" si="36"/>
        <v>541.09390094081391</v>
      </c>
      <c r="AE49" s="307">
        <f t="shared" si="36"/>
        <v>569.74128334439081</v>
      </c>
      <c r="AF49" s="307">
        <f t="shared" si="36"/>
        <v>599.12084170667015</v>
      </c>
      <c r="AG49" s="307">
        <f t="shared" si="36"/>
        <v>629.22320151541192</v>
      </c>
      <c r="AH49" s="307">
        <f t="shared" si="36"/>
        <v>660.04045368505911</v>
      </c>
      <c r="AI49" s="307">
        <f t="shared" si="36"/>
        <v>692.16365036928926</v>
      </c>
      <c r="AJ49" s="307">
        <f t="shared" si="36"/>
        <v>725.46560859512613</v>
      </c>
      <c r="AK49" s="307">
        <f t="shared" si="36"/>
        <v>759.83902667168218</v>
      </c>
      <c r="AL49" s="307">
        <f t="shared" si="36"/>
        <v>795.19337634192755</v>
      </c>
      <c r="AM49" s="307">
        <f t="shared" si="36"/>
        <v>831.45228075426689</v>
      </c>
      <c r="AN49" s="307">
        <f t="shared" si="36"/>
        <v>868.55130231041869</v>
      </c>
      <c r="AO49" s="307">
        <f t="shared" si="36"/>
        <v>906.43607631760597</v>
      </c>
      <c r="AP49" s="307">
        <f t="shared" si="36"/>
        <v>945.06073638881821</v>
      </c>
      <c r="AQ49" s="307">
        <f t="shared" si="36"/>
        <v>984.38658598499853</v>
      </c>
      <c r="AR49" s="307">
        <f t="shared" si="36"/>
        <v>1024.3809776221715</v>
      </c>
      <c r="AS49" s="307">
        <f t="shared" si="36"/>
        <v>1068.3349989600242</v>
      </c>
      <c r="AT49" s="307">
        <f t="shared" si="36"/>
        <v>1115.8357348469387</v>
      </c>
      <c r="AU49" s="307">
        <f t="shared" si="36"/>
        <v>1166.5348171568596</v>
      </c>
      <c r="AV49" s="307">
        <f t="shared" si="36"/>
        <v>1237.9349978478479</v>
      </c>
      <c r="AW49" s="307">
        <f t="shared" si="36"/>
        <v>1310.0420243066158</v>
      </c>
      <c r="AX49" s="307">
        <f t="shared" si="36"/>
        <v>1382.9669989934957</v>
      </c>
      <c r="AY49" s="307">
        <f t="shared" si="36"/>
        <v>1456.8036567974946</v>
      </c>
      <c r="AZ49" s="307">
        <f t="shared" si="36"/>
        <v>1531.6310799404705</v>
      </c>
      <c r="BA49" s="307">
        <f t="shared" si="36"/>
        <v>1607.5159884866437</v>
      </c>
      <c r="BB49" s="307">
        <f t="shared" si="36"/>
        <v>1684.5146727989413</v>
      </c>
      <c r="BC49" s="307">
        <f t="shared" si="36"/>
        <v>1762.9617432899208</v>
      </c>
      <c r="BD49" s="307">
        <f t="shared" si="36"/>
        <v>1842.8656771302553</v>
      </c>
      <c r="BE49" s="307">
        <f t="shared" si="36"/>
        <v>1924.2336263366483</v>
      </c>
      <c r="BF49" s="307">
        <f t="shared" si="36"/>
        <v>2127.1100041135874</v>
      </c>
      <c r="BG49" s="307">
        <f t="shared" si="36"/>
        <v>2317.2104447504771</v>
      </c>
      <c r="BH49" s="307">
        <f t="shared" si="36"/>
        <v>2496.8404723814383</v>
      </c>
      <c r="BI49" s="307">
        <f t="shared" si="36"/>
        <v>2667.9452108873265</v>
      </c>
      <c r="BJ49" s="307">
        <f t="shared" si="36"/>
        <v>2832.1657217759735</v>
      </c>
      <c r="BK49" s="307">
        <f t="shared" si="36"/>
        <v>2990.8865353073716</v>
      </c>
      <c r="BL49" s="307">
        <f t="shared" si="36"/>
        <v>3145.2757515385224</v>
      </c>
      <c r="BM49" s="307">
        <f t="shared" si="36"/>
        <v>3300.6772001569689</v>
      </c>
      <c r="BN49" s="312">
        <f t="shared" si="36"/>
        <v>3457.3559221811456</v>
      </c>
      <c r="BO49" s="312">
        <f t="shared" si="36"/>
        <v>3615.5355273346436</v>
      </c>
      <c r="BP49" s="307">
        <f t="shared" si="36"/>
        <v>3775.4046705991723</v>
      </c>
      <c r="BQ49" s="312">
        <f t="shared" si="36"/>
        <v>3937.122516350732</v>
      </c>
      <c r="BR49" s="663">
        <f t="shared" si="36"/>
        <v>4100.8233483403192</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P50" s="483"/>
      <c r="BQ50" s="483"/>
      <c r="BR50" s="483"/>
      <c r="BS50" s="619"/>
    </row>
    <row r="51" spans="1:71" ht="15.6"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64">
        <v>2015</v>
      </c>
      <c r="BP51" s="464">
        <v>2016</v>
      </c>
      <c r="BQ51" s="464">
        <v>2017</v>
      </c>
      <c r="BR51" s="353">
        <v>2018</v>
      </c>
    </row>
    <row r="52" spans="1:71" s="19" customFormat="1" ht="16.2" thickBot="1" x14ac:dyDescent="0.35">
      <c r="A52" s="302"/>
      <c r="B52" s="303"/>
      <c r="C52" s="307">
        <v>0</v>
      </c>
      <c r="D52" s="307">
        <v>0</v>
      </c>
      <c r="E52" s="307">
        <v>0</v>
      </c>
      <c r="F52" s="310">
        <v>0</v>
      </c>
      <c r="G52" s="307">
        <f>G49*21</f>
        <v>509.44320508437431</v>
      </c>
      <c r="H52" s="307">
        <f t="shared" ref="H52:BR52" si="37">H49*21</f>
        <v>992.94106124536518</v>
      </c>
      <c r="I52" s="307">
        <f t="shared" si="37"/>
        <v>1455.7183629816141</v>
      </c>
      <c r="J52" s="307">
        <f t="shared" si="37"/>
        <v>1902.1831632826661</v>
      </c>
      <c r="K52" s="307">
        <f t="shared" si="37"/>
        <v>2336.0544469169527</v>
      </c>
      <c r="L52" s="307">
        <f t="shared" si="37"/>
        <v>2760.4698457914951</v>
      </c>
      <c r="M52" s="307">
        <f t="shared" si="37"/>
        <v>3178.0765162129037</v>
      </c>
      <c r="N52" s="307">
        <f t="shared" si="37"/>
        <v>3591.1078101865428</v>
      </c>
      <c r="O52" s="307">
        <f t="shared" si="37"/>
        <v>4009.8506134027957</v>
      </c>
      <c r="P52" s="307">
        <f t="shared" si="37"/>
        <v>4434.7705106790918</v>
      </c>
      <c r="Q52" s="307">
        <f t="shared" si="37"/>
        <v>4866.2603064686773</v>
      </c>
      <c r="R52" s="307">
        <f t="shared" si="37"/>
        <v>5304.6514019098913</v>
      </c>
      <c r="S52" s="307">
        <f t="shared" si="37"/>
        <v>5750.223393411542</v>
      </c>
      <c r="T52" s="307">
        <f t="shared" si="37"/>
        <v>6203.2121707844235</v>
      </c>
      <c r="U52" s="307">
        <f t="shared" si="37"/>
        <v>6663.8167494703775</v>
      </c>
      <c r="V52" s="307">
        <f t="shared" si="37"/>
        <v>7132.2050347551713</v>
      </c>
      <c r="W52" s="307">
        <f t="shared" si="37"/>
        <v>7608.5186849178162</v>
      </c>
      <c r="X52" s="307">
        <f t="shared" si="37"/>
        <v>8092.8772141708832</v>
      </c>
      <c r="Y52" s="307">
        <f t="shared" si="37"/>
        <v>8595.4912040876443</v>
      </c>
      <c r="Z52" s="307">
        <f t="shared" si="37"/>
        <v>9115.7136240631553</v>
      </c>
      <c r="AA52" s="307">
        <f t="shared" si="37"/>
        <v>9652.9985875188759</v>
      </c>
      <c r="AB52" s="307">
        <f t="shared" si="37"/>
        <v>10206.885541036841</v>
      </c>
      <c r="AC52" s="307">
        <f t="shared" si="37"/>
        <v>10776.985925053332</v>
      </c>
      <c r="AD52" s="307">
        <f t="shared" si="37"/>
        <v>11362.971919757092</v>
      </c>
      <c r="AE52" s="307">
        <f t="shared" si="37"/>
        <v>11964.566950232207</v>
      </c>
      <c r="AF52" s="307">
        <f t="shared" si="37"/>
        <v>12581.537675840073</v>
      </c>
      <c r="AG52" s="307">
        <f t="shared" si="37"/>
        <v>13213.687231823651</v>
      </c>
      <c r="AH52" s="307">
        <f t="shared" si="37"/>
        <v>13860.849527386241</v>
      </c>
      <c r="AI52" s="307">
        <f t="shared" si="37"/>
        <v>14535.436657755074</v>
      </c>
      <c r="AJ52" s="307">
        <f t="shared" si="37"/>
        <v>15234.777780497649</v>
      </c>
      <c r="AK52" s="307">
        <f t="shared" si="37"/>
        <v>15956.619560105326</v>
      </c>
      <c r="AL52" s="307">
        <f t="shared" si="37"/>
        <v>16699.060903180478</v>
      </c>
      <c r="AM52" s="307">
        <f t="shared" si="37"/>
        <v>17460.497895839606</v>
      </c>
      <c r="AN52" s="307">
        <f t="shared" si="37"/>
        <v>18239.577348518793</v>
      </c>
      <c r="AO52" s="307">
        <f t="shared" si="37"/>
        <v>19035.157602669726</v>
      </c>
      <c r="AP52" s="307">
        <f t="shared" si="37"/>
        <v>19846.275464165181</v>
      </c>
      <c r="AQ52" s="307">
        <f t="shared" si="37"/>
        <v>20672.11830568497</v>
      </c>
      <c r="AR52" s="307">
        <f t="shared" si="37"/>
        <v>21512.000530065601</v>
      </c>
      <c r="AS52" s="307">
        <f t="shared" si="37"/>
        <v>22435.034978160507</v>
      </c>
      <c r="AT52" s="307">
        <f t="shared" si="37"/>
        <v>23432.550431785712</v>
      </c>
      <c r="AU52" s="307">
        <f t="shared" si="37"/>
        <v>24497.231160294054</v>
      </c>
      <c r="AV52" s="307">
        <f t="shared" si="37"/>
        <v>25996.634954804806</v>
      </c>
      <c r="AW52" s="307">
        <f t="shared" si="37"/>
        <v>27510.882510438933</v>
      </c>
      <c r="AX52" s="307">
        <f t="shared" si="37"/>
        <v>29042.306978863409</v>
      </c>
      <c r="AY52" s="307">
        <f t="shared" si="37"/>
        <v>30592.876792747385</v>
      </c>
      <c r="AZ52" s="307">
        <f t="shared" si="37"/>
        <v>32164.252678749879</v>
      </c>
      <c r="BA52" s="307">
        <f t="shared" si="37"/>
        <v>33757.835758219517</v>
      </c>
      <c r="BB52" s="307">
        <f t="shared" si="37"/>
        <v>35374.808128777768</v>
      </c>
      <c r="BC52" s="307">
        <f t="shared" si="37"/>
        <v>37022.196609088336</v>
      </c>
      <c r="BD52" s="307">
        <f t="shared" si="37"/>
        <v>38700.179219735364</v>
      </c>
      <c r="BE52" s="307">
        <f t="shared" si="37"/>
        <v>40408.906153069613</v>
      </c>
      <c r="BF52" s="307">
        <f t="shared" si="37"/>
        <v>44669.310086385332</v>
      </c>
      <c r="BG52" s="307">
        <f t="shared" si="37"/>
        <v>48661.419339760017</v>
      </c>
      <c r="BH52" s="307">
        <f t="shared" si="37"/>
        <v>52433.649920010204</v>
      </c>
      <c r="BI52" s="307">
        <f t="shared" si="37"/>
        <v>56026.849428633854</v>
      </c>
      <c r="BJ52" s="307">
        <f t="shared" si="37"/>
        <v>59475.480157295446</v>
      </c>
      <c r="BK52" s="307">
        <f t="shared" si="37"/>
        <v>62808.617241454805</v>
      </c>
      <c r="BL52" s="307">
        <f t="shared" si="37"/>
        <v>66050.790782308977</v>
      </c>
      <c r="BM52" s="307">
        <f t="shared" si="37"/>
        <v>69314.221203296343</v>
      </c>
      <c r="BN52" s="307">
        <f t="shared" si="37"/>
        <v>72604.474365804053</v>
      </c>
      <c r="BO52" s="577">
        <f t="shared" si="37"/>
        <v>75926.246074027513</v>
      </c>
      <c r="BP52" s="307">
        <f t="shared" si="37"/>
        <v>79283.498082582621</v>
      </c>
      <c r="BQ52" s="577">
        <f t="shared" si="37"/>
        <v>82679.572843365371</v>
      </c>
      <c r="BR52" s="663">
        <f t="shared" si="37"/>
        <v>86117.290315146704</v>
      </c>
    </row>
  </sheetData>
  <mergeCells count="2">
    <mergeCell ref="A43:B43"/>
    <mergeCell ref="A35:B3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S52"/>
  <sheetViews>
    <sheetView topLeftCell="A37" zoomScale="70" zoomScaleNormal="70" workbookViewId="0">
      <pane xSplit="2" topLeftCell="BJ1" activePane="topRight" state="frozen"/>
      <selection pane="topRight" activeCell="A46" sqref="A46"/>
    </sheetView>
  </sheetViews>
  <sheetFormatPr defaultColWidth="9.33203125" defaultRowHeight="14.4" x14ac:dyDescent="0.3"/>
  <cols>
    <col min="1" max="1" width="39.6640625" style="2" customWidth="1"/>
    <col min="2" max="2" width="17.6640625" style="2" customWidth="1"/>
    <col min="3" max="66" width="17.5546875" style="2" customWidth="1"/>
    <col min="67" max="67" width="15" style="2" customWidth="1"/>
    <col min="68" max="68" width="16.6640625" style="2" customWidth="1"/>
    <col min="69" max="69" width="16" style="2" customWidth="1"/>
    <col min="70" max="70" width="17.5546875" style="2" customWidth="1"/>
    <col min="71" max="16384" width="9.33203125" style="2"/>
  </cols>
  <sheetData>
    <row r="1" spans="1:71" ht="15" thickBot="1" x14ac:dyDescent="0.35"/>
    <row r="2" spans="1:71" ht="15.6" x14ac:dyDescent="0.3">
      <c r="A2" s="79" t="s">
        <v>0</v>
      </c>
      <c r="B2" s="80" t="s">
        <v>26</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491">
        <v>2015</v>
      </c>
      <c r="BP2" s="464">
        <v>2016</v>
      </c>
      <c r="BQ2" s="464">
        <v>2017</v>
      </c>
      <c r="BR2" s="353">
        <v>2018</v>
      </c>
    </row>
    <row r="3" spans="1:71" s="19" customFormat="1" ht="16.2" thickBot="1" x14ac:dyDescent="0.35">
      <c r="A3" s="308"/>
      <c r="B3" s="309"/>
      <c r="C3" s="171">
        <f>Population!D9</f>
        <v>2626261</v>
      </c>
      <c r="D3" s="171">
        <f t="shared" ref="D3:L3" si="0">C3+($C$3*(C6/100))</f>
        <v>2755026.9</v>
      </c>
      <c r="E3" s="171">
        <f t="shared" si="0"/>
        <v>2883792.8</v>
      </c>
      <c r="F3" s="171">
        <f t="shared" si="0"/>
        <v>3012558.6999999997</v>
      </c>
      <c r="G3" s="171">
        <f t="shared" si="0"/>
        <v>3141324.5999999996</v>
      </c>
      <c r="H3" s="171">
        <f t="shared" si="0"/>
        <v>3270090.4999999995</v>
      </c>
      <c r="I3" s="171">
        <f t="shared" si="0"/>
        <v>3398856.3999999994</v>
      </c>
      <c r="J3" s="171">
        <f t="shared" si="0"/>
        <v>3527622.2999999993</v>
      </c>
      <c r="K3" s="171">
        <f t="shared" si="0"/>
        <v>3656388.1999999993</v>
      </c>
      <c r="L3" s="171">
        <f t="shared" si="0"/>
        <v>3785154.0999999992</v>
      </c>
      <c r="M3" s="171">
        <f>Population!E9</f>
        <v>3913920</v>
      </c>
      <c r="N3" s="171">
        <f t="shared" ref="N3:V3" si="1">M3+($M$3*(M6/100))</f>
        <v>4085924.6</v>
      </c>
      <c r="O3" s="171">
        <f t="shared" si="1"/>
        <v>4257929.2</v>
      </c>
      <c r="P3" s="171">
        <f t="shared" si="1"/>
        <v>4429933.8</v>
      </c>
      <c r="Q3" s="171">
        <f t="shared" si="1"/>
        <v>4601938.3999999994</v>
      </c>
      <c r="R3" s="171">
        <f t="shared" si="1"/>
        <v>4773942.9999999991</v>
      </c>
      <c r="S3" s="171">
        <f t="shared" si="1"/>
        <v>4945947.5999999987</v>
      </c>
      <c r="T3" s="171">
        <f t="shared" si="1"/>
        <v>5117952.1999999983</v>
      </c>
      <c r="U3" s="171">
        <f t="shared" si="1"/>
        <v>5289956.799999998</v>
      </c>
      <c r="V3" s="171">
        <f t="shared" si="1"/>
        <v>5461961.3999999976</v>
      </c>
      <c r="W3" s="171">
        <f>Population!F9</f>
        <v>5633966</v>
      </c>
      <c r="X3" s="171">
        <f t="shared" ref="X3:AF3" si="2">W3+($W$3*(W6/100))</f>
        <v>5942468.4000000004</v>
      </c>
      <c r="Y3" s="171">
        <f t="shared" si="2"/>
        <v>6250970.8000000007</v>
      </c>
      <c r="Z3" s="171">
        <f t="shared" si="2"/>
        <v>6559473.2000000011</v>
      </c>
      <c r="AA3" s="171">
        <f t="shared" si="2"/>
        <v>6867975.6000000015</v>
      </c>
      <c r="AB3" s="171">
        <f t="shared" si="2"/>
        <v>7176478.0000000019</v>
      </c>
      <c r="AC3" s="171">
        <f t="shared" si="2"/>
        <v>7484980.4000000022</v>
      </c>
      <c r="AD3" s="171">
        <f t="shared" si="2"/>
        <v>7793482.8000000026</v>
      </c>
      <c r="AE3" s="171">
        <f t="shared" si="2"/>
        <v>8101985.200000003</v>
      </c>
      <c r="AF3" s="171">
        <f t="shared" si="2"/>
        <v>8410487.6000000034</v>
      </c>
      <c r="AG3" s="171">
        <f>Population!G9</f>
        <v>8718990</v>
      </c>
      <c r="AH3" s="171">
        <f t="shared" ref="AH3:AP3" si="3">AG3+($AG$3*(AG6/100))</f>
        <v>8982392.1999999993</v>
      </c>
      <c r="AI3" s="171">
        <f t="shared" si="3"/>
        <v>9245794.3999999985</v>
      </c>
      <c r="AJ3" s="171">
        <f t="shared" si="3"/>
        <v>9509196.5999999978</v>
      </c>
      <c r="AK3" s="171">
        <f t="shared" si="3"/>
        <v>9772598.799999997</v>
      </c>
      <c r="AL3" s="171">
        <f t="shared" si="3"/>
        <v>10036000.999999996</v>
      </c>
      <c r="AM3" s="171">
        <f t="shared" si="3"/>
        <v>10299403.199999996</v>
      </c>
      <c r="AN3" s="171">
        <f t="shared" si="3"/>
        <v>10562805.399999995</v>
      </c>
      <c r="AO3" s="171">
        <f t="shared" si="3"/>
        <v>10826207.599999994</v>
      </c>
      <c r="AP3" s="171">
        <f t="shared" si="3"/>
        <v>11089609.799999993</v>
      </c>
      <c r="AQ3" s="171">
        <f>Population!H9</f>
        <v>11353012</v>
      </c>
      <c r="AR3" s="171">
        <f t="shared" ref="AR3:AZ3" si="4">AQ3+($AQ$3*(AQ6/100))</f>
        <v>11685264.9</v>
      </c>
      <c r="AS3" s="171">
        <f t="shared" si="4"/>
        <v>12017517.800000001</v>
      </c>
      <c r="AT3" s="171">
        <f t="shared" si="4"/>
        <v>12349770.700000001</v>
      </c>
      <c r="AU3" s="171">
        <f t="shared" si="4"/>
        <v>12682023.600000001</v>
      </c>
      <c r="AV3" s="171">
        <f t="shared" si="4"/>
        <v>13014276.500000002</v>
      </c>
      <c r="AW3" s="171">
        <f t="shared" si="4"/>
        <v>13346529.400000002</v>
      </c>
      <c r="AX3" s="171">
        <f t="shared" si="4"/>
        <v>13678782.300000003</v>
      </c>
      <c r="AY3" s="171">
        <f t="shared" si="4"/>
        <v>14011035.200000003</v>
      </c>
      <c r="AZ3" s="171">
        <f t="shared" si="4"/>
        <v>14343288.100000003</v>
      </c>
      <c r="BA3" s="171">
        <f>Population!I9</f>
        <v>8681800</v>
      </c>
      <c r="BB3" s="171">
        <f t="shared" ref="BB3:BJ3" si="5">BA3+($BA$3*(BA6/100))</f>
        <v>8989421.5999999996</v>
      </c>
      <c r="BC3" s="171">
        <f t="shared" si="5"/>
        <v>9297043.1999999993</v>
      </c>
      <c r="BD3" s="171">
        <f t="shared" si="5"/>
        <v>9604664.7999999989</v>
      </c>
      <c r="BE3" s="171">
        <f t="shared" si="5"/>
        <v>9912286.3999999985</v>
      </c>
      <c r="BF3" s="171">
        <f t="shared" si="5"/>
        <v>10219907.999999998</v>
      </c>
      <c r="BG3" s="171">
        <f t="shared" si="5"/>
        <v>10527529.599999998</v>
      </c>
      <c r="BH3" s="171">
        <f t="shared" si="5"/>
        <v>10835151.199999997</v>
      </c>
      <c r="BI3" s="171">
        <f t="shared" si="5"/>
        <v>11142772.799999997</v>
      </c>
      <c r="BJ3" s="171">
        <f t="shared" si="5"/>
        <v>11450394.399999997</v>
      </c>
      <c r="BK3" s="171">
        <f>Population!J9</f>
        <v>11758016</v>
      </c>
      <c r="BL3" s="171">
        <f>BK3+($BK$3*(BK6/100))</f>
        <v>12174636.94205644</v>
      </c>
      <c r="BM3" s="171">
        <f>BL3+($BK$3*(BL6/100))</f>
        <v>12591257.88411288</v>
      </c>
      <c r="BN3" s="484">
        <f>BM3+($BK$3*(BM6/100))</f>
        <v>13007878.826169319</v>
      </c>
      <c r="BO3" s="171">
        <f>BN3+($BK$3*(BN6/100))</f>
        <v>13424499.768225759</v>
      </c>
      <c r="BP3" s="578">
        <f t="shared" ref="BP3:BR3" si="6">BO3+($BK$3*(BO6/100))</f>
        <v>13841120.710282199</v>
      </c>
      <c r="BQ3" s="171">
        <f t="shared" si="6"/>
        <v>14257741.652338639</v>
      </c>
      <c r="BR3" s="665">
        <f t="shared" si="6"/>
        <v>14674362.594395079</v>
      </c>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P4" s="483"/>
      <c r="BQ4" s="483"/>
      <c r="BR4" s="483"/>
      <c r="BS4" s="619"/>
    </row>
    <row r="5" spans="1:71" ht="31.2" x14ac:dyDescent="0.3">
      <c r="A5" s="79" t="s">
        <v>1</v>
      </c>
      <c r="B5" s="80" t="s">
        <v>26</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87">
        <v>2014</v>
      </c>
      <c r="BO5" s="491">
        <v>2015</v>
      </c>
      <c r="BP5" s="464">
        <v>2016</v>
      </c>
      <c r="BQ5" s="464">
        <v>2017</v>
      </c>
      <c r="BR5" s="353">
        <v>2018</v>
      </c>
    </row>
    <row r="6" spans="1:71" s="78" customFormat="1" ht="16.2" thickBot="1" x14ac:dyDescent="0.35">
      <c r="A6" s="208"/>
      <c r="B6" s="209"/>
      <c r="C6" s="149">
        <f t="shared" ref="C6:L6" si="7">((($M$3-$C$3)/$C$3)*100)/10</f>
        <v>4.9030123053268504</v>
      </c>
      <c r="D6" s="149">
        <f t="shared" si="7"/>
        <v>4.9030123053268504</v>
      </c>
      <c r="E6" s="149">
        <f t="shared" si="7"/>
        <v>4.9030123053268504</v>
      </c>
      <c r="F6" s="149">
        <f t="shared" si="7"/>
        <v>4.9030123053268504</v>
      </c>
      <c r="G6" s="149">
        <f t="shared" si="7"/>
        <v>4.9030123053268504</v>
      </c>
      <c r="H6" s="149">
        <f t="shared" si="7"/>
        <v>4.9030123053268504</v>
      </c>
      <c r="I6" s="149">
        <f t="shared" si="7"/>
        <v>4.9030123053268504</v>
      </c>
      <c r="J6" s="149">
        <f t="shared" si="7"/>
        <v>4.9030123053268504</v>
      </c>
      <c r="K6" s="149">
        <f t="shared" si="7"/>
        <v>4.9030123053268504</v>
      </c>
      <c r="L6" s="149">
        <f t="shared" si="7"/>
        <v>4.9030123053268504</v>
      </c>
      <c r="M6" s="149">
        <f t="shared" ref="M6:V6" si="8">((($W$3-$M$3)/$M$3)*100)/10</f>
        <v>4.3946887008421225</v>
      </c>
      <c r="N6" s="149">
        <f t="shared" si="8"/>
        <v>4.3946887008421225</v>
      </c>
      <c r="O6" s="149">
        <f t="shared" si="8"/>
        <v>4.3946887008421225</v>
      </c>
      <c r="P6" s="149">
        <f t="shared" si="8"/>
        <v>4.3946887008421225</v>
      </c>
      <c r="Q6" s="149">
        <f t="shared" si="8"/>
        <v>4.3946887008421225</v>
      </c>
      <c r="R6" s="149">
        <f t="shared" si="8"/>
        <v>4.3946887008421225</v>
      </c>
      <c r="S6" s="149">
        <f t="shared" si="8"/>
        <v>4.3946887008421225</v>
      </c>
      <c r="T6" s="149">
        <f t="shared" si="8"/>
        <v>4.3946887008421225</v>
      </c>
      <c r="U6" s="149">
        <f t="shared" si="8"/>
        <v>4.3946887008421225</v>
      </c>
      <c r="V6" s="149">
        <f t="shared" si="8"/>
        <v>4.3946887008421225</v>
      </c>
      <c r="W6" s="149">
        <f t="shared" ref="W6:AF6" si="9">((($AG$3-$W$3)/$W$3)*100)/10</f>
        <v>5.4757589946407199</v>
      </c>
      <c r="X6" s="149">
        <f t="shared" si="9"/>
        <v>5.4757589946407199</v>
      </c>
      <c r="Y6" s="149">
        <f t="shared" si="9"/>
        <v>5.4757589946407199</v>
      </c>
      <c r="Z6" s="149">
        <f t="shared" si="9"/>
        <v>5.4757589946407199</v>
      </c>
      <c r="AA6" s="149">
        <f t="shared" si="9"/>
        <v>5.4757589946407199</v>
      </c>
      <c r="AB6" s="149">
        <f t="shared" si="9"/>
        <v>5.4757589946407199</v>
      </c>
      <c r="AC6" s="149">
        <f t="shared" si="9"/>
        <v>5.4757589946407199</v>
      </c>
      <c r="AD6" s="149">
        <f t="shared" si="9"/>
        <v>5.4757589946407199</v>
      </c>
      <c r="AE6" s="149">
        <f t="shared" si="9"/>
        <v>5.4757589946407199</v>
      </c>
      <c r="AF6" s="149">
        <f t="shared" si="9"/>
        <v>5.4757589946407199</v>
      </c>
      <c r="AG6" s="149">
        <f t="shared" ref="AG6:AP6" si="10">((($AQ$3-$AG$3)/$AG$3)*100)/10</f>
        <v>3.0210173426050497</v>
      </c>
      <c r="AH6" s="149">
        <f t="shared" si="10"/>
        <v>3.0210173426050497</v>
      </c>
      <c r="AI6" s="149">
        <f t="shared" si="10"/>
        <v>3.0210173426050497</v>
      </c>
      <c r="AJ6" s="149">
        <f t="shared" si="10"/>
        <v>3.0210173426050497</v>
      </c>
      <c r="AK6" s="149">
        <f t="shared" si="10"/>
        <v>3.0210173426050497</v>
      </c>
      <c r="AL6" s="149">
        <f t="shared" si="10"/>
        <v>3.0210173426050497</v>
      </c>
      <c r="AM6" s="149">
        <f t="shared" si="10"/>
        <v>3.0210173426050497</v>
      </c>
      <c r="AN6" s="149">
        <f t="shared" si="10"/>
        <v>3.0210173426050497</v>
      </c>
      <c r="AO6" s="149">
        <f t="shared" si="10"/>
        <v>3.0210173426050497</v>
      </c>
      <c r="AP6" s="149">
        <f t="shared" si="10"/>
        <v>3.0210173426050497</v>
      </c>
      <c r="AQ6" s="149">
        <f>((($BA$3+Jharkhand!$BA$3-$AQ$3)/$AQ$3)*100)/10</f>
        <v>2.9265616912939052</v>
      </c>
      <c r="AR6" s="149">
        <f>((($BA$3+Jharkhand!$BA$3-$AQ$3)/$AQ$3)*100)/10</f>
        <v>2.9265616912939052</v>
      </c>
      <c r="AS6" s="149">
        <f>((($BA$3+Jharkhand!$BA$3-$AQ$3)/$AQ$3)*100)/10</f>
        <v>2.9265616912939052</v>
      </c>
      <c r="AT6" s="149">
        <f>((($BA$3+Jharkhand!$BA$3-$AQ$3)/$AQ$3)*100)/10</f>
        <v>2.9265616912939052</v>
      </c>
      <c r="AU6" s="149">
        <f>((($BA$3+Jharkhand!$BA$3-$AQ$3)/$AQ$3)*100)/10</f>
        <v>2.9265616912939052</v>
      </c>
      <c r="AV6" s="149">
        <f>((($BA$3+Jharkhand!$BA$3-$AQ$3)/$AQ$3)*100)/10</f>
        <v>2.9265616912939052</v>
      </c>
      <c r="AW6" s="149">
        <f>((($BA$3+Jharkhand!$BA$3-$AQ$3)/$AQ$3)*100)/10</f>
        <v>2.9265616912939052</v>
      </c>
      <c r="AX6" s="149">
        <f>((($BA$3+Jharkhand!$BA$3-$AQ$3)/$AQ$3)*100)/10</f>
        <v>2.9265616912939052</v>
      </c>
      <c r="AY6" s="149">
        <f>((($BA$3+Jharkhand!$BA$3-$AQ$3)/$AQ$3)*100)/10</f>
        <v>2.9265616912939052</v>
      </c>
      <c r="AZ6" s="149">
        <f>((($BA$3+Jharkhand!$BA$3-$AQ$3)/$AQ$3)*100)/10</f>
        <v>2.9265616912939052</v>
      </c>
      <c r="BA6" s="149">
        <f t="shared" ref="BA6:BR6" si="11">((($BK$3-$BA$3)/$BA$3)*100)/10</f>
        <v>3.5432928655347964</v>
      </c>
      <c r="BB6" s="149">
        <f t="shared" si="11"/>
        <v>3.5432928655347964</v>
      </c>
      <c r="BC6" s="149">
        <f t="shared" si="11"/>
        <v>3.5432928655347964</v>
      </c>
      <c r="BD6" s="149">
        <f t="shared" si="11"/>
        <v>3.5432928655347964</v>
      </c>
      <c r="BE6" s="149">
        <f t="shared" si="11"/>
        <v>3.5432928655347964</v>
      </c>
      <c r="BF6" s="149">
        <f t="shared" si="11"/>
        <v>3.5432928655347964</v>
      </c>
      <c r="BG6" s="149">
        <f t="shared" si="11"/>
        <v>3.5432928655347964</v>
      </c>
      <c r="BH6" s="149">
        <f t="shared" si="11"/>
        <v>3.5432928655347964</v>
      </c>
      <c r="BI6" s="149">
        <f t="shared" si="11"/>
        <v>3.5432928655347964</v>
      </c>
      <c r="BJ6" s="149">
        <f t="shared" si="11"/>
        <v>3.5432928655347964</v>
      </c>
      <c r="BK6" s="149">
        <f t="shared" si="11"/>
        <v>3.5432928655347964</v>
      </c>
      <c r="BL6" s="149">
        <f t="shared" si="11"/>
        <v>3.5432928655347964</v>
      </c>
      <c r="BM6" s="149">
        <f t="shared" si="11"/>
        <v>3.5432928655347964</v>
      </c>
      <c r="BN6" s="149">
        <f t="shared" si="11"/>
        <v>3.5432928655347964</v>
      </c>
      <c r="BO6" s="664">
        <f t="shared" si="11"/>
        <v>3.5432928655347964</v>
      </c>
      <c r="BP6" s="466">
        <f t="shared" si="11"/>
        <v>3.5432928655347964</v>
      </c>
      <c r="BQ6" s="466">
        <f t="shared" si="11"/>
        <v>3.5432928655347964</v>
      </c>
      <c r="BR6" s="150">
        <f t="shared" si="11"/>
        <v>3.5432928655347964</v>
      </c>
      <c r="BS6" s="478"/>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P7" s="678"/>
      <c r="BQ7" s="765"/>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91">
        <v>2015</v>
      </c>
      <c r="BP8" s="464">
        <v>2016</v>
      </c>
      <c r="BQ8" s="464">
        <v>2017</v>
      </c>
      <c r="BR8" s="353">
        <v>2018</v>
      </c>
    </row>
    <row r="9" spans="1:71" s="78" customFormat="1" ht="16.2" thickBot="1" x14ac:dyDescent="0.35">
      <c r="A9" s="59"/>
      <c r="B9" s="189"/>
      <c r="C9" s="196">
        <f t="shared" ref="C9:K9" si="12">D9-($M$9*(C12/100))</f>
        <v>0.16304059246061353</v>
      </c>
      <c r="D9" s="196">
        <f t="shared" si="12"/>
        <v>0.16515919902931078</v>
      </c>
      <c r="E9" s="196">
        <f t="shared" si="12"/>
        <v>0.16727780559800803</v>
      </c>
      <c r="F9" s="196">
        <f t="shared" si="12"/>
        <v>0.16939641216670528</v>
      </c>
      <c r="G9" s="196">
        <f t="shared" si="12"/>
        <v>0.17151501873540254</v>
      </c>
      <c r="H9" s="196">
        <f t="shared" si="12"/>
        <v>0.17363362530409979</v>
      </c>
      <c r="I9" s="196">
        <f t="shared" si="12"/>
        <v>0.17575223187279704</v>
      </c>
      <c r="J9" s="196">
        <f t="shared" si="12"/>
        <v>0.17787083844149429</v>
      </c>
      <c r="K9" s="196">
        <f t="shared" si="12"/>
        <v>0.17998944501019154</v>
      </c>
      <c r="L9" s="196">
        <f>M9-($M$9*(L12/100))</f>
        <v>0.18210805157888879</v>
      </c>
      <c r="M9" s="196">
        <f t="shared" ref="M9:U9" si="13">N9-($W$9*(M12/100))</f>
        <v>0.18422665814758604</v>
      </c>
      <c r="N9" s="196">
        <f t="shared" si="13"/>
        <v>0.18634208131249144</v>
      </c>
      <c r="O9" s="196">
        <f t="shared" si="13"/>
        <v>0.18845750447739684</v>
      </c>
      <c r="P9" s="196">
        <f t="shared" si="13"/>
        <v>0.19057292764230224</v>
      </c>
      <c r="Q9" s="196">
        <f t="shared" si="13"/>
        <v>0.19268835080720764</v>
      </c>
      <c r="R9" s="196">
        <f t="shared" si="13"/>
        <v>0.19480377397211304</v>
      </c>
      <c r="S9" s="196">
        <f t="shared" si="13"/>
        <v>0.19691919713701844</v>
      </c>
      <c r="T9" s="196">
        <f t="shared" si="13"/>
        <v>0.19903462030192384</v>
      </c>
      <c r="U9" s="196">
        <f t="shared" si="13"/>
        <v>0.20115004346682924</v>
      </c>
      <c r="V9" s="196">
        <f>W9-($W$9*(V12/100))</f>
        <v>0.20326546663173464</v>
      </c>
      <c r="W9" s="196">
        <f t="shared" ref="W9:AE9" si="14">X9-($AG$9*(W12/100))</f>
        <v>0.20538088979664004</v>
      </c>
      <c r="X9" s="196">
        <f t="shared" si="14"/>
        <v>0.20892027910497604</v>
      </c>
      <c r="Y9" s="196">
        <f t="shared" si="14"/>
        <v>0.21245966841331204</v>
      </c>
      <c r="Z9" s="196">
        <f t="shared" si="14"/>
        <v>0.21599905772164804</v>
      </c>
      <c r="AA9" s="196">
        <f t="shared" si="14"/>
        <v>0.21953844702998404</v>
      </c>
      <c r="AB9" s="196">
        <f t="shared" si="14"/>
        <v>0.22307783633832004</v>
      </c>
      <c r="AC9" s="196">
        <f t="shared" si="14"/>
        <v>0.22661722564665604</v>
      </c>
      <c r="AD9" s="196">
        <f t="shared" si="14"/>
        <v>0.23015661495499204</v>
      </c>
      <c r="AE9" s="196">
        <f t="shared" si="14"/>
        <v>0.23369600426332804</v>
      </c>
      <c r="AF9" s="196">
        <f>AG9-($AG$9*(AF12/100))</f>
        <v>0.23723539357166404</v>
      </c>
      <c r="AG9" s="196">
        <f t="shared" ref="AG9:AO9" si="15">AH9-($AQ$9*(AG12/100))</f>
        <v>0.24077478288000004</v>
      </c>
      <c r="AH9" s="196">
        <f t="shared" si="15"/>
        <v>0.24258706619200004</v>
      </c>
      <c r="AI9" s="196">
        <f t="shared" si="15"/>
        <v>0.24439934950400005</v>
      </c>
      <c r="AJ9" s="196">
        <f t="shared" si="15"/>
        <v>0.24621163281600006</v>
      </c>
      <c r="AK9" s="196">
        <f t="shared" si="15"/>
        <v>0.24802391612800007</v>
      </c>
      <c r="AL9" s="196">
        <f t="shared" si="15"/>
        <v>0.24983619944000007</v>
      </c>
      <c r="AM9" s="196">
        <f t="shared" si="15"/>
        <v>0.25164848275200008</v>
      </c>
      <c r="AN9" s="196">
        <f t="shared" si="15"/>
        <v>0.25346076606400009</v>
      </c>
      <c r="AO9" s="196">
        <f t="shared" si="15"/>
        <v>0.25527304937600009</v>
      </c>
      <c r="AP9" s="196">
        <f>AQ9-($AQ$9*(AP12/100))</f>
        <v>0.2570853326880001</v>
      </c>
      <c r="AQ9" s="196">
        <f t="shared" ref="AQ9:AY9" si="16">AR9-($BA$9*AQ12%)</f>
        <v>0.25889761600000011</v>
      </c>
      <c r="AR9" s="196">
        <f t="shared" si="16"/>
        <v>0.26249505440000009</v>
      </c>
      <c r="AS9" s="196">
        <f t="shared" si="16"/>
        <v>0.26609249280000008</v>
      </c>
      <c r="AT9" s="196">
        <f t="shared" si="16"/>
        <v>0.26968993120000007</v>
      </c>
      <c r="AU9" s="196">
        <f t="shared" si="16"/>
        <v>0.27328736960000005</v>
      </c>
      <c r="AV9" s="196">
        <f t="shared" si="16"/>
        <v>0.27688480800000004</v>
      </c>
      <c r="AW9" s="196">
        <f t="shared" si="16"/>
        <v>0.28048224640000002</v>
      </c>
      <c r="AX9" s="196">
        <f t="shared" si="16"/>
        <v>0.28407968480000001</v>
      </c>
      <c r="AY9" s="196">
        <f t="shared" si="16"/>
        <v>0.2876771232</v>
      </c>
      <c r="AZ9" s="196">
        <f>BA9-($BA$9*AZ12%)</f>
        <v>0.29127456159999998</v>
      </c>
      <c r="BA9" s="196">
        <f>BB9-($BE$9*BA12%)</f>
        <v>0.29487199999999997</v>
      </c>
      <c r="BB9" s="196">
        <f>BC9-($BE$9*BB12%)</f>
        <v>0.29865399999999998</v>
      </c>
      <c r="BC9" s="196">
        <f>BD9-($BE$9*BC12%)</f>
        <v>0.30243599999999998</v>
      </c>
      <c r="BD9" s="196">
        <f>BE9-($BE$9*BD12%)</f>
        <v>0.30621799999999999</v>
      </c>
      <c r="BE9" s="196">
        <f>'Per Capita Generation'!E10</f>
        <v>0.31</v>
      </c>
      <c r="BF9" s="196">
        <f t="shared" ref="BF9:BK9" si="17">BE9+($BE$9*(BE12/100))</f>
        <v>0.31378200000000001</v>
      </c>
      <c r="BG9" s="196">
        <f t="shared" si="17"/>
        <v>0.31756400000000001</v>
      </c>
      <c r="BH9" s="196">
        <f t="shared" si="17"/>
        <v>0.32134600000000002</v>
      </c>
      <c r="BI9" s="196">
        <f t="shared" si="17"/>
        <v>0.32512800000000003</v>
      </c>
      <c r="BJ9" s="196">
        <f t="shared" si="17"/>
        <v>0.32891000000000004</v>
      </c>
      <c r="BK9" s="196">
        <f t="shared" si="17"/>
        <v>0.33269200000000004</v>
      </c>
      <c r="BL9" s="196">
        <f>BK9+($BK$9*(BK12/100))</f>
        <v>0.33675084240000003</v>
      </c>
      <c r="BM9" s="196">
        <f>BL9+($BK$9*(BL12/100))</f>
        <v>0.34080968480000001</v>
      </c>
      <c r="BN9" s="488">
        <f>BM9+($BK$9*(BM12/100))</f>
        <v>0.3448685272</v>
      </c>
      <c r="BO9" s="196">
        <f>BN9+($BK$9*(BN12/100))</f>
        <v>0.34892736959999998</v>
      </c>
      <c r="BP9" s="579">
        <f t="shared" ref="BP9:BR9" si="18">BO9+($BK$9*(BO12/100))</f>
        <v>0.35298621199999997</v>
      </c>
      <c r="BQ9" s="488">
        <f t="shared" si="18"/>
        <v>0.35704505439999995</v>
      </c>
      <c r="BR9" s="661">
        <f t="shared" si="18"/>
        <v>0.36110389679999993</v>
      </c>
      <c r="BS9" s="478"/>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P10" s="483"/>
      <c r="BQ10" s="678"/>
      <c r="BR10" s="765"/>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144">
        <v>2015</v>
      </c>
      <c r="BP11" s="464">
        <v>2016</v>
      </c>
      <c r="BQ11" s="464">
        <v>2017</v>
      </c>
      <c r="BR11" s="353">
        <v>2018</v>
      </c>
    </row>
    <row r="12" spans="1:71" s="78" customFormat="1" ht="16.2" thickBot="1" x14ac:dyDescent="0.35">
      <c r="A12" s="58"/>
      <c r="B12" s="62"/>
      <c r="C12" s="201">
        <v>1.1499999999999999</v>
      </c>
      <c r="D12" s="201">
        <v>1.1499999999999999</v>
      </c>
      <c r="E12" s="201">
        <v>1.1499999999999999</v>
      </c>
      <c r="F12" s="201">
        <v>1.1499999999999999</v>
      </c>
      <c r="G12" s="201">
        <v>1.1499999999999999</v>
      </c>
      <c r="H12" s="201">
        <v>1.1499999999999999</v>
      </c>
      <c r="I12" s="201">
        <v>1.1499999999999999</v>
      </c>
      <c r="J12" s="201">
        <v>1.1499999999999999</v>
      </c>
      <c r="K12" s="201">
        <v>1.1499999999999999</v>
      </c>
      <c r="L12" s="201">
        <v>1.1499999999999999</v>
      </c>
      <c r="M12" s="201">
        <v>1.03</v>
      </c>
      <c r="N12" s="201">
        <v>1.03</v>
      </c>
      <c r="O12" s="201">
        <v>1.03</v>
      </c>
      <c r="P12" s="201">
        <v>1.03</v>
      </c>
      <c r="Q12" s="201">
        <v>1.03</v>
      </c>
      <c r="R12" s="201">
        <v>1.03</v>
      </c>
      <c r="S12" s="201">
        <v>1.03</v>
      </c>
      <c r="T12" s="201">
        <v>1.03</v>
      </c>
      <c r="U12" s="201">
        <v>1.03</v>
      </c>
      <c r="V12" s="201">
        <v>1.03</v>
      </c>
      <c r="W12" s="201">
        <v>1.47</v>
      </c>
      <c r="X12" s="201">
        <v>1.47</v>
      </c>
      <c r="Y12" s="201">
        <v>1.47</v>
      </c>
      <c r="Z12" s="201">
        <v>1.47</v>
      </c>
      <c r="AA12" s="201">
        <v>1.47</v>
      </c>
      <c r="AB12" s="201">
        <v>1.47</v>
      </c>
      <c r="AC12" s="201">
        <v>1.47</v>
      </c>
      <c r="AD12" s="201">
        <v>1.47</v>
      </c>
      <c r="AE12" s="201">
        <v>1.47</v>
      </c>
      <c r="AF12" s="201">
        <v>1.47</v>
      </c>
      <c r="AG12" s="201">
        <v>0.7</v>
      </c>
      <c r="AH12" s="201">
        <v>0.7</v>
      </c>
      <c r="AI12" s="201">
        <v>0.7</v>
      </c>
      <c r="AJ12" s="201">
        <v>0.7</v>
      </c>
      <c r="AK12" s="201">
        <v>0.7</v>
      </c>
      <c r="AL12" s="201">
        <v>0.7</v>
      </c>
      <c r="AM12" s="201">
        <v>0.7</v>
      </c>
      <c r="AN12" s="201">
        <v>0.7</v>
      </c>
      <c r="AO12" s="201">
        <v>0.7</v>
      </c>
      <c r="AP12" s="201">
        <v>0.7</v>
      </c>
      <c r="AQ12" s="201">
        <v>1.22</v>
      </c>
      <c r="AR12" s="201">
        <v>1.22</v>
      </c>
      <c r="AS12" s="201">
        <v>1.22</v>
      </c>
      <c r="AT12" s="201">
        <v>1.22</v>
      </c>
      <c r="AU12" s="201">
        <v>1.22</v>
      </c>
      <c r="AV12" s="201">
        <v>1.22</v>
      </c>
      <c r="AW12" s="201">
        <v>1.22</v>
      </c>
      <c r="AX12" s="201">
        <v>1.22</v>
      </c>
      <c r="AY12" s="201">
        <v>1.22</v>
      </c>
      <c r="AZ12" s="201">
        <v>1.22</v>
      </c>
      <c r="BA12" s="201">
        <v>1.22</v>
      </c>
      <c r="BB12" s="201">
        <v>1.22</v>
      </c>
      <c r="BC12" s="201">
        <v>1.22</v>
      </c>
      <c r="BD12" s="201">
        <v>1.22</v>
      </c>
      <c r="BE12" s="201">
        <v>1.22</v>
      </c>
      <c r="BF12" s="201">
        <v>1.22</v>
      </c>
      <c r="BG12" s="201">
        <v>1.22</v>
      </c>
      <c r="BH12" s="201">
        <v>1.22</v>
      </c>
      <c r="BI12" s="201">
        <v>1.22</v>
      </c>
      <c r="BJ12" s="201">
        <v>1.22</v>
      </c>
      <c r="BK12" s="201">
        <v>1.22</v>
      </c>
      <c r="BL12" s="201">
        <v>1.22</v>
      </c>
      <c r="BM12" s="201">
        <v>1.22</v>
      </c>
      <c r="BN12" s="189">
        <v>1.22</v>
      </c>
      <c r="BO12" s="201">
        <v>1.22</v>
      </c>
      <c r="BP12" s="201">
        <v>1.22</v>
      </c>
      <c r="BQ12" s="580">
        <v>1.22</v>
      </c>
      <c r="BR12" s="658">
        <v>1.22</v>
      </c>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78"/>
      <c r="BP13" s="287"/>
      <c r="BQ13" s="678"/>
      <c r="BR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81">
        <v>2015</v>
      </c>
      <c r="BP14" s="464">
        <v>2016</v>
      </c>
      <c r="BQ14" s="464">
        <v>2017</v>
      </c>
      <c r="BR14" s="353">
        <v>2018</v>
      </c>
    </row>
    <row r="15" spans="1:71" s="19" customFormat="1" ht="16.2" thickBot="1" x14ac:dyDescent="0.35">
      <c r="A15" s="311"/>
      <c r="B15" s="312"/>
      <c r="C15" s="307">
        <f t="shared" ref="C15:AX15" si="19">C9*C3*365/10^6</f>
        <v>156.2883095296142</v>
      </c>
      <c r="D15" s="307">
        <f t="shared" si="19"/>
        <v>166.08158317949486</v>
      </c>
      <c r="E15" s="307">
        <f t="shared" si="19"/>
        <v>176.07400395491737</v>
      </c>
      <c r="F15" s="307">
        <f t="shared" si="19"/>
        <v>186.26557185588172</v>
      </c>
      <c r="G15" s="307">
        <f t="shared" si="19"/>
        <v>196.656286882388</v>
      </c>
      <c r="H15" s="307">
        <f t="shared" si="19"/>
        <v>207.24614903443614</v>
      </c>
      <c r="I15" s="307">
        <f t="shared" si="19"/>
        <v>218.03515831202614</v>
      </c>
      <c r="J15" s="307">
        <f t="shared" si="19"/>
        <v>229.02331471515802</v>
      </c>
      <c r="K15" s="307">
        <f t="shared" si="19"/>
        <v>240.21061824383179</v>
      </c>
      <c r="L15" s="307">
        <f t="shared" si="19"/>
        <v>251.59706889804741</v>
      </c>
      <c r="M15" s="307">
        <f t="shared" si="19"/>
        <v>263.182666677805</v>
      </c>
      <c r="N15" s="307">
        <f t="shared" si="19"/>
        <v>277.90358832821687</v>
      </c>
      <c r="O15" s="307">
        <f t="shared" si="19"/>
        <v>292.89012961480518</v>
      </c>
      <c r="P15" s="307">
        <f t="shared" si="19"/>
        <v>308.14229053756998</v>
      </c>
      <c r="Q15" s="307">
        <f t="shared" si="19"/>
        <v>323.66007109651133</v>
      </c>
      <c r="R15" s="307">
        <f t="shared" si="19"/>
        <v>339.44347129162912</v>
      </c>
      <c r="S15" s="307">
        <f t="shared" si="19"/>
        <v>355.49249112292347</v>
      </c>
      <c r="T15" s="307">
        <f t="shared" si="19"/>
        <v>371.80713059039431</v>
      </c>
      <c r="U15" s="307">
        <f t="shared" si="19"/>
        <v>388.3873896940417</v>
      </c>
      <c r="V15" s="307">
        <f t="shared" si="19"/>
        <v>405.23326843386559</v>
      </c>
      <c r="W15" s="307">
        <f t="shared" si="19"/>
        <v>422.34476680986614</v>
      </c>
      <c r="X15" s="307">
        <f t="shared" si="19"/>
        <v>453.14828719568271</v>
      </c>
      <c r="Y15" s="307">
        <f t="shared" si="19"/>
        <v>484.74890195169309</v>
      </c>
      <c r="Z15" s="307">
        <f t="shared" si="19"/>
        <v>517.14661107789732</v>
      </c>
      <c r="AA15" s="307">
        <f t="shared" si="19"/>
        <v>550.34141457429553</v>
      </c>
      <c r="AB15" s="307">
        <f t="shared" si="19"/>
        <v>584.33331244088743</v>
      </c>
      <c r="AC15" s="307">
        <f t="shared" si="19"/>
        <v>619.12230467767347</v>
      </c>
      <c r="AD15" s="307">
        <f t="shared" si="19"/>
        <v>654.7083912846532</v>
      </c>
      <c r="AE15" s="307">
        <f t="shared" si="19"/>
        <v>691.09157226182674</v>
      </c>
      <c r="AF15" s="307">
        <f t="shared" si="19"/>
        <v>728.27184760919431</v>
      </c>
      <c r="AG15" s="307">
        <f t="shared" si="19"/>
        <v>766.24921732675546</v>
      </c>
      <c r="AH15" s="307">
        <f t="shared" si="19"/>
        <v>795.33944248212515</v>
      </c>
      <c r="AI15" s="307">
        <f t="shared" si="19"/>
        <v>824.77814000781984</v>
      </c>
      <c r="AJ15" s="307">
        <f t="shared" si="19"/>
        <v>854.56530990383988</v>
      </c>
      <c r="AK15" s="307">
        <f t="shared" si="19"/>
        <v>884.70095217018456</v>
      </c>
      <c r="AL15" s="307">
        <f t="shared" si="19"/>
        <v>915.18506680685425</v>
      </c>
      <c r="AM15" s="307">
        <f t="shared" si="19"/>
        <v>946.01765381384905</v>
      </c>
      <c r="AN15" s="307">
        <f t="shared" si="19"/>
        <v>977.19871319116874</v>
      </c>
      <c r="AO15" s="307">
        <f t="shared" si="19"/>
        <v>1008.7282449388134</v>
      </c>
      <c r="AP15" s="307">
        <f t="shared" si="19"/>
        <v>1040.6062490567831</v>
      </c>
      <c r="AQ15" s="307">
        <f t="shared" si="19"/>
        <v>1072.8327255450786</v>
      </c>
      <c r="AR15" s="307">
        <f t="shared" si="19"/>
        <v>1119.5733496454277</v>
      </c>
      <c r="AS15" s="307">
        <f t="shared" si="19"/>
        <v>1167.1865130646863</v>
      </c>
      <c r="AT15" s="307">
        <f t="shared" si="19"/>
        <v>1215.6722158028535</v>
      </c>
      <c r="AU15" s="307">
        <f t="shared" si="19"/>
        <v>1265.03045785993</v>
      </c>
      <c r="AV15" s="307">
        <f t="shared" si="19"/>
        <v>1315.2612392359158</v>
      </c>
      <c r="AW15" s="307">
        <f t="shared" si="19"/>
        <v>1366.3645599308104</v>
      </c>
      <c r="AX15" s="307">
        <f t="shared" si="19"/>
        <v>1418.3404199446145</v>
      </c>
      <c r="AY15" s="307">
        <f>AY9*AY3*365/10^6</f>
        <v>1471.188819277327</v>
      </c>
      <c r="AZ15" s="307">
        <f t="shared" ref="AZ15:BR15" si="20">AZ9*AZ3*365/10^6</f>
        <v>1524.9097579289491</v>
      </c>
      <c r="BA15" s="307">
        <f t="shared" si="20"/>
        <v>934.40720130399995</v>
      </c>
      <c r="BB15" s="307">
        <f t="shared" si="20"/>
        <v>979.92525226213581</v>
      </c>
      <c r="BC15" s="307">
        <f t="shared" si="20"/>
        <v>1026.2926033908477</v>
      </c>
      <c r="BD15" s="307">
        <f t="shared" si="20"/>
        <v>1073.5092546901358</v>
      </c>
      <c r="BE15" s="307">
        <f t="shared" si="20"/>
        <v>1121.5752061599999</v>
      </c>
      <c r="BF15" s="307">
        <f t="shared" si="20"/>
        <v>1170.4904578004398</v>
      </c>
      <c r="BG15" s="307">
        <f t="shared" si="20"/>
        <v>1220.2550096114558</v>
      </c>
      <c r="BH15" s="307">
        <f t="shared" si="20"/>
        <v>1270.8688615930475</v>
      </c>
      <c r="BI15" s="307">
        <f t="shared" si="20"/>
        <v>1322.3320137452158</v>
      </c>
      <c r="BJ15" s="307">
        <f t="shared" si="20"/>
        <v>1374.6444660679597</v>
      </c>
      <c r="BK15" s="307">
        <f t="shared" si="20"/>
        <v>1427.8062185612803</v>
      </c>
      <c r="BL15" s="307">
        <f t="shared" si="20"/>
        <v>1496.4340248453584</v>
      </c>
      <c r="BM15" s="307">
        <f t="shared" si="20"/>
        <v>1566.2962602128093</v>
      </c>
      <c r="BN15" s="307">
        <f t="shared" si="20"/>
        <v>1637.3929246636333</v>
      </c>
      <c r="BO15" s="312">
        <f t="shared" si="20"/>
        <v>1709.7240181978304</v>
      </c>
      <c r="BP15" s="307">
        <f t="shared" si="20"/>
        <v>1783.2895408154006</v>
      </c>
      <c r="BQ15" s="577">
        <f t="shared" si="20"/>
        <v>1858.0894925163439</v>
      </c>
      <c r="BR15" s="663">
        <f t="shared" si="20"/>
        <v>1934.1238733006601</v>
      </c>
      <c r="BS15" s="583"/>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483"/>
      <c r="BP16" s="678"/>
      <c r="BR16" s="678"/>
      <c r="BS16" s="619"/>
    </row>
    <row r="17" spans="1:71" ht="46.8" x14ac:dyDescent="0.3">
      <c r="A17" s="79" t="s">
        <v>6</v>
      </c>
      <c r="B17" s="80" t="s">
        <v>26</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67">
        <v>2015</v>
      </c>
      <c r="BP17" s="464">
        <v>2016</v>
      </c>
      <c r="BQ17" s="464">
        <v>2017</v>
      </c>
      <c r="BR17" s="353">
        <v>2018</v>
      </c>
    </row>
    <row r="18" spans="1:71" s="78" customFormat="1" ht="16.2" thickBot="1" x14ac:dyDescent="0.35">
      <c r="A18" s="59"/>
      <c r="B18" s="63"/>
      <c r="C18" s="207">
        <f>'Proportion going to landfill'!$D$11</f>
        <v>70</v>
      </c>
      <c r="D18" s="207">
        <f>'Proportion going to landfill'!$D$11</f>
        <v>70</v>
      </c>
      <c r="E18" s="207">
        <f>'Proportion going to landfill'!$D$11</f>
        <v>70</v>
      </c>
      <c r="F18" s="207">
        <f>'Proportion going to landfill'!$D$11</f>
        <v>70</v>
      </c>
      <c r="G18" s="207">
        <f>'Proportion going to landfill'!$D$11</f>
        <v>70</v>
      </c>
      <c r="H18" s="207">
        <f>'Proportion going to landfill'!$D$11</f>
        <v>70</v>
      </c>
      <c r="I18" s="207">
        <f>'Proportion going to landfill'!$D$11</f>
        <v>70</v>
      </c>
      <c r="J18" s="207">
        <f>'Proportion going to landfill'!$D$11</f>
        <v>70</v>
      </c>
      <c r="K18" s="207">
        <f>'Proportion going to landfill'!$D$11</f>
        <v>70</v>
      </c>
      <c r="L18" s="207">
        <f>'Proportion going to landfill'!$D$11</f>
        <v>70</v>
      </c>
      <c r="M18" s="207">
        <f>'Proportion going to landfill'!$D$11</f>
        <v>70</v>
      </c>
      <c r="N18" s="207">
        <f>'Proportion going to landfill'!$D$11</f>
        <v>70</v>
      </c>
      <c r="O18" s="207">
        <f>'Proportion going to landfill'!$D$11</f>
        <v>70</v>
      </c>
      <c r="P18" s="207">
        <f>'Proportion going to landfill'!$D$11</f>
        <v>70</v>
      </c>
      <c r="Q18" s="207">
        <f>'Proportion going to landfill'!$D$11</f>
        <v>70</v>
      </c>
      <c r="R18" s="207">
        <f>'Proportion going to landfill'!$D$11</f>
        <v>70</v>
      </c>
      <c r="S18" s="207">
        <f>'Proportion going to landfill'!$D$11</f>
        <v>70</v>
      </c>
      <c r="T18" s="207">
        <f>'Proportion going to landfill'!$D$11</f>
        <v>70</v>
      </c>
      <c r="U18" s="207">
        <f>'Proportion going to landfill'!$D$11</f>
        <v>70</v>
      </c>
      <c r="V18" s="207">
        <f>'Proportion going to landfill'!$D$11</f>
        <v>70</v>
      </c>
      <c r="W18" s="207">
        <f>'Proportion going to landfill'!$D$11</f>
        <v>70</v>
      </c>
      <c r="X18" s="207">
        <f>'Proportion going to landfill'!$D$11</f>
        <v>70</v>
      </c>
      <c r="Y18" s="207">
        <f>'Proportion going to landfill'!$D$11</f>
        <v>70</v>
      </c>
      <c r="Z18" s="207">
        <f>'Proportion going to landfill'!$D$11</f>
        <v>70</v>
      </c>
      <c r="AA18" s="207">
        <f>'Proportion going to landfill'!$D$11</f>
        <v>70</v>
      </c>
      <c r="AB18" s="207">
        <f>'Proportion going to landfill'!$D$11</f>
        <v>70</v>
      </c>
      <c r="AC18" s="207">
        <f>'Proportion going to landfill'!$D$11</f>
        <v>70</v>
      </c>
      <c r="AD18" s="207">
        <f>'Proportion going to landfill'!$D$11</f>
        <v>70</v>
      </c>
      <c r="AE18" s="207">
        <f>'Proportion going to landfill'!$D$11</f>
        <v>70</v>
      </c>
      <c r="AF18" s="207">
        <f>'Proportion going to landfill'!$D$11</f>
        <v>70</v>
      </c>
      <c r="AG18" s="207">
        <f>'Proportion going to landfill'!$D$11</f>
        <v>70</v>
      </c>
      <c r="AH18" s="207">
        <f>'Proportion going to landfill'!$D$11</f>
        <v>70</v>
      </c>
      <c r="AI18" s="207">
        <f>'Proportion going to landfill'!$D$11</f>
        <v>70</v>
      </c>
      <c r="AJ18" s="207">
        <f>'Proportion going to landfill'!$D$11</f>
        <v>70</v>
      </c>
      <c r="AK18" s="207">
        <f>'Proportion going to landfill'!$D$11</f>
        <v>70</v>
      </c>
      <c r="AL18" s="207">
        <f>'Proportion going to landfill'!$D$11</f>
        <v>70</v>
      </c>
      <c r="AM18" s="207">
        <f>'Proportion going to landfill'!$D$11</f>
        <v>70</v>
      </c>
      <c r="AN18" s="207">
        <f>'Proportion going to landfill'!$D$11</f>
        <v>70</v>
      </c>
      <c r="AO18" s="207">
        <f>'Proportion going to landfill'!$D$11</f>
        <v>70</v>
      </c>
      <c r="AP18" s="207">
        <f>'Proportion going to landfill'!$D$11</f>
        <v>70</v>
      </c>
      <c r="AQ18" s="207">
        <f>'Proportion going to landfill'!$D$11</f>
        <v>70</v>
      </c>
      <c r="AR18" s="207">
        <f>'Proportion going to landfill'!$D$11</f>
        <v>70</v>
      </c>
      <c r="AS18" s="207">
        <f>'Proportion going to landfill'!$D$11</f>
        <v>70</v>
      </c>
      <c r="AT18" s="207">
        <f>'Proportion going to landfill'!$D$11</f>
        <v>70</v>
      </c>
      <c r="AU18" s="207">
        <f>'Proportion going to landfill'!$D$11</f>
        <v>70</v>
      </c>
      <c r="AV18" s="207">
        <f>'Proportion going to landfill'!$D$11</f>
        <v>70</v>
      </c>
      <c r="AW18" s="207">
        <f>'Proportion going to landfill'!$D$11</f>
        <v>70</v>
      </c>
      <c r="AX18" s="207">
        <f>'Proportion going to landfill'!$D$11</f>
        <v>70</v>
      </c>
      <c r="AY18" s="207">
        <f>'Proportion going to landfill'!$D$11</f>
        <v>70</v>
      </c>
      <c r="AZ18" s="207">
        <f>'Proportion going to landfill'!$D$11</f>
        <v>70</v>
      </c>
      <c r="BA18" s="207">
        <f>'Proportion going to landfill'!$D$11</f>
        <v>70</v>
      </c>
      <c r="BB18" s="207">
        <f>'Proportion going to landfill'!$D$11</f>
        <v>70</v>
      </c>
      <c r="BC18" s="207">
        <f>'Proportion going to landfill'!$D$11</f>
        <v>70</v>
      </c>
      <c r="BD18" s="207">
        <f>'Proportion going to landfill'!$D$11</f>
        <v>70</v>
      </c>
      <c r="BE18" s="207">
        <f>'Proportion going to landfill'!$D$11</f>
        <v>70</v>
      </c>
      <c r="BF18" s="207">
        <f>'Proportion going to landfill'!$D$11</f>
        <v>70</v>
      </c>
      <c r="BG18" s="207">
        <f>'Proportion going to landfill'!$D$11</f>
        <v>70</v>
      </c>
      <c r="BH18" s="207">
        <f>'Proportion going to landfill'!$D$11</f>
        <v>70</v>
      </c>
      <c r="BI18" s="207">
        <f>'Proportion going to landfill'!$D$11</f>
        <v>70</v>
      </c>
      <c r="BJ18" s="207">
        <f>'Proportion going to landfill'!$D$11</f>
        <v>70</v>
      </c>
      <c r="BK18" s="207">
        <f>'Proportion going to landfill'!$E$11</f>
        <v>70</v>
      </c>
      <c r="BL18" s="207">
        <f>'Proportion going to landfill'!$E$11</f>
        <v>70</v>
      </c>
      <c r="BM18" s="207">
        <f>'Proportion going to landfill'!$F$11</f>
        <v>70</v>
      </c>
      <c r="BN18" s="485">
        <f>'Proportion going to landfill'!$G$11</f>
        <v>70</v>
      </c>
      <c r="BO18" s="581">
        <f>'Proportion going to landfill'!$H$11</f>
        <v>70</v>
      </c>
      <c r="BP18" s="511">
        <f>'Proportion going to landfill'!$I$11</f>
        <v>70</v>
      </c>
      <c r="BQ18" s="587">
        <f>'Proportion going to landfill'!$J$11</f>
        <v>70</v>
      </c>
      <c r="BR18" s="666">
        <f>'Proportion going to landfill'!$K$11</f>
        <v>70</v>
      </c>
      <c r="BS18" s="478"/>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483"/>
      <c r="BP19" s="483"/>
      <c r="BQ19" s="678"/>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464">
        <v>2016</v>
      </c>
      <c r="BQ20" s="464">
        <v>2017</v>
      </c>
      <c r="BR20" s="353">
        <v>2018</v>
      </c>
    </row>
    <row r="21" spans="1:71" s="19" customFormat="1" ht="16.2" thickBot="1" x14ac:dyDescent="0.35">
      <c r="A21" s="311"/>
      <c r="B21" s="312"/>
      <c r="C21" s="307">
        <f t="shared" ref="C21:AH21" si="21">C18%*C15</f>
        <v>109.40181667072993</v>
      </c>
      <c r="D21" s="307">
        <f t="shared" si="21"/>
        <v>116.25710822564639</v>
      </c>
      <c r="E21" s="307">
        <f t="shared" si="21"/>
        <v>123.25180276844215</v>
      </c>
      <c r="F21" s="307">
        <f t="shared" si="21"/>
        <v>130.3859002991172</v>
      </c>
      <c r="G21" s="307">
        <f t="shared" si="21"/>
        <v>137.65940081767158</v>
      </c>
      <c r="H21" s="307">
        <f t="shared" si="21"/>
        <v>145.07230432410529</v>
      </c>
      <c r="I21" s="307">
        <f t="shared" si="21"/>
        <v>152.62461081841829</v>
      </c>
      <c r="J21" s="307">
        <f t="shared" si="21"/>
        <v>160.31632030061061</v>
      </c>
      <c r="K21" s="307">
        <f t="shared" si="21"/>
        <v>168.14743277068223</v>
      </c>
      <c r="L21" s="307">
        <f t="shared" si="21"/>
        <v>176.11794822863317</v>
      </c>
      <c r="M21" s="307">
        <f t="shared" si="21"/>
        <v>184.22786667446348</v>
      </c>
      <c r="N21" s="307">
        <f t="shared" si="21"/>
        <v>194.5325118297518</v>
      </c>
      <c r="O21" s="307">
        <f t="shared" si="21"/>
        <v>205.02309073036361</v>
      </c>
      <c r="P21" s="307">
        <f t="shared" si="21"/>
        <v>215.69960337629897</v>
      </c>
      <c r="Q21" s="307">
        <f t="shared" si="21"/>
        <v>226.56204976755791</v>
      </c>
      <c r="R21" s="307">
        <f t="shared" si="21"/>
        <v>237.61042990414037</v>
      </c>
      <c r="S21" s="307">
        <f t="shared" si="21"/>
        <v>248.84474378604642</v>
      </c>
      <c r="T21" s="307">
        <f t="shared" si="21"/>
        <v>260.26499141327599</v>
      </c>
      <c r="U21" s="307">
        <f t="shared" si="21"/>
        <v>271.87117278582917</v>
      </c>
      <c r="V21" s="307">
        <f t="shared" si="21"/>
        <v>283.66328790370591</v>
      </c>
      <c r="W21" s="307">
        <f t="shared" si="21"/>
        <v>295.64133676690631</v>
      </c>
      <c r="X21" s="307">
        <f t="shared" si="21"/>
        <v>317.20380103697789</v>
      </c>
      <c r="Y21" s="307">
        <f t="shared" si="21"/>
        <v>339.32423136618513</v>
      </c>
      <c r="Z21" s="307">
        <f t="shared" si="21"/>
        <v>362.00262775452808</v>
      </c>
      <c r="AA21" s="307">
        <f t="shared" si="21"/>
        <v>385.23899020200685</v>
      </c>
      <c r="AB21" s="307">
        <f t="shared" si="21"/>
        <v>409.03331870862115</v>
      </c>
      <c r="AC21" s="307">
        <f t="shared" si="21"/>
        <v>433.38561327437139</v>
      </c>
      <c r="AD21" s="307">
        <f t="shared" si="21"/>
        <v>458.29587389925723</v>
      </c>
      <c r="AE21" s="307">
        <f t="shared" si="21"/>
        <v>483.76410058327866</v>
      </c>
      <c r="AF21" s="307">
        <f t="shared" si="21"/>
        <v>509.79029332643597</v>
      </c>
      <c r="AG21" s="307">
        <f t="shared" si="21"/>
        <v>536.37445212872876</v>
      </c>
      <c r="AH21" s="307">
        <f t="shared" si="21"/>
        <v>556.73760973748756</v>
      </c>
      <c r="AI21" s="307">
        <f t="shared" ref="AI21:BR21" si="22">AI18%*AI15</f>
        <v>577.3446980054739</v>
      </c>
      <c r="AJ21" s="307">
        <f t="shared" si="22"/>
        <v>598.1957169326879</v>
      </c>
      <c r="AK21" s="307">
        <f t="shared" si="22"/>
        <v>619.2906665191291</v>
      </c>
      <c r="AL21" s="307">
        <f t="shared" si="22"/>
        <v>640.62954676479796</v>
      </c>
      <c r="AM21" s="307">
        <f t="shared" si="22"/>
        <v>662.21235766969426</v>
      </c>
      <c r="AN21" s="307">
        <f t="shared" si="22"/>
        <v>684.03909923381809</v>
      </c>
      <c r="AO21" s="307">
        <f t="shared" si="22"/>
        <v>706.10977145716936</v>
      </c>
      <c r="AP21" s="307">
        <f t="shared" si="22"/>
        <v>728.42437433974817</v>
      </c>
      <c r="AQ21" s="307">
        <f t="shared" si="22"/>
        <v>750.98290788155498</v>
      </c>
      <c r="AR21" s="307">
        <f t="shared" si="22"/>
        <v>783.7013447517993</v>
      </c>
      <c r="AS21" s="307">
        <f t="shared" si="22"/>
        <v>817.03055914528034</v>
      </c>
      <c r="AT21" s="307">
        <f t="shared" si="22"/>
        <v>850.97055106199741</v>
      </c>
      <c r="AU21" s="307">
        <f t="shared" si="22"/>
        <v>885.52132050195098</v>
      </c>
      <c r="AV21" s="307">
        <f t="shared" si="22"/>
        <v>920.68286746514104</v>
      </c>
      <c r="AW21" s="307">
        <f t="shared" si="22"/>
        <v>956.45519195156726</v>
      </c>
      <c r="AX21" s="307">
        <f t="shared" si="22"/>
        <v>992.83829396123008</v>
      </c>
      <c r="AY21" s="307">
        <f t="shared" si="22"/>
        <v>1029.8321734941287</v>
      </c>
      <c r="AZ21" s="307">
        <f t="shared" si="22"/>
        <v>1067.4368305502644</v>
      </c>
      <c r="BA21" s="307">
        <f t="shared" si="22"/>
        <v>654.08504091279997</v>
      </c>
      <c r="BB21" s="307">
        <f t="shared" si="22"/>
        <v>685.94767658349508</v>
      </c>
      <c r="BC21" s="307">
        <f t="shared" si="22"/>
        <v>718.40482237359333</v>
      </c>
      <c r="BD21" s="307">
        <f t="shared" si="22"/>
        <v>751.45647828309495</v>
      </c>
      <c r="BE21" s="307">
        <f t="shared" si="22"/>
        <v>785.10264431199982</v>
      </c>
      <c r="BF21" s="307">
        <f t="shared" si="22"/>
        <v>819.34332046030784</v>
      </c>
      <c r="BG21" s="307">
        <f t="shared" si="22"/>
        <v>854.17850672801899</v>
      </c>
      <c r="BH21" s="307">
        <f t="shared" si="22"/>
        <v>889.60820311513328</v>
      </c>
      <c r="BI21" s="307">
        <f t="shared" si="22"/>
        <v>925.63240962165105</v>
      </c>
      <c r="BJ21" s="307">
        <f t="shared" si="22"/>
        <v>962.25112624757173</v>
      </c>
      <c r="BK21" s="307">
        <f t="shared" si="22"/>
        <v>999.46435299289612</v>
      </c>
      <c r="BL21" s="307">
        <f t="shared" si="22"/>
        <v>1047.5038173917508</v>
      </c>
      <c r="BM21" s="307">
        <f t="shared" si="22"/>
        <v>1096.4073821489665</v>
      </c>
      <c r="BN21" s="307">
        <f t="shared" si="22"/>
        <v>1146.1750472645433</v>
      </c>
      <c r="BO21" s="307">
        <f t="shared" si="22"/>
        <v>1196.8068127384813</v>
      </c>
      <c r="BP21" s="667">
        <f t="shared" si="22"/>
        <v>1248.3026785707805</v>
      </c>
      <c r="BQ21" s="307">
        <f t="shared" si="22"/>
        <v>1300.6626447614406</v>
      </c>
      <c r="BR21" s="577">
        <f t="shared" si="22"/>
        <v>1353.886711310462</v>
      </c>
      <c r="BS21" s="583"/>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483"/>
      <c r="BP22" s="483"/>
      <c r="BQ22" s="483"/>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64">
        <v>2016</v>
      </c>
      <c r="BQ23" s="464">
        <v>2017</v>
      </c>
      <c r="BR23" s="353">
        <v>2018</v>
      </c>
    </row>
    <row r="24" spans="1:71" s="78" customFormat="1" ht="16.2" thickBot="1" x14ac:dyDescent="0.35">
      <c r="A24" s="59"/>
      <c r="B24" s="63"/>
      <c r="C24" s="201">
        <v>0</v>
      </c>
      <c r="D24" s="201">
        <v>0</v>
      </c>
      <c r="E24" s="201">
        <v>0</v>
      </c>
      <c r="F24" s="206">
        <f t="shared" ref="F24:AT24" si="23">F21*$B$44*$B$36*$B$37</f>
        <v>2.2846738994012514</v>
      </c>
      <c r="G24" s="206">
        <f t="shared" si="23"/>
        <v>2.4121230848875683</v>
      </c>
      <c r="H24" s="206">
        <f t="shared" si="23"/>
        <v>2.5420149452887024</v>
      </c>
      <c r="I24" s="206">
        <f t="shared" si="23"/>
        <v>2.6743494806046524</v>
      </c>
      <c r="J24" s="206">
        <f t="shared" si="23"/>
        <v>2.8091266908354195</v>
      </c>
      <c r="K24" s="206">
        <f t="shared" si="23"/>
        <v>2.9463465759810021</v>
      </c>
      <c r="L24" s="206">
        <f t="shared" si="23"/>
        <v>3.0860091360414019</v>
      </c>
      <c r="M24" s="206">
        <f t="shared" si="23"/>
        <v>3.2281143710166194</v>
      </c>
      <c r="N24" s="206">
        <f t="shared" si="23"/>
        <v>3.4086764852856426</v>
      </c>
      <c r="O24" s="206">
        <f t="shared" si="23"/>
        <v>3.5924966050137233</v>
      </c>
      <c r="P24" s="206">
        <f t="shared" si="23"/>
        <v>3.7795747302008609</v>
      </c>
      <c r="Q24" s="206">
        <f t="shared" si="23"/>
        <v>3.9699108608470568</v>
      </c>
      <c r="R24" s="206">
        <f t="shared" si="23"/>
        <v>4.1635049969523088</v>
      </c>
      <c r="S24" s="206">
        <f t="shared" si="23"/>
        <v>4.36035713851662</v>
      </c>
      <c r="T24" s="206">
        <f t="shared" si="23"/>
        <v>4.5604672855399873</v>
      </c>
      <c r="U24" s="206">
        <f t="shared" si="23"/>
        <v>4.7638354380224133</v>
      </c>
      <c r="V24" s="206">
        <f t="shared" si="23"/>
        <v>4.9704615959638971</v>
      </c>
      <c r="W24" s="206">
        <f t="shared" si="23"/>
        <v>5.1803457593644389</v>
      </c>
      <c r="X24" s="206">
        <f t="shared" si="23"/>
        <v>5.558171883290342</v>
      </c>
      <c r="Y24" s="206">
        <f t="shared" si="23"/>
        <v>5.945774911690842</v>
      </c>
      <c r="Z24" s="206">
        <f t="shared" si="23"/>
        <v>6.3431548445659427</v>
      </c>
      <c r="AA24" s="206">
        <f t="shared" si="23"/>
        <v>6.7503116819156448</v>
      </c>
      <c r="AB24" s="206">
        <f t="shared" si="23"/>
        <v>7.1672454237399439</v>
      </c>
      <c r="AC24" s="206">
        <f t="shared" si="23"/>
        <v>7.5939560700388462</v>
      </c>
      <c r="AD24" s="206">
        <f t="shared" si="23"/>
        <v>8.0304436208123455</v>
      </c>
      <c r="AE24" s="206">
        <f t="shared" si="23"/>
        <v>8.4767080760604419</v>
      </c>
      <c r="AF24" s="206">
        <f t="shared" si="23"/>
        <v>8.9327494357831423</v>
      </c>
      <c r="AG24" s="206">
        <f t="shared" si="23"/>
        <v>9.398567699980438</v>
      </c>
      <c r="AH24" s="206">
        <f t="shared" si="23"/>
        <v>9.7553790928641533</v>
      </c>
      <c r="AI24" s="206">
        <f t="shared" si="23"/>
        <v>10.116464736331116</v>
      </c>
      <c r="AJ24" s="206">
        <f t="shared" si="23"/>
        <v>10.481824630381331</v>
      </c>
      <c r="AK24" s="206">
        <f t="shared" si="23"/>
        <v>10.851458775014788</v>
      </c>
      <c r="AL24" s="206">
        <f t="shared" si="23"/>
        <v>11.225367170231495</v>
      </c>
      <c r="AM24" s="206">
        <f t="shared" si="23"/>
        <v>11.603549816031451</v>
      </c>
      <c r="AN24" s="206">
        <f t="shared" si="23"/>
        <v>11.986006712414655</v>
      </c>
      <c r="AO24" s="206">
        <f t="shared" si="23"/>
        <v>12.372737859381104</v>
      </c>
      <c r="AP24" s="206">
        <f t="shared" si="23"/>
        <v>12.763743256930804</v>
      </c>
      <c r="AQ24" s="206">
        <f t="shared" si="23"/>
        <v>13.159022905063759</v>
      </c>
      <c r="AR24" s="206">
        <f t="shared" si="23"/>
        <v>13.732328443278929</v>
      </c>
      <c r="AS24" s="206">
        <f t="shared" si="23"/>
        <v>14.316336269567259</v>
      </c>
      <c r="AT24" s="206">
        <f t="shared" si="23"/>
        <v>14.911046383928744</v>
      </c>
      <c r="AU24" s="206">
        <f>AU21*$B$45*$B$36*$B$37</f>
        <v>16.686763763538764</v>
      </c>
      <c r="AV24" s="206">
        <f t="shared" ref="AV24:BD24" si="24">AV21*$B$45*$B$36*$B$37</f>
        <v>17.349347954513117</v>
      </c>
      <c r="AW24" s="206">
        <f t="shared" si="24"/>
        <v>18.023441637135331</v>
      </c>
      <c r="AX24" s="206">
        <f t="shared" si="24"/>
        <v>18.70904481140542</v>
      </c>
      <c r="AY24" s="206">
        <f t="shared" si="24"/>
        <v>19.406157477323362</v>
      </c>
      <c r="AZ24" s="206">
        <f t="shared" si="24"/>
        <v>20.114779634889185</v>
      </c>
      <c r="BA24" s="206">
        <f t="shared" si="24"/>
        <v>12.325578510960803</v>
      </c>
      <c r="BB24" s="206">
        <f t="shared" si="24"/>
        <v>12.925998017539383</v>
      </c>
      <c r="BC24" s="206">
        <f t="shared" si="24"/>
        <v>13.537620472807994</v>
      </c>
      <c r="BD24" s="206">
        <f t="shared" si="24"/>
        <v>14.160445876766643</v>
      </c>
      <c r="BE24" s="206">
        <f>BE21*$B$46*$B$36*$B$37</f>
        <v>15.445448122318124</v>
      </c>
      <c r="BF24" s="206">
        <f t="shared" ref="BF24:BR24" si="25">BF21*$B$46*$B$36*$B$37</f>
        <v>16.119070343505825</v>
      </c>
      <c r="BG24" s="206">
        <f t="shared" si="25"/>
        <v>16.804388456019279</v>
      </c>
      <c r="BH24" s="206">
        <f t="shared" si="25"/>
        <v>17.501402459858486</v>
      </c>
      <c r="BI24" s="206">
        <f t="shared" si="25"/>
        <v>18.210112355023451</v>
      </c>
      <c r="BJ24" s="206">
        <f t="shared" si="25"/>
        <v>18.930518141514167</v>
      </c>
      <c r="BK24" s="206">
        <f t="shared" si="25"/>
        <v>19.662619819330647</v>
      </c>
      <c r="BL24" s="206">
        <f t="shared" si="25"/>
        <v>20.607707777665926</v>
      </c>
      <c r="BM24" s="206">
        <f t="shared" si="25"/>
        <v>21.569795318608953</v>
      </c>
      <c r="BN24" s="486">
        <f t="shared" si="25"/>
        <v>22.54888244215973</v>
      </c>
      <c r="BO24" s="486">
        <f t="shared" si="25"/>
        <v>23.544969148318255</v>
      </c>
      <c r="BP24" s="486">
        <f t="shared" si="25"/>
        <v>24.558055437084526</v>
      </c>
      <c r="BQ24" s="206">
        <f t="shared" si="25"/>
        <v>25.588141308458546</v>
      </c>
      <c r="BR24" s="660">
        <f t="shared" si="25"/>
        <v>26.635226762440311</v>
      </c>
      <c r="BS24" s="478"/>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P25" s="678"/>
      <c r="BR25" s="678"/>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464">
        <v>2016</v>
      </c>
      <c r="BQ26" s="464">
        <v>2017</v>
      </c>
      <c r="BR26" s="353">
        <v>2018</v>
      </c>
    </row>
    <row r="27" spans="1:71" s="78" customFormat="1" ht="16.2" thickBot="1" x14ac:dyDescent="0.35">
      <c r="A27" s="59"/>
      <c r="B27" s="189"/>
      <c r="C27" s="201">
        <v>0</v>
      </c>
      <c r="D27" s="201">
        <v>0</v>
      </c>
      <c r="E27" s="201">
        <v>0</v>
      </c>
      <c r="F27" s="199">
        <f>F24+(E27*$B$38)</f>
        <v>2.2846738994012514</v>
      </c>
      <c r="G27" s="199">
        <f t="shared" ref="G27:BO27" si="26">G24+(F27*$B$38)</f>
        <v>4.3396560462335447</v>
      </c>
      <c r="H27" s="199">
        <f t="shared" si="26"/>
        <v>6.2032946019660518</v>
      </c>
      <c r="I27" s="199">
        <f t="shared" si="26"/>
        <v>7.9079431314809279</v>
      </c>
      <c r="J27" s="199">
        <f t="shared" si="26"/>
        <v>9.4808976802854765</v>
      </c>
      <c r="K27" s="199">
        <f t="shared" si="26"/>
        <v>10.945187367521605</v>
      </c>
      <c r="L27" s="199">
        <f t="shared" si="26"/>
        <v>12.320241393228947</v>
      </c>
      <c r="M27" s="199">
        <f t="shared" si="26"/>
        <v>13.622451778824125</v>
      </c>
      <c r="N27" s="199">
        <f t="shared" si="26"/>
        <v>14.901662344191386</v>
      </c>
      <c r="O27" s="199">
        <f t="shared" si="26"/>
        <v>16.164726433876673</v>
      </c>
      <c r="P27" s="199">
        <f t="shared" si="26"/>
        <v>17.417426075464416</v>
      </c>
      <c r="Q27" s="199">
        <f t="shared" si="26"/>
        <v>18.664639448179805</v>
      </c>
      <c r="R27" s="199">
        <f t="shared" si="26"/>
        <v>19.910482172746818</v>
      </c>
      <c r="S27" s="199">
        <f t="shared" si="26"/>
        <v>21.158426514771481</v>
      </c>
      <c r="T27" s="199">
        <f t="shared" si="26"/>
        <v>22.411401954214988</v>
      </c>
      <c r="U27" s="199">
        <f t="shared" si="26"/>
        <v>23.671880033815356</v>
      </c>
      <c r="V27" s="199">
        <f t="shared" si="26"/>
        <v>24.941945943977284</v>
      </c>
      <c r="W27" s="199">
        <f t="shared" si="26"/>
        <v>26.223358917489662</v>
      </c>
      <c r="X27" s="199">
        <f t="shared" si="26"/>
        <v>27.682287138388254</v>
      </c>
      <c r="Y27" s="199">
        <f t="shared" si="26"/>
        <v>29.300758272191835</v>
      </c>
      <c r="Z27" s="199">
        <f t="shared" si="26"/>
        <v>31.063609425362735</v>
      </c>
      <c r="AA27" s="199">
        <f t="shared" si="26"/>
        <v>32.958047972620442</v>
      </c>
      <c r="AB27" s="199">
        <f t="shared" si="26"/>
        <v>34.973281035866755</v>
      </c>
      <c r="AC27" s="199">
        <f t="shared" si="26"/>
        <v>37.100202883081238</v>
      </c>
      <c r="AD27" s="199">
        <f t="shared" si="26"/>
        <v>39.331131193118992</v>
      </c>
      <c r="AE27" s="199">
        <f t="shared" si="26"/>
        <v>41.65958454767766</v>
      </c>
      <c r="AF27" s="199">
        <f t="shared" si="26"/>
        <v>44.080094705789783</v>
      </c>
      <c r="AG27" s="199">
        <f t="shared" si="26"/>
        <v>46.588048223625073</v>
      </c>
      <c r="AH27" s="199">
        <f t="shared" si="26"/>
        <v>49.060769056546597</v>
      </c>
      <c r="AI27" s="199">
        <f t="shared" si="26"/>
        <v>51.50803903945571</v>
      </c>
      <c r="AJ27" s="199">
        <f t="shared" si="26"/>
        <v>53.938110907764553</v>
      </c>
      <c r="AK27" s="199">
        <f t="shared" si="26"/>
        <v>56.357947326706153</v>
      </c>
      <c r="AL27" s="199">
        <f t="shared" si="26"/>
        <v>58.773422555508049</v>
      </c>
      <c r="AM27" s="199">
        <f t="shared" si="26"/>
        <v>61.189492587359275</v>
      </c>
      <c r="AN27" s="199">
        <f t="shared" si="26"/>
        <v>63.61033869304449</v>
      </c>
      <c r="AO27" s="199">
        <f t="shared" si="26"/>
        <v>66.039488525792393</v>
      </c>
      <c r="AP27" s="199">
        <f t="shared" si="26"/>
        <v>68.479918294976372</v>
      </c>
      <c r="AQ27" s="199">
        <f t="shared" si="26"/>
        <v>70.934138967990322</v>
      </c>
      <c r="AR27" s="199">
        <f t="shared" si="26"/>
        <v>73.578020636519256</v>
      </c>
      <c r="AS27" s="199">
        <f t="shared" si="26"/>
        <v>76.392617722536727</v>
      </c>
      <c r="AT27" s="199">
        <f t="shared" si="26"/>
        <v>79.361946226695025</v>
      </c>
      <c r="AU27" s="199">
        <f t="shared" si="26"/>
        <v>83.642825750595833</v>
      </c>
      <c r="AV27" s="199">
        <f t="shared" si="26"/>
        <v>87.917101040257137</v>
      </c>
      <c r="AW27" s="199">
        <f t="shared" si="26"/>
        <v>92.197313963287328</v>
      </c>
      <c r="AX27" s="199">
        <f t="shared" si="26"/>
        <v>96.494045838630186</v>
      </c>
      <c r="AY27" s="199">
        <f t="shared" si="26"/>
        <v>100.81622391014486</v>
      </c>
      <c r="AZ27" s="199">
        <f t="shared" si="26"/>
        <v>105.17137991214015</v>
      </c>
      <c r="BA27" s="199">
        <f t="shared" si="26"/>
        <v>101.0565354427215</v>
      </c>
      <c r="BB27" s="199">
        <f t="shared" si="26"/>
        <v>98.185344253482512</v>
      </c>
      <c r="BC27" s="199">
        <f t="shared" si="26"/>
        <v>96.374601023637496</v>
      </c>
      <c r="BD27" s="199">
        <f t="shared" si="26"/>
        <v>95.469739145408951</v>
      </c>
      <c r="BE27" s="199">
        <f t="shared" si="26"/>
        <v>95.991327804361461</v>
      </c>
      <c r="BF27" s="199">
        <f t="shared" si="26"/>
        <v>97.105003782305744</v>
      </c>
      <c r="BG27" s="199">
        <f t="shared" si="26"/>
        <v>98.729907695799099</v>
      </c>
      <c r="BH27" s="199">
        <f t="shared" si="26"/>
        <v>100.79782012549214</v>
      </c>
      <c r="BI27" s="199">
        <f t="shared" si="26"/>
        <v>103.25118573299093</v>
      </c>
      <c r="BJ27" s="199">
        <f t="shared" si="26"/>
        <v>106.04144624838884</v>
      </c>
      <c r="BK27" s="199">
        <f t="shared" si="26"/>
        <v>109.12763404570849</v>
      </c>
      <c r="BL27" s="199">
        <f t="shared" si="26"/>
        <v>112.67647596026323</v>
      </c>
      <c r="BM27" s="199">
        <f t="shared" si="26"/>
        <v>116.63264933844681</v>
      </c>
      <c r="BN27" s="471">
        <f t="shared" si="26"/>
        <v>120.94947958115642</v>
      </c>
      <c r="BO27" s="199">
        <f t="shared" si="26"/>
        <v>125.5875882772097</v>
      </c>
      <c r="BP27" s="199">
        <f t="shared" ref="BP27" si="27">BP24+(BO27*$B$38)</f>
        <v>130.51375266096846</v>
      </c>
      <c r="BQ27" s="199">
        <f t="shared" ref="BQ27" si="28">BQ24+(BP27*$B$38)</f>
        <v>135.69994335990322</v>
      </c>
      <c r="BR27" s="656">
        <f t="shared" ref="BR27" si="29">BR24+(BQ27*$B$38)</f>
        <v>141.12251256175924</v>
      </c>
      <c r="BS27" s="478"/>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78"/>
      <c r="BP28" s="287"/>
      <c r="BQ28" s="678"/>
      <c r="BR28" s="765"/>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464">
        <v>2016</v>
      </c>
      <c r="BQ29" s="464">
        <v>2017</v>
      </c>
      <c r="BR29" s="353">
        <v>2018</v>
      </c>
    </row>
    <row r="30" spans="1:71" s="78" customFormat="1" ht="16.2" thickBot="1" x14ac:dyDescent="0.35">
      <c r="A30" s="59"/>
      <c r="B30" s="63"/>
      <c r="C30" s="201">
        <v>0</v>
      </c>
      <c r="D30" s="201">
        <v>0</v>
      </c>
      <c r="E30" s="201">
        <v>0</v>
      </c>
      <c r="F30" s="201">
        <f>E27*(1-$B$38)</f>
        <v>0</v>
      </c>
      <c r="G30" s="199">
        <f>F27*(1-$B$38)</f>
        <v>0.35714093805527514</v>
      </c>
      <c r="H30" s="199">
        <f t="shared" ref="H30:BO30" si="30">G27*(1-$B$38)</f>
        <v>0.67837638955619506</v>
      </c>
      <c r="I30" s="199">
        <f t="shared" si="30"/>
        <v>0.96970095108977583</v>
      </c>
      <c r="J30" s="199">
        <f t="shared" si="30"/>
        <v>1.2361721420308713</v>
      </c>
      <c r="K30" s="199">
        <f t="shared" si="30"/>
        <v>1.4820568887448737</v>
      </c>
      <c r="L30" s="199">
        <f t="shared" si="30"/>
        <v>1.7109551103340592</v>
      </c>
      <c r="M30" s="199">
        <f t="shared" si="30"/>
        <v>1.9259039854214417</v>
      </c>
      <c r="N30" s="199">
        <f t="shared" si="30"/>
        <v>2.1294659199183807</v>
      </c>
      <c r="O30" s="199">
        <f t="shared" si="30"/>
        <v>2.3294325153284356</v>
      </c>
      <c r="P30" s="199">
        <f t="shared" si="30"/>
        <v>2.526875088613119</v>
      </c>
      <c r="Q30" s="199">
        <f t="shared" si="30"/>
        <v>2.7226974881316681</v>
      </c>
      <c r="R30" s="199">
        <f t="shared" si="30"/>
        <v>2.9176622723852952</v>
      </c>
      <c r="S30" s="199">
        <f t="shared" si="30"/>
        <v>3.1124127964919563</v>
      </c>
      <c r="T30" s="199">
        <f t="shared" si="30"/>
        <v>3.3074918460964819</v>
      </c>
      <c r="U30" s="199">
        <f t="shared" si="30"/>
        <v>3.5033573584220479</v>
      </c>
      <c r="V30" s="199">
        <f t="shared" si="30"/>
        <v>3.7003956858019698</v>
      </c>
      <c r="W30" s="199">
        <f t="shared" si="30"/>
        <v>3.898932785852061</v>
      </c>
      <c r="X30" s="199">
        <f t="shared" si="30"/>
        <v>4.0992436623917481</v>
      </c>
      <c r="Y30" s="199">
        <f t="shared" si="30"/>
        <v>4.3273037778872627</v>
      </c>
      <c r="Z30" s="199">
        <f t="shared" si="30"/>
        <v>4.5803036913950415</v>
      </c>
      <c r="AA30" s="199">
        <f t="shared" si="30"/>
        <v>4.8558731346579398</v>
      </c>
      <c r="AB30" s="199">
        <f t="shared" si="30"/>
        <v>5.1520123604936288</v>
      </c>
      <c r="AC30" s="199">
        <f t="shared" si="30"/>
        <v>5.4670342228243589</v>
      </c>
      <c r="AD30" s="199">
        <f t="shared" si="30"/>
        <v>5.7995153107745958</v>
      </c>
      <c r="AE30" s="199">
        <f t="shared" si="30"/>
        <v>6.1482547215017727</v>
      </c>
      <c r="AF30" s="199">
        <f t="shared" si="30"/>
        <v>6.5122392776710232</v>
      </c>
      <c r="AG30" s="199">
        <f t="shared" si="30"/>
        <v>6.8906141821451525</v>
      </c>
      <c r="AH30" s="199">
        <f t="shared" si="30"/>
        <v>7.2826582599426271</v>
      </c>
      <c r="AI30" s="199">
        <f t="shared" si="30"/>
        <v>7.669194753422004</v>
      </c>
      <c r="AJ30" s="199">
        <f t="shared" si="30"/>
        <v>8.0517527620724874</v>
      </c>
      <c r="AK30" s="199">
        <f t="shared" si="30"/>
        <v>8.4316223560731896</v>
      </c>
      <c r="AL30" s="199">
        <f t="shared" si="30"/>
        <v>8.8098919414295978</v>
      </c>
      <c r="AM30" s="199">
        <f t="shared" si="30"/>
        <v>9.187479784180228</v>
      </c>
      <c r="AN30" s="199">
        <f t="shared" si="30"/>
        <v>9.5651606067294423</v>
      </c>
      <c r="AO30" s="199">
        <f t="shared" si="30"/>
        <v>9.9435880266332024</v>
      </c>
      <c r="AP30" s="199">
        <f t="shared" si="30"/>
        <v>10.323313487746827</v>
      </c>
      <c r="AQ30" s="199">
        <f t="shared" si="30"/>
        <v>10.70480223204981</v>
      </c>
      <c r="AR30" s="199">
        <f t="shared" si="30"/>
        <v>11.088446774749999</v>
      </c>
      <c r="AS30" s="199">
        <f t="shared" si="30"/>
        <v>11.501739183549796</v>
      </c>
      <c r="AT30" s="199">
        <f t="shared" si="30"/>
        <v>11.941717879770453</v>
      </c>
      <c r="AU30" s="199">
        <f t="shared" si="30"/>
        <v>12.405884239637951</v>
      </c>
      <c r="AV30" s="199">
        <f t="shared" si="30"/>
        <v>13.07507266485182</v>
      </c>
      <c r="AW30" s="199">
        <f t="shared" si="30"/>
        <v>13.743228714105141</v>
      </c>
      <c r="AX30" s="199">
        <f t="shared" si="30"/>
        <v>14.412312936062563</v>
      </c>
      <c r="AY30" s="199">
        <f t="shared" si="30"/>
        <v>15.083979405808687</v>
      </c>
      <c r="AZ30" s="199">
        <f t="shared" si="30"/>
        <v>15.759623632893888</v>
      </c>
      <c r="BA30" s="199">
        <f t="shared" si="30"/>
        <v>16.440422980379449</v>
      </c>
      <c r="BB30" s="199">
        <f t="shared" si="30"/>
        <v>15.797189206778377</v>
      </c>
      <c r="BC30" s="199">
        <f t="shared" si="30"/>
        <v>15.348363702653002</v>
      </c>
      <c r="BD30" s="199">
        <f t="shared" si="30"/>
        <v>15.065307754995191</v>
      </c>
      <c r="BE30" s="199">
        <f t="shared" si="30"/>
        <v>14.923859463365609</v>
      </c>
      <c r="BF30" s="199">
        <f t="shared" si="30"/>
        <v>15.005394365561548</v>
      </c>
      <c r="BG30" s="199">
        <f t="shared" si="30"/>
        <v>15.17948454252592</v>
      </c>
      <c r="BH30" s="199">
        <f t="shared" si="30"/>
        <v>15.433490030165443</v>
      </c>
      <c r="BI30" s="199">
        <f t="shared" si="30"/>
        <v>15.756746747524661</v>
      </c>
      <c r="BJ30" s="199">
        <f t="shared" si="30"/>
        <v>16.140257626116259</v>
      </c>
      <c r="BK30" s="199">
        <f t="shared" si="30"/>
        <v>16.576432022010994</v>
      </c>
      <c r="BL30" s="199">
        <f t="shared" si="30"/>
        <v>17.05886586311118</v>
      </c>
      <c r="BM30" s="199">
        <f t="shared" si="30"/>
        <v>17.613621940425372</v>
      </c>
      <c r="BN30" s="199">
        <f t="shared" si="30"/>
        <v>18.232052199450116</v>
      </c>
      <c r="BO30" s="199">
        <f t="shared" si="30"/>
        <v>18.906860452264986</v>
      </c>
      <c r="BP30" s="668">
        <f t="shared" ref="BP30" si="31">BO27*(1-$B$38)</f>
        <v>19.631891053325781</v>
      </c>
      <c r="BQ30" s="199">
        <f t="shared" ref="BQ30" si="32">BP27*(1-$B$38)</f>
        <v>20.401950609523784</v>
      </c>
      <c r="BR30" s="576">
        <f t="shared" ref="BR30" si="33">BQ27*(1-$B$38)</f>
        <v>21.212657560584287</v>
      </c>
      <c r="BS30" s="478"/>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678"/>
      <c r="BQ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481">
        <v>2015</v>
      </c>
      <c r="BP32" s="144">
        <v>2016</v>
      </c>
      <c r="BQ32" s="464">
        <v>2017</v>
      </c>
      <c r="BR32" s="353">
        <v>2018</v>
      </c>
    </row>
    <row r="33" spans="1:71" s="78" customFormat="1" ht="16.2" thickBot="1" x14ac:dyDescent="0.35">
      <c r="A33" s="59"/>
      <c r="B33" s="189"/>
      <c r="C33" s="201">
        <v>0</v>
      </c>
      <c r="D33" s="201">
        <v>0</v>
      </c>
      <c r="E33" s="201">
        <v>0</v>
      </c>
      <c r="F33" s="201">
        <f t="shared" ref="F33:AK33" si="34">F30*$B$39*16/12</f>
        <v>0</v>
      </c>
      <c r="G33" s="199">
        <f t="shared" si="34"/>
        <v>0.23809395870351677</v>
      </c>
      <c r="H33" s="199">
        <f t="shared" si="34"/>
        <v>0.45225092637079672</v>
      </c>
      <c r="I33" s="199">
        <f t="shared" si="34"/>
        <v>0.64646730072651726</v>
      </c>
      <c r="J33" s="199">
        <f t="shared" si="34"/>
        <v>0.82411476135391426</v>
      </c>
      <c r="K33" s="199">
        <f t="shared" si="34"/>
        <v>0.98803792582991579</v>
      </c>
      <c r="L33" s="199">
        <f t="shared" si="34"/>
        <v>1.1406367402227062</v>
      </c>
      <c r="M33" s="199">
        <f t="shared" si="34"/>
        <v>1.2839359902809611</v>
      </c>
      <c r="N33" s="199">
        <f t="shared" si="34"/>
        <v>1.4196439466122539</v>
      </c>
      <c r="O33" s="199">
        <f t="shared" si="34"/>
        <v>1.5529550102189571</v>
      </c>
      <c r="P33" s="199">
        <f t="shared" si="34"/>
        <v>1.6845833924087461</v>
      </c>
      <c r="Q33" s="199">
        <f t="shared" si="34"/>
        <v>1.8151316587544455</v>
      </c>
      <c r="R33" s="199">
        <f t="shared" si="34"/>
        <v>1.9451081815901967</v>
      </c>
      <c r="S33" s="199">
        <f t="shared" si="34"/>
        <v>2.0749418643279709</v>
      </c>
      <c r="T33" s="199">
        <f t="shared" si="34"/>
        <v>2.2049945640643211</v>
      </c>
      <c r="U33" s="199">
        <f t="shared" si="34"/>
        <v>2.3355715722813652</v>
      </c>
      <c r="V33" s="199">
        <f t="shared" si="34"/>
        <v>2.4669304572013133</v>
      </c>
      <c r="W33" s="199">
        <f t="shared" si="34"/>
        <v>2.5992885239013739</v>
      </c>
      <c r="X33" s="199">
        <f t="shared" si="34"/>
        <v>2.7328291082611655</v>
      </c>
      <c r="Y33" s="199">
        <f t="shared" si="34"/>
        <v>2.8848691852581752</v>
      </c>
      <c r="Z33" s="199">
        <f t="shared" si="34"/>
        <v>3.053535794263361</v>
      </c>
      <c r="AA33" s="199">
        <f t="shared" si="34"/>
        <v>3.2372487564386265</v>
      </c>
      <c r="AB33" s="199">
        <f t="shared" si="34"/>
        <v>3.4346749069957525</v>
      </c>
      <c r="AC33" s="199">
        <f t="shared" si="34"/>
        <v>3.6446894818829061</v>
      </c>
      <c r="AD33" s="199">
        <f t="shared" si="34"/>
        <v>3.8663435405163971</v>
      </c>
      <c r="AE33" s="199">
        <f t="shared" si="34"/>
        <v>4.0988364810011815</v>
      </c>
      <c r="AF33" s="199">
        <f t="shared" si="34"/>
        <v>4.3414928517806821</v>
      </c>
      <c r="AG33" s="199">
        <f t="shared" si="34"/>
        <v>4.5937427880967681</v>
      </c>
      <c r="AH33" s="199">
        <f t="shared" si="34"/>
        <v>4.8551055066284183</v>
      </c>
      <c r="AI33" s="199">
        <f t="shared" si="34"/>
        <v>5.112796502281336</v>
      </c>
      <c r="AJ33" s="199">
        <f t="shared" si="34"/>
        <v>5.3678351747149913</v>
      </c>
      <c r="AK33" s="199">
        <f t="shared" si="34"/>
        <v>5.62108157071546</v>
      </c>
      <c r="AL33" s="199">
        <f t="shared" ref="AL33:BR33" si="35">AL30*$B$39*16/12</f>
        <v>5.8732612942863982</v>
      </c>
      <c r="AM33" s="199">
        <f t="shared" si="35"/>
        <v>6.124986522786819</v>
      </c>
      <c r="AN33" s="199">
        <f t="shared" si="35"/>
        <v>6.3767737378196285</v>
      </c>
      <c r="AO33" s="199">
        <f t="shared" si="35"/>
        <v>6.6290586844221346</v>
      </c>
      <c r="AP33" s="199">
        <f t="shared" si="35"/>
        <v>6.8822089918312175</v>
      </c>
      <c r="AQ33" s="199">
        <f t="shared" si="35"/>
        <v>7.1365348213665394</v>
      </c>
      <c r="AR33" s="199">
        <f t="shared" si="35"/>
        <v>7.3922978498333327</v>
      </c>
      <c r="AS33" s="199">
        <f t="shared" si="35"/>
        <v>7.6678261223665309</v>
      </c>
      <c r="AT33" s="199">
        <f t="shared" si="35"/>
        <v>7.9611452531803018</v>
      </c>
      <c r="AU33" s="199">
        <f t="shared" si="35"/>
        <v>8.2705894930919666</v>
      </c>
      <c r="AV33" s="199">
        <f t="shared" si="35"/>
        <v>8.7167151099012141</v>
      </c>
      <c r="AW33" s="199">
        <f t="shared" si="35"/>
        <v>9.1621524760700943</v>
      </c>
      <c r="AX33" s="199">
        <f t="shared" si="35"/>
        <v>9.6082086240417084</v>
      </c>
      <c r="AY33" s="199">
        <f t="shared" si="35"/>
        <v>10.055986270539124</v>
      </c>
      <c r="AZ33" s="199">
        <f t="shared" si="35"/>
        <v>10.506415755262593</v>
      </c>
      <c r="BA33" s="199">
        <f t="shared" si="35"/>
        <v>10.960281986919632</v>
      </c>
      <c r="BB33" s="199">
        <f t="shared" si="35"/>
        <v>10.531459471185585</v>
      </c>
      <c r="BC33" s="199">
        <f t="shared" si="35"/>
        <v>10.232242468435334</v>
      </c>
      <c r="BD33" s="199">
        <f t="shared" si="35"/>
        <v>10.043538503330128</v>
      </c>
      <c r="BE33" s="199">
        <f t="shared" si="35"/>
        <v>9.9492396422437395</v>
      </c>
      <c r="BF33" s="199">
        <f t="shared" si="35"/>
        <v>10.003596243707699</v>
      </c>
      <c r="BG33" s="199">
        <f t="shared" si="35"/>
        <v>10.119656361683946</v>
      </c>
      <c r="BH33" s="199">
        <f t="shared" si="35"/>
        <v>10.288993353443628</v>
      </c>
      <c r="BI33" s="199">
        <f t="shared" si="35"/>
        <v>10.504497831683107</v>
      </c>
      <c r="BJ33" s="199">
        <f t="shared" si="35"/>
        <v>10.760171750744172</v>
      </c>
      <c r="BK33" s="199">
        <f t="shared" si="35"/>
        <v>11.050954681340663</v>
      </c>
      <c r="BL33" s="199">
        <f t="shared" si="35"/>
        <v>11.37257724207412</v>
      </c>
      <c r="BM33" s="199">
        <f t="shared" si="35"/>
        <v>11.742414626950248</v>
      </c>
      <c r="BN33" s="199">
        <f t="shared" si="35"/>
        <v>12.154701466300077</v>
      </c>
      <c r="BO33" s="199">
        <f t="shared" si="35"/>
        <v>12.604573634843325</v>
      </c>
      <c r="BP33" s="199">
        <f t="shared" si="35"/>
        <v>13.087927368883854</v>
      </c>
      <c r="BQ33" s="576">
        <f t="shared" si="35"/>
        <v>13.601300406349189</v>
      </c>
      <c r="BR33" s="656">
        <f t="shared" si="35"/>
        <v>14.141771707056192</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P34" s="287"/>
      <c r="BQ34" s="742"/>
      <c r="BS34" s="619"/>
    </row>
    <row r="35" spans="1:71" ht="38.2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448"/>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4"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DOC!Z13</f>
        <v>9.8365788436830831E-2</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33"/>
      <c r="BP47" s="744"/>
      <c r="BQ47" s="744"/>
      <c r="BR47" s="744"/>
    </row>
    <row r="48" spans="1:71" ht="31.2" x14ac:dyDescent="0.3">
      <c r="A48" s="79" t="s">
        <v>275</v>
      </c>
      <c r="B48" s="80"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588">
        <v>2015</v>
      </c>
      <c r="BP48" s="464">
        <v>2016</v>
      </c>
      <c r="BQ48" s="464">
        <v>2017</v>
      </c>
      <c r="BR48" s="353">
        <v>2018</v>
      </c>
    </row>
    <row r="49" spans="1:71" s="19" customFormat="1" ht="16.2" thickBot="1" x14ac:dyDescent="0.35">
      <c r="A49" s="302"/>
      <c r="B49" s="303"/>
      <c r="C49" s="307">
        <v>0</v>
      </c>
      <c r="D49" s="307">
        <v>0</v>
      </c>
      <c r="E49" s="307">
        <v>0</v>
      </c>
      <c r="F49" s="307">
        <v>0</v>
      </c>
      <c r="G49" s="307">
        <f>(G33-$B$40)*(1-$B$41)*10^3</f>
        <v>238.09395870351676</v>
      </c>
      <c r="H49" s="307">
        <f t="shared" ref="H49:BR49" si="36">(H33-$B$40)*(1-$B$41)*10^3</f>
        <v>452.25092637079672</v>
      </c>
      <c r="I49" s="307">
        <f t="shared" si="36"/>
        <v>646.46730072651724</v>
      </c>
      <c r="J49" s="307">
        <f t="shared" si="36"/>
        <v>824.11476135391422</v>
      </c>
      <c r="K49" s="307">
        <f t="shared" si="36"/>
        <v>988.03792582991582</v>
      </c>
      <c r="L49" s="307">
        <f t="shared" si="36"/>
        <v>1140.6367402227063</v>
      </c>
      <c r="M49" s="307">
        <f t="shared" si="36"/>
        <v>1283.9359902809611</v>
      </c>
      <c r="N49" s="307">
        <f t="shared" si="36"/>
        <v>1419.643946612254</v>
      </c>
      <c r="O49" s="307">
        <f t="shared" si="36"/>
        <v>1552.9550102189571</v>
      </c>
      <c r="P49" s="307">
        <f t="shared" si="36"/>
        <v>1684.583392408746</v>
      </c>
      <c r="Q49" s="307">
        <f t="shared" si="36"/>
        <v>1815.1316587544454</v>
      </c>
      <c r="R49" s="307">
        <f t="shared" si="36"/>
        <v>1945.1081815901966</v>
      </c>
      <c r="S49" s="307">
        <f t="shared" si="36"/>
        <v>2074.941864327971</v>
      </c>
      <c r="T49" s="307">
        <f t="shared" si="36"/>
        <v>2204.9945640643214</v>
      </c>
      <c r="U49" s="307">
        <f t="shared" si="36"/>
        <v>2335.5715722813652</v>
      </c>
      <c r="V49" s="307">
        <f t="shared" si="36"/>
        <v>2466.9304572013134</v>
      </c>
      <c r="W49" s="307">
        <f t="shared" si="36"/>
        <v>2599.288523901374</v>
      </c>
      <c r="X49" s="307">
        <f t="shared" si="36"/>
        <v>2732.8291082611654</v>
      </c>
      <c r="Y49" s="307">
        <f t="shared" si="36"/>
        <v>2884.8691852581751</v>
      </c>
      <c r="Z49" s="307">
        <f t="shared" si="36"/>
        <v>3053.5357942633609</v>
      </c>
      <c r="AA49" s="307">
        <f t="shared" si="36"/>
        <v>3237.2487564386265</v>
      </c>
      <c r="AB49" s="307">
        <f t="shared" si="36"/>
        <v>3434.6749069957523</v>
      </c>
      <c r="AC49" s="307">
        <f t="shared" si="36"/>
        <v>3644.689481882906</v>
      </c>
      <c r="AD49" s="307">
        <f t="shared" si="36"/>
        <v>3866.3435405163968</v>
      </c>
      <c r="AE49" s="307">
        <f t="shared" si="36"/>
        <v>4098.8364810011817</v>
      </c>
      <c r="AF49" s="307">
        <f t="shared" si="36"/>
        <v>4341.492851780682</v>
      </c>
      <c r="AG49" s="307">
        <f t="shared" si="36"/>
        <v>4593.742788096768</v>
      </c>
      <c r="AH49" s="307">
        <f t="shared" si="36"/>
        <v>4855.105506628418</v>
      </c>
      <c r="AI49" s="307">
        <f t="shared" si="36"/>
        <v>5112.796502281336</v>
      </c>
      <c r="AJ49" s="307">
        <f t="shared" si="36"/>
        <v>5367.8351747149909</v>
      </c>
      <c r="AK49" s="307">
        <f t="shared" si="36"/>
        <v>5621.0815707154597</v>
      </c>
      <c r="AL49" s="307">
        <f t="shared" si="36"/>
        <v>5873.261294286398</v>
      </c>
      <c r="AM49" s="307">
        <f t="shared" si="36"/>
        <v>6124.9865227868186</v>
      </c>
      <c r="AN49" s="307">
        <f t="shared" si="36"/>
        <v>6376.7737378196289</v>
      </c>
      <c r="AO49" s="307">
        <f t="shared" si="36"/>
        <v>6629.0586844221343</v>
      </c>
      <c r="AP49" s="307">
        <f t="shared" si="36"/>
        <v>6882.2089918312176</v>
      </c>
      <c r="AQ49" s="307">
        <f t="shared" si="36"/>
        <v>7136.5348213665393</v>
      </c>
      <c r="AR49" s="307">
        <f t="shared" si="36"/>
        <v>7392.2978498333323</v>
      </c>
      <c r="AS49" s="307">
        <f t="shared" si="36"/>
        <v>7667.8261223665313</v>
      </c>
      <c r="AT49" s="307">
        <f t="shared" si="36"/>
        <v>7961.1452531803016</v>
      </c>
      <c r="AU49" s="307">
        <f t="shared" si="36"/>
        <v>8270.5894930919658</v>
      </c>
      <c r="AV49" s="307">
        <f t="shared" si="36"/>
        <v>8716.7151099012135</v>
      </c>
      <c r="AW49" s="307">
        <f t="shared" si="36"/>
        <v>9162.1524760700941</v>
      </c>
      <c r="AX49" s="307">
        <f t="shared" si="36"/>
        <v>9608.2086240417084</v>
      </c>
      <c r="AY49" s="307">
        <f t="shared" si="36"/>
        <v>10055.986270539124</v>
      </c>
      <c r="AZ49" s="307">
        <f t="shared" si="36"/>
        <v>10506.415755262593</v>
      </c>
      <c r="BA49" s="307">
        <f t="shared" si="36"/>
        <v>10960.281986919632</v>
      </c>
      <c r="BB49" s="307">
        <f t="shared" si="36"/>
        <v>10531.459471185584</v>
      </c>
      <c r="BC49" s="307">
        <f t="shared" si="36"/>
        <v>10232.242468435334</v>
      </c>
      <c r="BD49" s="307">
        <f t="shared" si="36"/>
        <v>10043.538503330128</v>
      </c>
      <c r="BE49" s="307">
        <f t="shared" si="36"/>
        <v>9949.2396422437396</v>
      </c>
      <c r="BF49" s="307">
        <f t="shared" si="36"/>
        <v>10003.5962437077</v>
      </c>
      <c r="BG49" s="307">
        <f t="shared" si="36"/>
        <v>10119.656361683947</v>
      </c>
      <c r="BH49" s="307">
        <f t="shared" si="36"/>
        <v>10288.993353443628</v>
      </c>
      <c r="BI49" s="307">
        <f t="shared" si="36"/>
        <v>10504.497831683108</v>
      </c>
      <c r="BJ49" s="307">
        <f t="shared" si="36"/>
        <v>10760.171750744172</v>
      </c>
      <c r="BK49" s="307">
        <f t="shared" si="36"/>
        <v>11050.954681340663</v>
      </c>
      <c r="BL49" s="307">
        <f t="shared" si="36"/>
        <v>11372.57724207412</v>
      </c>
      <c r="BM49" s="307">
        <f t="shared" si="36"/>
        <v>11742.414626950249</v>
      </c>
      <c r="BN49" s="312">
        <f t="shared" si="36"/>
        <v>12154.701466300077</v>
      </c>
      <c r="BO49" s="307">
        <f t="shared" si="36"/>
        <v>12604.573634843326</v>
      </c>
      <c r="BP49" s="312">
        <f t="shared" si="36"/>
        <v>13087.927368883853</v>
      </c>
      <c r="BQ49" s="312">
        <f t="shared" si="36"/>
        <v>13601.30040634919</v>
      </c>
      <c r="BR49" s="663">
        <f t="shared" si="36"/>
        <v>14141.771707056192</v>
      </c>
    </row>
    <row r="50" spans="1:71" ht="16.2" thickBot="1" x14ac:dyDescent="0.35">
      <c r="A50" s="4"/>
      <c r="B50" s="31"/>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P50" s="678"/>
      <c r="BQ50" s="678"/>
      <c r="BS50" s="619"/>
    </row>
    <row r="51" spans="1:71" ht="31.2" x14ac:dyDescent="0.3">
      <c r="A51" s="60" t="s">
        <v>267</v>
      </c>
      <c r="B51" s="200"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464">
        <v>2016</v>
      </c>
      <c r="BQ51" s="464">
        <v>2017</v>
      </c>
      <c r="BR51" s="353">
        <v>2018</v>
      </c>
    </row>
    <row r="52" spans="1:71" s="19" customFormat="1" ht="16.2" thickBot="1" x14ac:dyDescent="0.35">
      <c r="A52" s="302"/>
      <c r="B52" s="303"/>
      <c r="C52" s="307">
        <v>0</v>
      </c>
      <c r="D52" s="307">
        <v>0</v>
      </c>
      <c r="E52" s="307">
        <v>0</v>
      </c>
      <c r="F52" s="310">
        <v>0</v>
      </c>
      <c r="G52" s="307">
        <f>G49*21</f>
        <v>4999.9731327738518</v>
      </c>
      <c r="H52" s="307">
        <f t="shared" ref="H52:BR52" si="37">H49*21</f>
        <v>9497.2694537867319</v>
      </c>
      <c r="I52" s="307">
        <f t="shared" si="37"/>
        <v>13575.813315256863</v>
      </c>
      <c r="J52" s="307">
        <f t="shared" si="37"/>
        <v>17306.409988432199</v>
      </c>
      <c r="K52" s="307">
        <f t="shared" si="37"/>
        <v>20748.796442428233</v>
      </c>
      <c r="L52" s="307">
        <f t="shared" si="37"/>
        <v>23953.371544676833</v>
      </c>
      <c r="M52" s="307">
        <f t="shared" si="37"/>
        <v>26962.65579590018</v>
      </c>
      <c r="N52" s="307">
        <f t="shared" si="37"/>
        <v>29812.522878857333</v>
      </c>
      <c r="O52" s="307">
        <f t="shared" si="37"/>
        <v>32612.055214598098</v>
      </c>
      <c r="P52" s="307">
        <f t="shared" si="37"/>
        <v>35376.251240583668</v>
      </c>
      <c r="Q52" s="307">
        <f t="shared" si="37"/>
        <v>38117.764833843357</v>
      </c>
      <c r="R52" s="307">
        <f t="shared" si="37"/>
        <v>40847.271813394131</v>
      </c>
      <c r="S52" s="307">
        <f t="shared" si="37"/>
        <v>43573.779150887392</v>
      </c>
      <c r="T52" s="307">
        <f t="shared" si="37"/>
        <v>46304.885845350749</v>
      </c>
      <c r="U52" s="307">
        <f t="shared" si="37"/>
        <v>49047.003017908668</v>
      </c>
      <c r="V52" s="307">
        <f t="shared" si="37"/>
        <v>51805.539601227581</v>
      </c>
      <c r="W52" s="307">
        <f t="shared" si="37"/>
        <v>54585.05900192885</v>
      </c>
      <c r="X52" s="307">
        <f t="shared" si="37"/>
        <v>57389.411273484475</v>
      </c>
      <c r="Y52" s="307">
        <f t="shared" si="37"/>
        <v>60582.252890421674</v>
      </c>
      <c r="Z52" s="307">
        <f t="shared" si="37"/>
        <v>64124.251679530578</v>
      </c>
      <c r="AA52" s="307">
        <f t="shared" si="37"/>
        <v>67982.223885211162</v>
      </c>
      <c r="AB52" s="307">
        <f t="shared" si="37"/>
        <v>72128.173046910801</v>
      </c>
      <c r="AC52" s="307">
        <f t="shared" si="37"/>
        <v>76538.479119541022</v>
      </c>
      <c r="AD52" s="307">
        <f t="shared" si="37"/>
        <v>81193.214350844341</v>
      </c>
      <c r="AE52" s="307">
        <f t="shared" si="37"/>
        <v>86075.566101024815</v>
      </c>
      <c r="AF52" s="307">
        <f t="shared" si="37"/>
        <v>91171.349887394317</v>
      </c>
      <c r="AG52" s="307">
        <f t="shared" si="37"/>
        <v>96468.598550032126</v>
      </c>
      <c r="AH52" s="307">
        <f t="shared" si="37"/>
        <v>101957.21563919677</v>
      </c>
      <c r="AI52" s="307">
        <f t="shared" si="37"/>
        <v>107368.72654790805</v>
      </c>
      <c r="AJ52" s="307">
        <f t="shared" si="37"/>
        <v>112724.53866901482</v>
      </c>
      <c r="AK52" s="307">
        <f t="shared" si="37"/>
        <v>118042.71298502466</v>
      </c>
      <c r="AL52" s="307">
        <f t="shared" si="37"/>
        <v>123338.48718001436</v>
      </c>
      <c r="AM52" s="307">
        <f t="shared" si="37"/>
        <v>128624.7169785232</v>
      </c>
      <c r="AN52" s="307">
        <f t="shared" si="37"/>
        <v>133912.2484942122</v>
      </c>
      <c r="AO52" s="307">
        <f t="shared" si="37"/>
        <v>139210.23237286482</v>
      </c>
      <c r="AP52" s="307">
        <f t="shared" si="37"/>
        <v>144526.38882845556</v>
      </c>
      <c r="AQ52" s="307">
        <f t="shared" si="37"/>
        <v>149867.23124869732</v>
      </c>
      <c r="AR52" s="307">
        <f t="shared" si="37"/>
        <v>155238.25484649997</v>
      </c>
      <c r="AS52" s="307">
        <f t="shared" si="37"/>
        <v>161024.34856969715</v>
      </c>
      <c r="AT52" s="307">
        <f t="shared" si="37"/>
        <v>167184.05031678634</v>
      </c>
      <c r="AU52" s="307">
        <f t="shared" si="37"/>
        <v>173682.37935493127</v>
      </c>
      <c r="AV52" s="307">
        <f t="shared" si="37"/>
        <v>183051.01730792547</v>
      </c>
      <c r="AW52" s="307">
        <f t="shared" si="37"/>
        <v>192405.20199747197</v>
      </c>
      <c r="AX52" s="307">
        <f t="shared" si="37"/>
        <v>201772.38110487588</v>
      </c>
      <c r="AY52" s="307">
        <f t="shared" si="37"/>
        <v>211175.71168132161</v>
      </c>
      <c r="AZ52" s="307">
        <f t="shared" si="37"/>
        <v>220634.73086051445</v>
      </c>
      <c r="BA52" s="307">
        <f t="shared" si="37"/>
        <v>230165.92172531228</v>
      </c>
      <c r="BB52" s="307">
        <f t="shared" si="37"/>
        <v>221160.64889489728</v>
      </c>
      <c r="BC52" s="307">
        <f t="shared" si="37"/>
        <v>214877.09183714201</v>
      </c>
      <c r="BD52" s="307">
        <f t="shared" si="37"/>
        <v>210914.30856993271</v>
      </c>
      <c r="BE52" s="307">
        <f t="shared" si="37"/>
        <v>208934.03248711853</v>
      </c>
      <c r="BF52" s="307">
        <f t="shared" si="37"/>
        <v>210075.5211178617</v>
      </c>
      <c r="BG52" s="307">
        <f t="shared" si="37"/>
        <v>212512.78359536288</v>
      </c>
      <c r="BH52" s="307">
        <f t="shared" si="37"/>
        <v>216068.86042231618</v>
      </c>
      <c r="BI52" s="307">
        <f t="shared" si="37"/>
        <v>220594.45446534525</v>
      </c>
      <c r="BJ52" s="307">
        <f t="shared" si="37"/>
        <v>225963.6067656276</v>
      </c>
      <c r="BK52" s="307">
        <f t="shared" si="37"/>
        <v>232070.04830815393</v>
      </c>
      <c r="BL52" s="307">
        <f t="shared" si="37"/>
        <v>238824.12208355652</v>
      </c>
      <c r="BM52" s="307">
        <f t="shared" si="37"/>
        <v>246590.70716595522</v>
      </c>
      <c r="BN52" s="312">
        <f t="shared" si="37"/>
        <v>255248.73079230162</v>
      </c>
      <c r="BO52" s="312">
        <f t="shared" si="37"/>
        <v>264696.04633170983</v>
      </c>
      <c r="BP52" s="312">
        <f t="shared" si="37"/>
        <v>274846.47474656091</v>
      </c>
      <c r="BQ52" s="312">
        <f t="shared" si="37"/>
        <v>285627.30853333301</v>
      </c>
      <c r="BR52" s="663">
        <f t="shared" si="37"/>
        <v>296977.20584818005</v>
      </c>
    </row>
  </sheetData>
  <mergeCells count="2">
    <mergeCell ref="A43:B43"/>
    <mergeCell ref="A35:B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S52"/>
  <sheetViews>
    <sheetView topLeftCell="A34" zoomScale="70" zoomScaleNormal="70" workbookViewId="0">
      <pane xSplit="2" topLeftCell="BJ1" activePane="topRight" state="frozen"/>
      <selection pane="topRight" activeCell="A46" sqref="A46"/>
    </sheetView>
  </sheetViews>
  <sheetFormatPr defaultColWidth="9.33203125" defaultRowHeight="14.4" x14ac:dyDescent="0.3"/>
  <cols>
    <col min="1" max="1" width="40.6640625" style="2" customWidth="1"/>
    <col min="2" max="2" width="24" style="2" customWidth="1"/>
    <col min="3" max="12" width="9.33203125" style="2" bestFit="1" customWidth="1"/>
    <col min="13" max="13" width="12.6640625" style="2" bestFit="1" customWidth="1"/>
    <col min="14" max="61" width="14.5546875" style="2" bestFit="1" customWidth="1"/>
    <col min="62" max="66" width="15.5546875" style="2" customWidth="1"/>
    <col min="67" max="67" width="17.33203125" style="2" customWidth="1"/>
    <col min="68" max="68" width="17.88671875" style="2" customWidth="1"/>
    <col min="69" max="69" width="16.33203125" style="2" customWidth="1"/>
    <col min="70" max="70" width="18" style="2" customWidth="1"/>
    <col min="71" max="16384" width="9.33203125" style="2"/>
  </cols>
  <sheetData>
    <row r="1" spans="1:71" ht="15" thickBot="1" x14ac:dyDescent="0.35"/>
    <row r="2" spans="1:71" ht="15.6" x14ac:dyDescent="0.3">
      <c r="A2" s="79" t="s">
        <v>0</v>
      </c>
      <c r="B2" s="80" t="s">
        <v>27</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87">
        <v>2014</v>
      </c>
      <c r="BO2" s="606">
        <v>2015</v>
      </c>
      <c r="BP2" s="464">
        <v>2016</v>
      </c>
      <c r="BQ2" s="464">
        <v>2017</v>
      </c>
      <c r="BR2" s="353">
        <v>2018</v>
      </c>
    </row>
    <row r="3" spans="1:71" s="18" customFormat="1" ht="16.2" thickBot="1" x14ac:dyDescent="0.35">
      <c r="A3" s="313"/>
      <c r="B3" s="314"/>
      <c r="C3" s="167"/>
      <c r="D3" s="167"/>
      <c r="E3" s="167"/>
      <c r="F3" s="167"/>
      <c r="G3" s="167"/>
      <c r="H3" s="167"/>
      <c r="I3" s="167"/>
      <c r="J3" s="167"/>
      <c r="K3" s="167"/>
      <c r="L3" s="167"/>
      <c r="M3" s="168">
        <f>Population!E10</f>
        <v>99262</v>
      </c>
      <c r="N3" s="168">
        <f t="shared" ref="N3:V3" si="0">M3+($M$3*(M6/100))</f>
        <v>112629.8</v>
      </c>
      <c r="O3" s="168">
        <f t="shared" si="0"/>
        <v>125997.6</v>
      </c>
      <c r="P3" s="168">
        <f t="shared" si="0"/>
        <v>139365.4</v>
      </c>
      <c r="Q3" s="168">
        <f t="shared" si="0"/>
        <v>152733.19999999998</v>
      </c>
      <c r="R3" s="168">
        <f t="shared" si="0"/>
        <v>166100.99999999997</v>
      </c>
      <c r="S3" s="168">
        <f t="shared" si="0"/>
        <v>179468.79999999996</v>
      </c>
      <c r="T3" s="168">
        <f t="shared" si="0"/>
        <v>192836.59999999995</v>
      </c>
      <c r="U3" s="168">
        <f t="shared" si="0"/>
        <v>206204.39999999994</v>
      </c>
      <c r="V3" s="168">
        <f t="shared" si="0"/>
        <v>219572.19999999992</v>
      </c>
      <c r="W3" s="168">
        <f>Population!F10</f>
        <v>232940</v>
      </c>
      <c r="X3" s="168">
        <f t="shared" ref="X3:AF3" si="1">W3+($W$3*(W6/100))</f>
        <v>251930.1</v>
      </c>
      <c r="Y3" s="168">
        <f t="shared" si="1"/>
        <v>270920.2</v>
      </c>
      <c r="Z3" s="168">
        <f t="shared" si="1"/>
        <v>289910.3</v>
      </c>
      <c r="AA3" s="168">
        <f t="shared" si="1"/>
        <v>308900.39999999997</v>
      </c>
      <c r="AB3" s="168">
        <f t="shared" si="1"/>
        <v>327890.49999999994</v>
      </c>
      <c r="AC3" s="168">
        <f t="shared" si="1"/>
        <v>346880.59999999992</v>
      </c>
      <c r="AD3" s="168">
        <f t="shared" si="1"/>
        <v>365870.6999999999</v>
      </c>
      <c r="AE3" s="168">
        <f t="shared" si="1"/>
        <v>384860.79999999987</v>
      </c>
      <c r="AF3" s="168">
        <f t="shared" si="1"/>
        <v>403850.89999999985</v>
      </c>
      <c r="AG3" s="168">
        <f>Population!G10</f>
        <v>422841</v>
      </c>
      <c r="AH3" s="168">
        <f t="shared" ref="AH3:AP3" si="2">AG3+($AG$3*(AG6/100))</f>
        <v>438139.8</v>
      </c>
      <c r="AI3" s="168">
        <f t="shared" si="2"/>
        <v>453438.6</v>
      </c>
      <c r="AJ3" s="168">
        <f t="shared" si="2"/>
        <v>468737.39999999997</v>
      </c>
      <c r="AK3" s="168">
        <f t="shared" si="2"/>
        <v>484036.19999999995</v>
      </c>
      <c r="AL3" s="168">
        <f t="shared" si="2"/>
        <v>499334.99999999994</v>
      </c>
      <c r="AM3" s="168">
        <f t="shared" si="2"/>
        <v>514633.79999999993</v>
      </c>
      <c r="AN3" s="168">
        <f t="shared" si="2"/>
        <v>529932.6</v>
      </c>
      <c r="AO3" s="168">
        <f t="shared" si="2"/>
        <v>545231.4</v>
      </c>
      <c r="AP3" s="168">
        <f t="shared" si="2"/>
        <v>560530.20000000007</v>
      </c>
      <c r="AQ3" s="168">
        <f>Population!H10</f>
        <v>575829</v>
      </c>
      <c r="AR3" s="168">
        <f t="shared" ref="AR3:AZ3" si="3">AQ3+($AQ$3*(AQ6/100))</f>
        <v>599097.5</v>
      </c>
      <c r="AS3" s="168">
        <f t="shared" si="3"/>
        <v>622366</v>
      </c>
      <c r="AT3" s="168">
        <f t="shared" si="3"/>
        <v>645634.5</v>
      </c>
      <c r="AU3" s="168">
        <f t="shared" si="3"/>
        <v>668903</v>
      </c>
      <c r="AV3" s="168">
        <f t="shared" si="3"/>
        <v>692171.5</v>
      </c>
      <c r="AW3" s="168">
        <f t="shared" si="3"/>
        <v>715440</v>
      </c>
      <c r="AX3" s="168">
        <f t="shared" si="3"/>
        <v>738708.5</v>
      </c>
      <c r="AY3" s="168">
        <f t="shared" si="3"/>
        <v>761977</v>
      </c>
      <c r="AZ3" s="168">
        <f t="shared" si="3"/>
        <v>785245.5</v>
      </c>
      <c r="BA3" s="168">
        <f>Population!I10</f>
        <v>808514</v>
      </c>
      <c r="BB3" s="168">
        <f t="shared" ref="BB3:BJ3" si="4">BA3+($BA$3*(BA6/100))</f>
        <v>830308.5</v>
      </c>
      <c r="BC3" s="168">
        <f t="shared" si="4"/>
        <v>852103</v>
      </c>
      <c r="BD3" s="168">
        <f t="shared" si="4"/>
        <v>873897.5</v>
      </c>
      <c r="BE3" s="168">
        <f t="shared" si="4"/>
        <v>895692</v>
      </c>
      <c r="BF3" s="168">
        <f t="shared" si="4"/>
        <v>917486.5</v>
      </c>
      <c r="BG3" s="168">
        <f t="shared" si="4"/>
        <v>939281</v>
      </c>
      <c r="BH3" s="168">
        <f t="shared" si="4"/>
        <v>961075.5</v>
      </c>
      <c r="BI3" s="168">
        <f t="shared" si="4"/>
        <v>982870</v>
      </c>
      <c r="BJ3" s="168">
        <f t="shared" si="4"/>
        <v>1004664.5</v>
      </c>
      <c r="BK3" s="168">
        <f>Population!J10</f>
        <v>1026459</v>
      </c>
      <c r="BL3" s="168">
        <f>BK3+($BK$3*(BK6/100))</f>
        <v>1054128.4784202871</v>
      </c>
      <c r="BM3" s="168">
        <f>BL3+($BK$3*(BL6/100))</f>
        <v>1081797.9568405743</v>
      </c>
      <c r="BN3" s="168">
        <f>BM3+($BK$3*(BM6/100))</f>
        <v>1109467.4352608614</v>
      </c>
      <c r="BO3" s="492">
        <f>BN3+($BK$3*(BN6/100))</f>
        <v>1137136.9136811486</v>
      </c>
      <c r="BP3" s="492">
        <f t="shared" ref="BP3:BR3" si="5">BO3+($BK$3*(BO6/100))</f>
        <v>1164806.3921014357</v>
      </c>
      <c r="BQ3" s="168">
        <f t="shared" si="5"/>
        <v>1192475.8705217228</v>
      </c>
      <c r="BR3" s="594">
        <f t="shared" si="5"/>
        <v>1220145.34894201</v>
      </c>
      <c r="BS3" s="689"/>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P4" s="483"/>
      <c r="BQ4" s="483"/>
      <c r="BR4" s="483"/>
      <c r="BS4" s="619"/>
    </row>
    <row r="5" spans="1:71" ht="31.2" x14ac:dyDescent="0.3">
      <c r="A5" s="79" t="s">
        <v>1</v>
      </c>
      <c r="B5" s="80" t="s">
        <v>27</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491">
        <v>2015</v>
      </c>
      <c r="BP5" s="464">
        <v>2016</v>
      </c>
      <c r="BQ5" s="464">
        <v>2017</v>
      </c>
      <c r="BR5" s="353">
        <v>2018</v>
      </c>
    </row>
    <row r="6" spans="1:71" ht="16.2" thickBot="1" x14ac:dyDescent="0.35">
      <c r="A6" s="42"/>
      <c r="B6" s="22"/>
      <c r="C6" s="7"/>
      <c r="D6" s="7"/>
      <c r="E6" s="7"/>
      <c r="F6" s="7"/>
      <c r="G6" s="7"/>
      <c r="H6" s="7"/>
      <c r="I6" s="7"/>
      <c r="J6" s="7"/>
      <c r="K6" s="7"/>
      <c r="L6" s="7"/>
      <c r="M6" s="154">
        <f t="shared" ref="M6:V6" si="6">((($W$3-$M$3)/$M$3)*100)/10</f>
        <v>13.467187846305738</v>
      </c>
      <c r="N6" s="154">
        <f t="shared" si="6"/>
        <v>13.467187846305738</v>
      </c>
      <c r="O6" s="154">
        <f t="shared" si="6"/>
        <v>13.467187846305738</v>
      </c>
      <c r="P6" s="154">
        <f t="shared" si="6"/>
        <v>13.467187846305738</v>
      </c>
      <c r="Q6" s="154">
        <f t="shared" si="6"/>
        <v>13.467187846305738</v>
      </c>
      <c r="R6" s="154">
        <f t="shared" si="6"/>
        <v>13.467187846305738</v>
      </c>
      <c r="S6" s="154">
        <f t="shared" si="6"/>
        <v>13.467187846305738</v>
      </c>
      <c r="T6" s="154">
        <f t="shared" si="6"/>
        <v>13.467187846305738</v>
      </c>
      <c r="U6" s="154">
        <f t="shared" si="6"/>
        <v>13.467187846305738</v>
      </c>
      <c r="V6" s="154">
        <f t="shared" si="6"/>
        <v>13.467187846305738</v>
      </c>
      <c r="W6" s="154">
        <f t="shared" ref="W6:AF6" si="7">((($AG$3-$W$3)/$W$3)*100)/10</f>
        <v>8.1523568300850009</v>
      </c>
      <c r="X6" s="154">
        <f t="shared" si="7"/>
        <v>8.1523568300850009</v>
      </c>
      <c r="Y6" s="154">
        <f t="shared" si="7"/>
        <v>8.1523568300850009</v>
      </c>
      <c r="Z6" s="154">
        <f t="shared" si="7"/>
        <v>8.1523568300850009</v>
      </c>
      <c r="AA6" s="154">
        <f t="shared" si="7"/>
        <v>8.1523568300850009</v>
      </c>
      <c r="AB6" s="154">
        <f t="shared" si="7"/>
        <v>8.1523568300850009</v>
      </c>
      <c r="AC6" s="154">
        <f t="shared" si="7"/>
        <v>8.1523568300850009</v>
      </c>
      <c r="AD6" s="154">
        <f t="shared" si="7"/>
        <v>8.1523568300850009</v>
      </c>
      <c r="AE6" s="154">
        <f t="shared" si="7"/>
        <v>8.1523568300850009</v>
      </c>
      <c r="AF6" s="154">
        <f t="shared" si="7"/>
        <v>8.1523568300850009</v>
      </c>
      <c r="AG6" s="154">
        <f t="shared" ref="AG6:AP6" si="8">((($AQ$3-$AG$3)/$AG$3)*100)/10</f>
        <v>3.6180975827793427</v>
      </c>
      <c r="AH6" s="154">
        <f t="shared" si="8"/>
        <v>3.6180975827793427</v>
      </c>
      <c r="AI6" s="154">
        <f t="shared" si="8"/>
        <v>3.6180975827793427</v>
      </c>
      <c r="AJ6" s="154">
        <f t="shared" si="8"/>
        <v>3.6180975827793427</v>
      </c>
      <c r="AK6" s="154">
        <f t="shared" si="8"/>
        <v>3.6180975827793427</v>
      </c>
      <c r="AL6" s="154">
        <f t="shared" si="8"/>
        <v>3.6180975827793427</v>
      </c>
      <c r="AM6" s="154">
        <f t="shared" si="8"/>
        <v>3.6180975827793427</v>
      </c>
      <c r="AN6" s="154">
        <f t="shared" si="8"/>
        <v>3.6180975827793427</v>
      </c>
      <c r="AO6" s="154">
        <f t="shared" si="8"/>
        <v>3.6180975827793427</v>
      </c>
      <c r="AP6" s="154">
        <f t="shared" si="8"/>
        <v>3.6180975827793427</v>
      </c>
      <c r="AQ6" s="154">
        <f t="shared" ref="AQ6:AZ6" si="9">((($BA$3-$AQ$3)/$AQ$3)*100)/10</f>
        <v>4.0408697721024813</v>
      </c>
      <c r="AR6" s="154">
        <f t="shared" si="9"/>
        <v>4.0408697721024813</v>
      </c>
      <c r="AS6" s="154">
        <f t="shared" si="9"/>
        <v>4.0408697721024813</v>
      </c>
      <c r="AT6" s="154">
        <f t="shared" si="9"/>
        <v>4.0408697721024813</v>
      </c>
      <c r="AU6" s="154">
        <f t="shared" si="9"/>
        <v>4.0408697721024813</v>
      </c>
      <c r="AV6" s="154">
        <f t="shared" si="9"/>
        <v>4.0408697721024813</v>
      </c>
      <c r="AW6" s="154">
        <f t="shared" si="9"/>
        <v>4.0408697721024813</v>
      </c>
      <c r="AX6" s="154">
        <f t="shared" si="9"/>
        <v>4.0408697721024813</v>
      </c>
      <c r="AY6" s="154">
        <f t="shared" si="9"/>
        <v>4.0408697721024813</v>
      </c>
      <c r="AZ6" s="154">
        <f t="shared" si="9"/>
        <v>4.0408697721024813</v>
      </c>
      <c r="BA6" s="154">
        <f t="shared" ref="BA6:BR6" si="10">((($BK$3-$BA$3)/$BA$3)*100)/10</f>
        <v>2.6956243181936244</v>
      </c>
      <c r="BB6" s="154">
        <f t="shared" si="10"/>
        <v>2.6956243181936244</v>
      </c>
      <c r="BC6" s="154">
        <f t="shared" si="10"/>
        <v>2.6956243181936244</v>
      </c>
      <c r="BD6" s="154">
        <f t="shared" si="10"/>
        <v>2.6956243181936244</v>
      </c>
      <c r="BE6" s="154">
        <f t="shared" si="10"/>
        <v>2.6956243181936244</v>
      </c>
      <c r="BF6" s="154">
        <f t="shared" si="10"/>
        <v>2.6956243181936244</v>
      </c>
      <c r="BG6" s="154">
        <f t="shared" si="10"/>
        <v>2.6956243181936244</v>
      </c>
      <c r="BH6" s="154">
        <f t="shared" si="10"/>
        <v>2.6956243181936244</v>
      </c>
      <c r="BI6" s="154">
        <f t="shared" si="10"/>
        <v>2.6956243181936244</v>
      </c>
      <c r="BJ6" s="154">
        <f t="shared" si="10"/>
        <v>2.6956243181936244</v>
      </c>
      <c r="BK6" s="154">
        <f t="shared" si="10"/>
        <v>2.6956243181936244</v>
      </c>
      <c r="BL6" s="154">
        <f t="shared" si="10"/>
        <v>2.6956243181936244</v>
      </c>
      <c r="BM6" s="154">
        <f t="shared" si="10"/>
        <v>2.6956243181936244</v>
      </c>
      <c r="BN6" s="212">
        <f t="shared" si="10"/>
        <v>2.6956243181936244</v>
      </c>
      <c r="BO6" s="669">
        <f t="shared" si="10"/>
        <v>2.6956243181936244</v>
      </c>
      <c r="BP6" s="154">
        <f t="shared" si="10"/>
        <v>2.6956243181936244</v>
      </c>
      <c r="BQ6" s="154">
        <f t="shared" si="10"/>
        <v>2.6956243181936244</v>
      </c>
      <c r="BR6" s="672">
        <f t="shared" si="10"/>
        <v>2.6956243181936244</v>
      </c>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483"/>
      <c r="BP7" s="678"/>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144">
        <v>2015</v>
      </c>
      <c r="BP8" s="144">
        <v>2016</v>
      </c>
      <c r="BQ8" s="464">
        <v>2017</v>
      </c>
      <c r="BR8" s="353">
        <v>2018</v>
      </c>
    </row>
    <row r="9" spans="1:71" ht="16.2" thickBot="1" x14ac:dyDescent="0.35">
      <c r="A9" s="39"/>
      <c r="B9" s="24"/>
      <c r="C9" s="151"/>
      <c r="D9" s="151"/>
      <c r="E9" s="151"/>
      <c r="F9" s="151"/>
      <c r="G9" s="151"/>
      <c r="H9" s="151"/>
      <c r="I9" s="151"/>
      <c r="J9" s="151"/>
      <c r="K9" s="151"/>
      <c r="L9" s="151"/>
      <c r="M9" s="151">
        <f t="shared" ref="M9:U9" si="11">N9-($W$9*(M12/100))</f>
        <v>0.23771181696462715</v>
      </c>
      <c r="N9" s="151">
        <f t="shared" si="11"/>
        <v>0.24044139524192443</v>
      </c>
      <c r="O9" s="151">
        <f t="shared" si="11"/>
        <v>0.24317097351922171</v>
      </c>
      <c r="P9" s="151">
        <f t="shared" si="11"/>
        <v>0.24590055179651898</v>
      </c>
      <c r="Q9" s="151">
        <f t="shared" si="11"/>
        <v>0.24863013007381626</v>
      </c>
      <c r="R9" s="151">
        <f t="shared" si="11"/>
        <v>0.25135970835111354</v>
      </c>
      <c r="S9" s="151">
        <f t="shared" si="11"/>
        <v>0.25408928662841079</v>
      </c>
      <c r="T9" s="151">
        <f t="shared" si="11"/>
        <v>0.25681886490570804</v>
      </c>
      <c r="U9" s="151">
        <f t="shared" si="11"/>
        <v>0.2595484431830053</v>
      </c>
      <c r="V9" s="151">
        <f>W9-($W$9*(V12/100))</f>
        <v>0.26227802146030255</v>
      </c>
      <c r="W9" s="151">
        <f t="shared" ref="W9:AE9" si="12">X9-($AG$9*(W12/100))</f>
        <v>0.2650075997375998</v>
      </c>
      <c r="X9" s="151">
        <f t="shared" si="12"/>
        <v>0.26957455368383981</v>
      </c>
      <c r="Y9" s="151">
        <f t="shared" si="12"/>
        <v>0.27414150763007983</v>
      </c>
      <c r="Z9" s="151">
        <f t="shared" si="12"/>
        <v>0.27870846157631984</v>
      </c>
      <c r="AA9" s="151">
        <f t="shared" si="12"/>
        <v>0.28327541552255986</v>
      </c>
      <c r="AB9" s="151">
        <f t="shared" si="12"/>
        <v>0.28784236946879987</v>
      </c>
      <c r="AC9" s="151">
        <f t="shared" si="12"/>
        <v>0.29240932341503989</v>
      </c>
      <c r="AD9" s="151">
        <f t="shared" si="12"/>
        <v>0.29697627736127991</v>
      </c>
      <c r="AE9" s="151">
        <f t="shared" si="12"/>
        <v>0.30154323130751992</v>
      </c>
      <c r="AF9" s="151">
        <f>AG9-($AG$9*(AF12/100))</f>
        <v>0.30611018525375994</v>
      </c>
      <c r="AG9" s="151">
        <f t="shared" ref="AG9:AO9" si="13">AH9-($AQ$9*(AG12/100))</f>
        <v>0.31067713919999995</v>
      </c>
      <c r="AH9" s="151">
        <f t="shared" si="13"/>
        <v>0.31301556927999996</v>
      </c>
      <c r="AI9" s="151">
        <f t="shared" si="13"/>
        <v>0.31535399935999997</v>
      </c>
      <c r="AJ9" s="151">
        <f t="shared" si="13"/>
        <v>0.31769242943999998</v>
      </c>
      <c r="AK9" s="151">
        <f t="shared" si="13"/>
        <v>0.32003085951999999</v>
      </c>
      <c r="AL9" s="151">
        <f t="shared" si="13"/>
        <v>0.3223692896</v>
      </c>
      <c r="AM9" s="151">
        <f t="shared" si="13"/>
        <v>0.32470771968000001</v>
      </c>
      <c r="AN9" s="151">
        <f t="shared" si="13"/>
        <v>0.32704614976000002</v>
      </c>
      <c r="AO9" s="151">
        <f t="shared" si="13"/>
        <v>0.32938457984000002</v>
      </c>
      <c r="AP9" s="151">
        <f>AQ9-($AQ$9*(AP12/100))</f>
        <v>0.33172300992000003</v>
      </c>
      <c r="AQ9" s="151">
        <f t="shared" ref="AQ9:AY9" si="14">AR9-($BA$9*AQ12%)</f>
        <v>0.33406144000000004</v>
      </c>
      <c r="AR9" s="151">
        <f t="shared" si="14"/>
        <v>0.33870329600000004</v>
      </c>
      <c r="AS9" s="151">
        <f t="shared" si="14"/>
        <v>0.34334515200000004</v>
      </c>
      <c r="AT9" s="151">
        <f t="shared" si="14"/>
        <v>0.34798700800000004</v>
      </c>
      <c r="AU9" s="151">
        <f t="shared" si="14"/>
        <v>0.35262886400000004</v>
      </c>
      <c r="AV9" s="151">
        <f t="shared" si="14"/>
        <v>0.35727072000000004</v>
      </c>
      <c r="AW9" s="151">
        <f t="shared" si="14"/>
        <v>0.36191257600000004</v>
      </c>
      <c r="AX9" s="151">
        <f t="shared" si="14"/>
        <v>0.36655443200000004</v>
      </c>
      <c r="AY9" s="151">
        <f t="shared" si="14"/>
        <v>0.37119628800000004</v>
      </c>
      <c r="AZ9" s="151">
        <f>BA9-($BA$9*AZ12%)</f>
        <v>0.37583814400000004</v>
      </c>
      <c r="BA9" s="151">
        <f>BB9-($BE$9*BA12%)</f>
        <v>0.38048000000000004</v>
      </c>
      <c r="BB9" s="151">
        <f>BC9-($BE$9*BB12%)</f>
        <v>0.38536000000000004</v>
      </c>
      <c r="BC9" s="151">
        <f>BD9-($BE$9*BC12%)</f>
        <v>0.39024000000000003</v>
      </c>
      <c r="BD9" s="151">
        <f>BE9-($BE$9*BD12%)</f>
        <v>0.39512000000000003</v>
      </c>
      <c r="BE9" s="151">
        <f>'Per Capita Generation'!E11</f>
        <v>0.4</v>
      </c>
      <c r="BF9" s="151">
        <f t="shared" ref="BF9:BK9" si="15">BE9+($BE$9*(BE12/100))</f>
        <v>0.40488000000000002</v>
      </c>
      <c r="BG9" s="151">
        <f t="shared" si="15"/>
        <v>0.40976000000000001</v>
      </c>
      <c r="BH9" s="151">
        <f t="shared" si="15"/>
        <v>0.41464000000000001</v>
      </c>
      <c r="BI9" s="151">
        <f t="shared" si="15"/>
        <v>0.41952</v>
      </c>
      <c r="BJ9" s="151">
        <f t="shared" si="15"/>
        <v>0.4244</v>
      </c>
      <c r="BK9" s="151">
        <f t="shared" si="15"/>
        <v>0.42927999999999999</v>
      </c>
      <c r="BL9" s="196">
        <f>BK9+($BK$9*(BK12/100))</f>
        <v>0.43451721599999998</v>
      </c>
      <c r="BM9" s="196">
        <f>BL9+($BK$9*(BL12/100))</f>
        <v>0.43975443199999997</v>
      </c>
      <c r="BN9" s="488">
        <f>BM9+($BK$9*(BM12/100))</f>
        <v>0.44499164799999996</v>
      </c>
      <c r="BO9" s="488">
        <f>BN9+($BK$9*(BN12/100))</f>
        <v>0.45022886399999995</v>
      </c>
      <c r="BP9" s="488">
        <f t="shared" ref="BP9:BR9" si="16">BO9+($BK$9*(BO12/100))</f>
        <v>0.45546607999999994</v>
      </c>
      <c r="BQ9" s="196">
        <f t="shared" si="16"/>
        <v>0.46070329599999993</v>
      </c>
      <c r="BR9" s="661">
        <f t="shared" si="16"/>
        <v>0.46594051199999992</v>
      </c>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P10" s="483"/>
      <c r="BQ10" s="678"/>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464">
        <v>2016</v>
      </c>
      <c r="BQ11" s="144">
        <v>2017</v>
      </c>
      <c r="BR11" s="353">
        <v>2018</v>
      </c>
    </row>
    <row r="12" spans="1:71" ht="16.2" thickBot="1" x14ac:dyDescent="0.35">
      <c r="A12" s="43"/>
      <c r="B12" s="25"/>
      <c r="C12" s="203"/>
      <c r="D12" s="203"/>
      <c r="E12" s="203"/>
      <c r="F12" s="203"/>
      <c r="G12" s="203"/>
      <c r="H12" s="203"/>
      <c r="I12" s="203"/>
      <c r="J12" s="203"/>
      <c r="K12" s="203"/>
      <c r="L12" s="203"/>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7">
        <v>1.22</v>
      </c>
      <c r="BO12" s="7">
        <v>1.22</v>
      </c>
      <c r="BP12" s="590">
        <v>1.22</v>
      </c>
      <c r="BQ12" s="7">
        <v>1.22</v>
      </c>
      <c r="BR12" s="673">
        <v>1.22</v>
      </c>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P13" s="678"/>
      <c r="BQ13" s="678"/>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144">
        <v>2015</v>
      </c>
      <c r="BP14" s="144">
        <v>2016</v>
      </c>
      <c r="BQ14" s="464">
        <v>2017</v>
      </c>
      <c r="BR14" s="353">
        <v>2018</v>
      </c>
    </row>
    <row r="15" spans="1:71" ht="16.2" thickBot="1" x14ac:dyDescent="0.35">
      <c r="A15" s="39"/>
      <c r="B15" s="24"/>
      <c r="C15" s="154"/>
      <c r="D15" s="154"/>
      <c r="E15" s="154"/>
      <c r="F15" s="154"/>
      <c r="G15" s="154"/>
      <c r="H15" s="154"/>
      <c r="I15" s="154"/>
      <c r="J15" s="154"/>
      <c r="K15" s="154"/>
      <c r="L15" s="154"/>
      <c r="M15" s="154">
        <f t="shared" ref="M15:AX15" si="17">M9*M3*365/10^6</f>
        <v>8.6124488870731302</v>
      </c>
      <c r="N15" s="154">
        <f t="shared" si="17"/>
        <v>9.884516184103898</v>
      </c>
      <c r="O15" s="154">
        <f t="shared" si="17"/>
        <v>11.183220054376203</v>
      </c>
      <c r="P15" s="154">
        <f t="shared" si="17"/>
        <v>12.508560497890041</v>
      </c>
      <c r="Q15" s="154">
        <f t="shared" si="17"/>
        <v>13.86053751464542</v>
      </c>
      <c r="R15" s="154">
        <f t="shared" si="17"/>
        <v>15.239151104642332</v>
      </c>
      <c r="S15" s="154">
        <f t="shared" si="17"/>
        <v>16.644401267880777</v>
      </c>
      <c r="T15" s="154">
        <f t="shared" si="17"/>
        <v>18.076288004360759</v>
      </c>
      <c r="U15" s="154">
        <f t="shared" si="17"/>
        <v>19.534811314082273</v>
      </c>
      <c r="V15" s="154">
        <f t="shared" si="17"/>
        <v>21.019971197045326</v>
      </c>
      <c r="W15" s="154">
        <f t="shared" si="17"/>
        <v>22.531767653249918</v>
      </c>
      <c r="X15" s="154">
        <f t="shared" si="17"/>
        <v>24.788589657464172</v>
      </c>
      <c r="Y15" s="154">
        <f t="shared" si="17"/>
        <v>27.108722307536606</v>
      </c>
      <c r="Z15" s="154">
        <f t="shared" si="17"/>
        <v>29.492165603467214</v>
      </c>
      <c r="AA15" s="154">
        <f t="shared" si="17"/>
        <v>31.938919545256002</v>
      </c>
      <c r="AB15" s="154">
        <f t="shared" si="17"/>
        <v>34.448984132902964</v>
      </c>
      <c r="AC15" s="154">
        <f t="shared" si="17"/>
        <v>37.022359366408118</v>
      </c>
      <c r="AD15" s="154">
        <f t="shared" si="17"/>
        <v>39.659045245771445</v>
      </c>
      <c r="AE15" s="154">
        <f t="shared" si="17"/>
        <v>42.359041770992953</v>
      </c>
      <c r="AF15" s="154">
        <f t="shared" si="17"/>
        <v>45.122348942072641</v>
      </c>
      <c r="AG15" s="154">
        <f t="shared" si="17"/>
        <v>47.948966759010517</v>
      </c>
      <c r="AH15" s="154">
        <f t="shared" si="17"/>
        <v>50.05777130624724</v>
      </c>
      <c r="AI15" s="154">
        <f t="shared" si="17"/>
        <v>52.192691730582737</v>
      </c>
      <c r="AJ15" s="154">
        <f t="shared" si="17"/>
        <v>54.353728032017003</v>
      </c>
      <c r="AK15" s="154">
        <f t="shared" si="17"/>
        <v>56.540880210550036</v>
      </c>
      <c r="AL15" s="154">
        <f t="shared" si="17"/>
        <v>58.754148266181836</v>
      </c>
      <c r="AM15" s="154">
        <f t="shared" si="17"/>
        <v>60.993532198912412</v>
      </c>
      <c r="AN15" s="154">
        <f t="shared" si="17"/>
        <v>63.259032008741748</v>
      </c>
      <c r="AO15" s="154">
        <f t="shared" si="17"/>
        <v>65.55064769566988</v>
      </c>
      <c r="AP15" s="154">
        <f t="shared" si="17"/>
        <v>67.868379259696752</v>
      </c>
      <c r="AQ15" s="154">
        <f t="shared" si="17"/>
        <v>70.212226700822413</v>
      </c>
      <c r="AR15" s="154">
        <f t="shared" si="17"/>
        <v>74.064448724506406</v>
      </c>
      <c r="AS15" s="154">
        <f t="shared" si="17"/>
        <v>77.995517337415691</v>
      </c>
      <c r="AT15" s="154">
        <f t="shared" si="17"/>
        <v>82.005432539550242</v>
      </c>
      <c r="AU15" s="154">
        <f t="shared" si="17"/>
        <v>86.094194330910085</v>
      </c>
      <c r="AV15" s="154">
        <f t="shared" si="17"/>
        <v>90.261802711495207</v>
      </c>
      <c r="AW15" s="154">
        <f t="shared" si="17"/>
        <v>94.508257681305608</v>
      </c>
      <c r="AX15" s="154">
        <f t="shared" si="17"/>
        <v>98.833559240341287</v>
      </c>
      <c r="AY15" s="154">
        <f>AY9*AY3*365/10^6</f>
        <v>103.23770738860225</v>
      </c>
      <c r="AZ15" s="154">
        <f t="shared" ref="AZ15:BR15" si="18">AZ9*AZ3*365/10^6</f>
        <v>107.7207021260885</v>
      </c>
      <c r="BA15" s="154">
        <f t="shared" si="18"/>
        <v>112.2825434528</v>
      </c>
      <c r="BB15" s="154">
        <f t="shared" si="18"/>
        <v>116.78820449940002</v>
      </c>
      <c r="BC15" s="154">
        <f t="shared" si="18"/>
        <v>121.3715062728</v>
      </c>
      <c r="BD15" s="154">
        <f t="shared" si="18"/>
        <v>126.032448773</v>
      </c>
      <c r="BE15" s="154">
        <f t="shared" si="18"/>
        <v>130.77103200000002</v>
      </c>
      <c r="BF15" s="154">
        <f t="shared" si="18"/>
        <v>135.5872559538</v>
      </c>
      <c r="BG15" s="154">
        <f t="shared" si="18"/>
        <v>140.48112063440001</v>
      </c>
      <c r="BH15" s="154">
        <f t="shared" si="18"/>
        <v>145.45262604180002</v>
      </c>
      <c r="BI15" s="154">
        <f t="shared" si="18"/>
        <v>150.501772176</v>
      </c>
      <c r="BJ15" s="154">
        <f t="shared" si="18"/>
        <v>155.628559037</v>
      </c>
      <c r="BK15" s="154">
        <f t="shared" si="18"/>
        <v>160.83298662479999</v>
      </c>
      <c r="BL15" s="154">
        <f t="shared" si="18"/>
        <v>167.18349468856721</v>
      </c>
      <c r="BM15" s="154">
        <f t="shared" si="18"/>
        <v>173.63978780795333</v>
      </c>
      <c r="BN15" s="212">
        <f t="shared" si="18"/>
        <v>180.20186598295834</v>
      </c>
      <c r="BO15" s="212">
        <f t="shared" si="18"/>
        <v>186.86972921358227</v>
      </c>
      <c r="BP15" s="154">
        <f t="shared" si="18"/>
        <v>193.64337749982508</v>
      </c>
      <c r="BQ15" s="591">
        <f t="shared" si="18"/>
        <v>200.52281084168681</v>
      </c>
      <c r="BR15" s="672">
        <f t="shared" si="18"/>
        <v>207.5080292391674</v>
      </c>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78"/>
      <c r="BP16" s="678"/>
      <c r="BQ16" s="765"/>
      <c r="BS16" s="619"/>
    </row>
    <row r="17" spans="1:71" ht="46.8" x14ac:dyDescent="0.3">
      <c r="A17" s="79" t="s">
        <v>6</v>
      </c>
      <c r="B17" s="80" t="s">
        <v>27</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144">
        <v>2015</v>
      </c>
      <c r="BP17" s="144">
        <v>2016</v>
      </c>
      <c r="BQ17" s="144">
        <v>2017</v>
      </c>
      <c r="BR17" s="353">
        <v>2018</v>
      </c>
    </row>
    <row r="18" spans="1:71" ht="16.2" thickBot="1" x14ac:dyDescent="0.35">
      <c r="A18" s="44"/>
      <c r="B18" s="26"/>
      <c r="C18" s="155"/>
      <c r="D18" s="155"/>
      <c r="E18" s="155"/>
      <c r="F18" s="155"/>
      <c r="G18" s="155"/>
      <c r="H18" s="155"/>
      <c r="I18" s="155"/>
      <c r="J18" s="155"/>
      <c r="K18" s="155"/>
      <c r="L18" s="155"/>
      <c r="M18" s="155">
        <f>'Proportion going to landfill'!$D$12</f>
        <v>70</v>
      </c>
      <c r="N18" s="155">
        <f>'Proportion going to landfill'!$D$12</f>
        <v>70</v>
      </c>
      <c r="O18" s="155">
        <f>'Proportion going to landfill'!$D$12</f>
        <v>70</v>
      </c>
      <c r="P18" s="155">
        <f>'Proportion going to landfill'!$D$12</f>
        <v>70</v>
      </c>
      <c r="Q18" s="155">
        <f>'Proportion going to landfill'!$D$12</f>
        <v>70</v>
      </c>
      <c r="R18" s="155">
        <f>'Proportion going to landfill'!$D$12</f>
        <v>70</v>
      </c>
      <c r="S18" s="155">
        <f>'Proportion going to landfill'!$D$12</f>
        <v>70</v>
      </c>
      <c r="T18" s="155">
        <f>'Proportion going to landfill'!$D$12</f>
        <v>70</v>
      </c>
      <c r="U18" s="155">
        <f>'Proportion going to landfill'!$D$12</f>
        <v>70</v>
      </c>
      <c r="V18" s="155">
        <f>'Proportion going to landfill'!$D$12</f>
        <v>70</v>
      </c>
      <c r="W18" s="155">
        <f>'Proportion going to landfill'!$D$12</f>
        <v>70</v>
      </c>
      <c r="X18" s="155">
        <f>'Proportion going to landfill'!$D$12</f>
        <v>70</v>
      </c>
      <c r="Y18" s="155">
        <f>'Proportion going to landfill'!$D$12</f>
        <v>70</v>
      </c>
      <c r="Z18" s="155">
        <f>'Proportion going to landfill'!$D$12</f>
        <v>70</v>
      </c>
      <c r="AA18" s="155">
        <f>'Proportion going to landfill'!$D$12</f>
        <v>70</v>
      </c>
      <c r="AB18" s="155">
        <f>'Proportion going to landfill'!$D$12</f>
        <v>70</v>
      </c>
      <c r="AC18" s="155">
        <f>'Proportion going to landfill'!$D$12</f>
        <v>70</v>
      </c>
      <c r="AD18" s="155">
        <f>'Proportion going to landfill'!$D$12</f>
        <v>70</v>
      </c>
      <c r="AE18" s="155">
        <f>'Proportion going to landfill'!$D$12</f>
        <v>70</v>
      </c>
      <c r="AF18" s="155">
        <f>'Proportion going to landfill'!$D$12</f>
        <v>70</v>
      </c>
      <c r="AG18" s="155">
        <f>'Proportion going to landfill'!$D$12</f>
        <v>70</v>
      </c>
      <c r="AH18" s="155">
        <f>'Proportion going to landfill'!$D$12</f>
        <v>70</v>
      </c>
      <c r="AI18" s="155">
        <f>'Proportion going to landfill'!$D$12</f>
        <v>70</v>
      </c>
      <c r="AJ18" s="155">
        <f>'Proportion going to landfill'!$D$12</f>
        <v>70</v>
      </c>
      <c r="AK18" s="155">
        <f>'Proportion going to landfill'!$D$12</f>
        <v>70</v>
      </c>
      <c r="AL18" s="155">
        <f>'Proportion going to landfill'!$D$12</f>
        <v>70</v>
      </c>
      <c r="AM18" s="155">
        <f>'Proportion going to landfill'!$D$12</f>
        <v>70</v>
      </c>
      <c r="AN18" s="155">
        <f>'Proportion going to landfill'!$D$12</f>
        <v>70</v>
      </c>
      <c r="AO18" s="155">
        <f>'Proportion going to landfill'!$D$12</f>
        <v>70</v>
      </c>
      <c r="AP18" s="155">
        <f>'Proportion going to landfill'!$D$12</f>
        <v>70</v>
      </c>
      <c r="AQ18" s="155">
        <f>'Proportion going to landfill'!$D$12</f>
        <v>70</v>
      </c>
      <c r="AR18" s="155">
        <f>'Proportion going to landfill'!$D$12</f>
        <v>70</v>
      </c>
      <c r="AS18" s="155">
        <f>'Proportion going to landfill'!$D$12</f>
        <v>70</v>
      </c>
      <c r="AT18" s="155">
        <f>'Proportion going to landfill'!$D$12</f>
        <v>70</v>
      </c>
      <c r="AU18" s="155">
        <f>'Proportion going to landfill'!$D$12</f>
        <v>70</v>
      </c>
      <c r="AV18" s="155">
        <f>'Proportion going to landfill'!$D$12</f>
        <v>70</v>
      </c>
      <c r="AW18" s="155">
        <f>'Proportion going to landfill'!$D$12</f>
        <v>70</v>
      </c>
      <c r="AX18" s="155">
        <f>'Proportion going to landfill'!$D$12</f>
        <v>70</v>
      </c>
      <c r="AY18" s="155">
        <f>'Proportion going to landfill'!$D$12</f>
        <v>70</v>
      </c>
      <c r="AZ18" s="155">
        <f>'Proportion going to landfill'!$D$12</f>
        <v>70</v>
      </c>
      <c r="BA18" s="155">
        <f>'Proportion going to landfill'!$D$12</f>
        <v>70</v>
      </c>
      <c r="BB18" s="155">
        <f>'Proportion going to landfill'!$D$12</f>
        <v>70</v>
      </c>
      <c r="BC18" s="155">
        <f>'Proportion going to landfill'!$D$12</f>
        <v>70</v>
      </c>
      <c r="BD18" s="155">
        <f>'Proportion going to landfill'!$D$12</f>
        <v>70</v>
      </c>
      <c r="BE18" s="155">
        <f>'Proportion going to landfill'!$D$12</f>
        <v>70</v>
      </c>
      <c r="BF18" s="155">
        <f>'Proportion going to landfill'!$D$12</f>
        <v>70</v>
      </c>
      <c r="BG18" s="155">
        <f>'Proportion going to landfill'!$D$12</f>
        <v>70</v>
      </c>
      <c r="BH18" s="155">
        <f>'Proportion going to landfill'!$D$12</f>
        <v>70</v>
      </c>
      <c r="BI18" s="155">
        <f>'Proportion going to landfill'!$D$12</f>
        <v>70</v>
      </c>
      <c r="BJ18" s="155">
        <f>'Proportion going to landfill'!$D$12</f>
        <v>70</v>
      </c>
      <c r="BK18" s="155">
        <f>'Proportion going to landfill'!$E$12</f>
        <v>31.916951678919197</v>
      </c>
      <c r="BL18" s="155">
        <f>'Proportion going to landfill'!$E$12</f>
        <v>31.916951678919197</v>
      </c>
      <c r="BM18" s="155">
        <f>'Proportion going to landfill'!$F$12</f>
        <v>47.448680309997229</v>
      </c>
      <c r="BN18" s="671">
        <f>'Proportion going to landfill'!$G$12</f>
        <v>49.362344556060542</v>
      </c>
      <c r="BO18" s="214">
        <f>'Proportion going to landfill'!$H$12</f>
        <v>51.169191294912167</v>
      </c>
      <c r="BP18" s="603">
        <f>'Proportion going to landfill'!$I$12</f>
        <v>70</v>
      </c>
      <c r="BQ18" s="214">
        <f>'Proportion going to landfill'!$J$12</f>
        <v>70</v>
      </c>
      <c r="BR18" s="674">
        <f>'Proportion going to landfill'!$K$12</f>
        <v>70</v>
      </c>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P19" s="678"/>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144">
        <v>2015</v>
      </c>
      <c r="BP20" s="464">
        <v>2016</v>
      </c>
      <c r="BQ20" s="464">
        <v>2017</v>
      </c>
      <c r="BR20" s="353">
        <v>2018</v>
      </c>
    </row>
    <row r="21" spans="1:71" ht="16.2" thickBot="1" x14ac:dyDescent="0.35">
      <c r="A21" s="44"/>
      <c r="B21" s="45"/>
      <c r="C21" s="211"/>
      <c r="D21" s="154"/>
      <c r="E21" s="154"/>
      <c r="F21" s="154"/>
      <c r="G21" s="154"/>
      <c r="H21" s="154"/>
      <c r="I21" s="154"/>
      <c r="J21" s="154"/>
      <c r="K21" s="154"/>
      <c r="L21" s="154"/>
      <c r="M21" s="154">
        <f t="shared" ref="M21:AR21" si="19">M18%*M15</f>
        <v>6.0287142209511906</v>
      </c>
      <c r="N21" s="154">
        <f t="shared" si="19"/>
        <v>6.9191613288727281</v>
      </c>
      <c r="O21" s="154">
        <f t="shared" si="19"/>
        <v>7.8282540380633421</v>
      </c>
      <c r="P21" s="154">
        <f t="shared" si="19"/>
        <v>8.7559923485230282</v>
      </c>
      <c r="Q21" s="154">
        <f t="shared" si="19"/>
        <v>9.7023762602517944</v>
      </c>
      <c r="R21" s="154">
        <f t="shared" si="19"/>
        <v>10.667405773249632</v>
      </c>
      <c r="S21" s="154">
        <f t="shared" si="19"/>
        <v>11.651080887516544</v>
      </c>
      <c r="T21" s="154">
        <f t="shared" si="19"/>
        <v>12.653401603052531</v>
      </c>
      <c r="U21" s="154">
        <f t="shared" si="19"/>
        <v>13.674367919857589</v>
      </c>
      <c r="V21" s="154">
        <f t="shared" si="19"/>
        <v>14.713979837931728</v>
      </c>
      <c r="W21" s="154">
        <f t="shared" si="19"/>
        <v>15.772237357274943</v>
      </c>
      <c r="X21" s="154">
        <f t="shared" si="19"/>
        <v>17.35201276022492</v>
      </c>
      <c r="Y21" s="154">
        <f t="shared" si="19"/>
        <v>18.976105615275625</v>
      </c>
      <c r="Z21" s="154">
        <f t="shared" si="19"/>
        <v>20.644515922427047</v>
      </c>
      <c r="AA21" s="154">
        <f t="shared" si="19"/>
        <v>22.357243681679201</v>
      </c>
      <c r="AB21" s="154">
        <f t="shared" si="19"/>
        <v>24.114288893032075</v>
      </c>
      <c r="AC21" s="154">
        <f t="shared" si="19"/>
        <v>25.915651556485681</v>
      </c>
      <c r="AD21" s="154">
        <f t="shared" si="19"/>
        <v>27.761331672040011</v>
      </c>
      <c r="AE21" s="154">
        <f t="shared" si="19"/>
        <v>29.651329239695066</v>
      </c>
      <c r="AF21" s="154">
        <f t="shared" si="19"/>
        <v>31.585644259450845</v>
      </c>
      <c r="AG21" s="154">
        <f t="shared" si="19"/>
        <v>33.564276731307359</v>
      </c>
      <c r="AH21" s="154">
        <f t="shared" si="19"/>
        <v>35.040439914373067</v>
      </c>
      <c r="AI21" s="154">
        <f t="shared" si="19"/>
        <v>36.534884211407913</v>
      </c>
      <c r="AJ21" s="154">
        <f t="shared" si="19"/>
        <v>38.047609622411898</v>
      </c>
      <c r="AK21" s="154">
        <f t="shared" si="19"/>
        <v>39.57861614738502</v>
      </c>
      <c r="AL21" s="154">
        <f t="shared" si="19"/>
        <v>41.12790378632728</v>
      </c>
      <c r="AM21" s="154">
        <f t="shared" si="19"/>
        <v>42.695472539238686</v>
      </c>
      <c r="AN21" s="154">
        <f t="shared" si="19"/>
        <v>44.281322406119223</v>
      </c>
      <c r="AO21" s="154">
        <f t="shared" si="19"/>
        <v>45.885453386968912</v>
      </c>
      <c r="AP21" s="154">
        <f t="shared" si="19"/>
        <v>47.507865481787725</v>
      </c>
      <c r="AQ21" s="154">
        <f t="shared" si="19"/>
        <v>49.148558690575683</v>
      </c>
      <c r="AR21" s="154">
        <f t="shared" si="19"/>
        <v>51.84511410715448</v>
      </c>
      <c r="AS21" s="154">
        <f t="shared" ref="AS21:BR21" si="20">AS18%*AS15</f>
        <v>54.596862136190978</v>
      </c>
      <c r="AT21" s="154">
        <f t="shared" si="20"/>
        <v>57.403802777685165</v>
      </c>
      <c r="AU21" s="154">
        <f t="shared" si="20"/>
        <v>60.265936031637054</v>
      </c>
      <c r="AV21" s="154">
        <f t="shared" si="20"/>
        <v>63.183261898046638</v>
      </c>
      <c r="AW21" s="154">
        <f t="shared" si="20"/>
        <v>66.155780376913924</v>
      </c>
      <c r="AX21" s="154">
        <f t="shared" si="20"/>
        <v>69.183491468238898</v>
      </c>
      <c r="AY21" s="154">
        <f t="shared" si="20"/>
        <v>72.266395172021561</v>
      </c>
      <c r="AZ21" s="154">
        <f t="shared" si="20"/>
        <v>75.404491488261939</v>
      </c>
      <c r="BA21" s="154">
        <f t="shared" si="20"/>
        <v>78.597780416959992</v>
      </c>
      <c r="BB21" s="154">
        <f t="shared" si="20"/>
        <v>81.751743149580008</v>
      </c>
      <c r="BC21" s="154">
        <f t="shared" si="20"/>
        <v>84.960054390959996</v>
      </c>
      <c r="BD21" s="154">
        <f t="shared" si="20"/>
        <v>88.222714141099999</v>
      </c>
      <c r="BE21" s="154">
        <f t="shared" si="20"/>
        <v>91.539722400000002</v>
      </c>
      <c r="BF21" s="154">
        <f t="shared" si="20"/>
        <v>94.911079167659992</v>
      </c>
      <c r="BG21" s="154">
        <f t="shared" si="20"/>
        <v>98.33678444408001</v>
      </c>
      <c r="BH21" s="154">
        <f t="shared" si="20"/>
        <v>101.81683822926</v>
      </c>
      <c r="BI21" s="154">
        <f t="shared" si="20"/>
        <v>105.35124052319999</v>
      </c>
      <c r="BJ21" s="154">
        <f t="shared" si="20"/>
        <v>108.9399913259</v>
      </c>
      <c r="BK21" s="154">
        <f t="shared" si="20"/>
        <v>51.332986624799986</v>
      </c>
      <c r="BL21" s="154">
        <f t="shared" si="20"/>
        <v>53.359875214878436</v>
      </c>
      <c r="BM21" s="212">
        <f t="shared" si="20"/>
        <v>82.389787807953311</v>
      </c>
      <c r="BN21" s="212">
        <f t="shared" si="20"/>
        <v>88.951865982958353</v>
      </c>
      <c r="BO21" s="154">
        <f t="shared" si="20"/>
        <v>95.619729213582275</v>
      </c>
      <c r="BP21" s="154">
        <f t="shared" si="20"/>
        <v>135.55036424987753</v>
      </c>
      <c r="BQ21" s="154">
        <f t="shared" si="20"/>
        <v>140.36596758918074</v>
      </c>
      <c r="BR21" s="672">
        <f t="shared" si="20"/>
        <v>145.25562046741717</v>
      </c>
      <c r="BS21" s="649"/>
    </row>
    <row r="22" spans="1:71" ht="16.2" thickBot="1" x14ac:dyDescent="0.35">
      <c r="A22" s="72"/>
      <c r="B22" s="7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213"/>
      <c r="BP22" s="287"/>
      <c r="BR22" s="765"/>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144">
        <v>2015</v>
      </c>
      <c r="BP23" s="464">
        <v>2016</v>
      </c>
      <c r="BQ23" s="464">
        <v>2017</v>
      </c>
      <c r="BR23" s="353">
        <v>2018</v>
      </c>
    </row>
    <row r="24" spans="1:71" ht="16.2" thickBot="1" x14ac:dyDescent="0.35">
      <c r="A24" s="44"/>
      <c r="B24" s="26"/>
      <c r="C24" s="7"/>
      <c r="D24" s="7"/>
      <c r="E24" s="7"/>
      <c r="F24" s="156"/>
      <c r="G24" s="156"/>
      <c r="H24" s="156"/>
      <c r="I24" s="156"/>
      <c r="J24" s="156"/>
      <c r="K24" s="156"/>
      <c r="L24" s="156"/>
      <c r="M24" s="156">
        <f t="shared" ref="M24:AT24" si="21">M21*$B$44*$B$36*$B$37</f>
        <v>0.10563754206519514</v>
      </c>
      <c r="N24" s="156">
        <f t="shared" si="21"/>
        <v>0.12124031246903949</v>
      </c>
      <c r="O24" s="156">
        <f t="shared" si="21"/>
        <v>0.13716979855656111</v>
      </c>
      <c r="P24" s="156">
        <f t="shared" si="21"/>
        <v>0.15342600032775991</v>
      </c>
      <c r="Q24" s="156">
        <f t="shared" si="21"/>
        <v>0.17000891778263605</v>
      </c>
      <c r="R24" s="156">
        <f t="shared" si="21"/>
        <v>0.18691855092118936</v>
      </c>
      <c r="S24" s="156">
        <f t="shared" si="21"/>
        <v>0.20415489974341991</v>
      </c>
      <c r="T24" s="156">
        <f t="shared" si="21"/>
        <v>0.22171796424932766</v>
      </c>
      <c r="U24" s="156">
        <f t="shared" si="21"/>
        <v>0.23960774443891261</v>
      </c>
      <c r="V24" s="156">
        <f t="shared" si="21"/>
        <v>0.25782424031217488</v>
      </c>
      <c r="W24" s="156">
        <f t="shared" si="21"/>
        <v>0.27636745186911443</v>
      </c>
      <c r="X24" s="156">
        <f t="shared" si="21"/>
        <v>0.30404890838976512</v>
      </c>
      <c r="Y24" s="156">
        <f t="shared" si="21"/>
        <v>0.33250691303310559</v>
      </c>
      <c r="Z24" s="156">
        <f t="shared" si="21"/>
        <v>0.36174146579913569</v>
      </c>
      <c r="AA24" s="156">
        <f t="shared" si="21"/>
        <v>0.39175256668785563</v>
      </c>
      <c r="AB24" s="156">
        <f t="shared" si="21"/>
        <v>0.42254021569926525</v>
      </c>
      <c r="AC24" s="156">
        <f t="shared" si="21"/>
        <v>0.45410441283336472</v>
      </c>
      <c r="AD24" s="156">
        <f t="shared" si="21"/>
        <v>0.48644515809015387</v>
      </c>
      <c r="AE24" s="156">
        <f t="shared" si="21"/>
        <v>0.51956245146963276</v>
      </c>
      <c r="AF24" s="156">
        <f t="shared" si="21"/>
        <v>0.55345629297180154</v>
      </c>
      <c r="AG24" s="156">
        <f t="shared" si="21"/>
        <v>0.58812668259666001</v>
      </c>
      <c r="AH24" s="156">
        <f t="shared" si="21"/>
        <v>0.61399260435561065</v>
      </c>
      <c r="AI24" s="156">
        <f t="shared" si="21"/>
        <v>0.64017885510597405</v>
      </c>
      <c r="AJ24" s="156">
        <f t="shared" si="21"/>
        <v>0.66668543484775022</v>
      </c>
      <c r="AK24" s="156">
        <f t="shared" si="21"/>
        <v>0.69351234358093927</v>
      </c>
      <c r="AL24" s="156">
        <f t="shared" si="21"/>
        <v>0.72065958130554109</v>
      </c>
      <c r="AM24" s="156">
        <f t="shared" si="21"/>
        <v>0.748127148021556</v>
      </c>
      <c r="AN24" s="156">
        <f t="shared" si="21"/>
        <v>0.77591504372898346</v>
      </c>
      <c r="AO24" s="156">
        <f t="shared" si="21"/>
        <v>0.80402326842782412</v>
      </c>
      <c r="AP24" s="156">
        <f t="shared" si="21"/>
        <v>0.83245182211807733</v>
      </c>
      <c r="AQ24" s="156">
        <f t="shared" si="21"/>
        <v>0.86120070479974342</v>
      </c>
      <c r="AR24" s="156">
        <f t="shared" si="21"/>
        <v>0.90845082743120364</v>
      </c>
      <c r="AS24" s="156">
        <f t="shared" si="21"/>
        <v>0.95666805709519276</v>
      </c>
      <c r="AT24" s="156">
        <f t="shared" si="21"/>
        <v>1.0058523937917105</v>
      </c>
      <c r="AU24" s="156">
        <f>AU21*$B$45*$B$36*$B$37</f>
        <v>1.1356512985801686</v>
      </c>
      <c r="AV24" s="156">
        <f t="shared" ref="AV24:BD24" si="22">AV21*$B$45*$B$36*$B$37</f>
        <v>1.1906253872067909</v>
      </c>
      <c r="AW24" s="156">
        <f t="shared" si="22"/>
        <v>1.246639525422566</v>
      </c>
      <c r="AX24" s="156">
        <f t="shared" si="22"/>
        <v>1.3036937132274939</v>
      </c>
      <c r="AY24" s="156">
        <f t="shared" si="22"/>
        <v>1.3617879506215744</v>
      </c>
      <c r="AZ24" s="156">
        <f t="shared" si="22"/>
        <v>1.4209222376048081</v>
      </c>
      <c r="BA24" s="156">
        <f t="shared" si="22"/>
        <v>1.4810965741771942</v>
      </c>
      <c r="BB24" s="156">
        <f t="shared" si="22"/>
        <v>1.5405298479106857</v>
      </c>
      <c r="BC24" s="156">
        <f t="shared" si="22"/>
        <v>1.6009872649432504</v>
      </c>
      <c r="BD24" s="156">
        <f t="shared" si="22"/>
        <v>1.6624688252748883</v>
      </c>
      <c r="BE24" s="156">
        <f>BE21*$B$46*$B$36*$B$37</f>
        <v>1.9406333803831477</v>
      </c>
      <c r="BF24" s="156">
        <f t="shared" ref="BF24:BR24" si="23">BF21*$B$46*$B$36*$B$37</f>
        <v>2.0121058221709065</v>
      </c>
      <c r="BG24" s="156">
        <f t="shared" si="23"/>
        <v>2.0847304471585759</v>
      </c>
      <c r="BH24" s="156">
        <f t="shared" si="23"/>
        <v>2.1585072553461546</v>
      </c>
      <c r="BI24" s="156">
        <f t="shared" si="23"/>
        <v>2.2334362467336439</v>
      </c>
      <c r="BJ24" s="156">
        <f t="shared" si="23"/>
        <v>2.309517421321043</v>
      </c>
      <c r="BK24" s="156">
        <f t="shared" si="23"/>
        <v>1.0882544183774856</v>
      </c>
      <c r="BL24" s="156">
        <f t="shared" si="23"/>
        <v>1.1312242630863876</v>
      </c>
      <c r="BM24" s="156">
        <f t="shared" si="23"/>
        <v>1.7466556400961808</v>
      </c>
      <c r="BN24" s="497">
        <f t="shared" si="23"/>
        <v>1.8857710712688069</v>
      </c>
      <c r="BO24" s="156">
        <f t="shared" si="23"/>
        <v>2.0271291355268017</v>
      </c>
      <c r="BP24" s="156">
        <f t="shared" si="23"/>
        <v>2.8736547882125412</v>
      </c>
      <c r="BQ24" s="156">
        <f t="shared" si="23"/>
        <v>2.9757451195126539</v>
      </c>
      <c r="BR24" s="675">
        <f t="shared" si="23"/>
        <v>3.0794052939725249</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78"/>
      <c r="BP25" s="765"/>
      <c r="BQ25" s="765"/>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144">
        <v>2016</v>
      </c>
      <c r="BQ26" s="144">
        <v>2017</v>
      </c>
      <c r="BR26" s="353">
        <v>2018</v>
      </c>
    </row>
    <row r="27" spans="1:71" ht="16.2" thickBot="1" x14ac:dyDescent="0.35">
      <c r="A27" s="44"/>
      <c r="B27" s="28"/>
      <c r="C27" s="7"/>
      <c r="D27" s="7"/>
      <c r="E27" s="7"/>
      <c r="F27" s="151"/>
      <c r="G27" s="151"/>
      <c r="H27" s="151"/>
      <c r="I27" s="151"/>
      <c r="J27" s="151"/>
      <c r="K27" s="151"/>
      <c r="L27" s="151"/>
      <c r="M27" s="154">
        <f t="shared" ref="M27:BO27" si="24">M24+(L27*$B$38)</f>
        <v>0.10563754206519514</v>
      </c>
      <c r="N27" s="154">
        <f t="shared" si="24"/>
        <v>0.21036456094038533</v>
      </c>
      <c r="O27" s="154">
        <f t="shared" si="24"/>
        <v>0.31465010557890383</v>
      </c>
      <c r="P27" s="154">
        <f t="shared" si="24"/>
        <v>0.41888990305509211</v>
      </c>
      <c r="Q27" s="154">
        <f t="shared" si="24"/>
        <v>0.52341782026334172</v>
      </c>
      <c r="R27" s="154">
        <f t="shared" si="24"/>
        <v>0.6285155339207591</v>
      </c>
      <c r="S27" s="154">
        <f t="shared" si="24"/>
        <v>0.73442068895199109</v>
      </c>
      <c r="T27" s="154">
        <f t="shared" si="24"/>
        <v>0.84133378155278504</v>
      </c>
      <c r="U27" s="154">
        <f t="shared" si="24"/>
        <v>0.94942396629090209</v>
      </c>
      <c r="V27" s="154">
        <f t="shared" si="24"/>
        <v>1.0588339554391994</v>
      </c>
      <c r="W27" s="154">
        <f t="shared" si="24"/>
        <v>1.1696841524434352</v>
      </c>
      <c r="X27" s="154">
        <f t="shared" si="24"/>
        <v>1.2908876685251267</v>
      </c>
      <c r="Y27" s="154">
        <f t="shared" si="24"/>
        <v>1.4216026177327281</v>
      </c>
      <c r="Z27" s="154">
        <f t="shared" si="24"/>
        <v>1.5611187179897801</v>
      </c>
      <c r="AA27" s="154">
        <f t="shared" si="24"/>
        <v>1.7088367187360218</v>
      </c>
      <c r="AB27" s="154">
        <f t="shared" si="24"/>
        <v>1.8642510444460758</v>
      </c>
      <c r="AC27" s="154">
        <f t="shared" si="24"/>
        <v>2.0269351513187144</v>
      </c>
      <c r="AD27" s="154">
        <f t="shared" si="24"/>
        <v>2.1965291730130394</v>
      </c>
      <c r="AE27" s="154">
        <f t="shared" si="24"/>
        <v>2.3727294976070414</v>
      </c>
      <c r="AF27" s="154">
        <f t="shared" si="24"/>
        <v>2.5552799738892578</v>
      </c>
      <c r="AG27" s="154">
        <f t="shared" si="24"/>
        <v>2.7439644922856643</v>
      </c>
      <c r="AH27" s="154">
        <f t="shared" si="24"/>
        <v>2.9290197095497978</v>
      </c>
      <c r="AI27" s="154">
        <f t="shared" si="24"/>
        <v>3.1113332881604481</v>
      </c>
      <c r="AJ27" s="154">
        <f t="shared" si="24"/>
        <v>3.2916541309202696</v>
      </c>
      <c r="AK27" s="154">
        <f t="shared" si="24"/>
        <v>3.4706140719117302</v>
      </c>
      <c r="AL27" s="154">
        <f t="shared" si="24"/>
        <v>3.6487461767160378</v>
      </c>
      <c r="AM27" s="154">
        <f t="shared" si="24"/>
        <v>3.8265001819361313</v>
      </c>
      <c r="AN27" s="154">
        <f t="shared" si="24"/>
        <v>4.0042555212086066</v>
      </c>
      <c r="AO27" s="154">
        <f t="shared" si="24"/>
        <v>4.1823323149853913</v>
      </c>
      <c r="AP27" s="154">
        <f t="shared" si="24"/>
        <v>4.3610006423893104</v>
      </c>
      <c r="AQ27" s="154">
        <f t="shared" si="24"/>
        <v>4.5404883636902929</v>
      </c>
      <c r="AR27" s="154">
        <f t="shared" si="24"/>
        <v>4.7391686309280319</v>
      </c>
      <c r="AS27" s="154">
        <f t="shared" si="24"/>
        <v>4.9550083663553748</v>
      </c>
      <c r="AT27" s="154">
        <f t="shared" si="24"/>
        <v>5.1862923035740627</v>
      </c>
      <c r="AU27" s="154">
        <f t="shared" si="24"/>
        <v>5.5112207682247529</v>
      </c>
      <c r="AV27" s="154">
        <f t="shared" si="24"/>
        <v>5.8403304023477736</v>
      </c>
      <c r="AW27" s="154">
        <f t="shared" si="24"/>
        <v>6.1740076538134909</v>
      </c>
      <c r="AX27" s="154">
        <f t="shared" si="24"/>
        <v>6.512578560840387</v>
      </c>
      <c r="AY27" s="154">
        <f t="shared" si="24"/>
        <v>6.8563181952507222</v>
      </c>
      <c r="AZ27" s="154">
        <f t="shared" si="24"/>
        <v>7.2054586295535259</v>
      </c>
      <c r="BA27" s="154">
        <f t="shared" si="24"/>
        <v>7.5601956586106791</v>
      </c>
      <c r="BB27" s="154">
        <f t="shared" si="24"/>
        <v>7.9189133581420075</v>
      </c>
      <c r="BC27" s="154">
        <f t="shared" si="24"/>
        <v>8.2820136117938574</v>
      </c>
      <c r="BD27" s="154">
        <f t="shared" si="24"/>
        <v>8.6498354806353639</v>
      </c>
      <c r="BE27" s="154">
        <f t="shared" si="24"/>
        <v>9.2383238750809085</v>
      </c>
      <c r="BF27" s="154">
        <f t="shared" si="24"/>
        <v>9.806292021555727</v>
      </c>
      <c r="BG27" s="154">
        <f t="shared" si="24"/>
        <v>10.358099834836352</v>
      </c>
      <c r="BH27" s="154">
        <f t="shared" si="24"/>
        <v>10.897425686458707</v>
      </c>
      <c r="BI27" s="154">
        <f t="shared" si="24"/>
        <v>11.427372943770502</v>
      </c>
      <c r="BJ27" s="154">
        <f t="shared" si="24"/>
        <v>11.950559854765659</v>
      </c>
      <c r="BK27" s="154">
        <f t="shared" si="24"/>
        <v>11.170699021362463</v>
      </c>
      <c r="BL27" s="154">
        <f t="shared" si="24"/>
        <v>10.555716121900151</v>
      </c>
      <c r="BM27" s="154">
        <f t="shared" si="24"/>
        <v>10.652298918511496</v>
      </c>
      <c r="BN27" s="154">
        <f t="shared" si="24"/>
        <v>10.872899293341128</v>
      </c>
      <c r="BO27" s="154">
        <f t="shared" si="24"/>
        <v>11.200373412884225</v>
      </c>
      <c r="BP27" s="212">
        <f t="shared" ref="BP27" si="25">BP24+(BO27*$B$38)</f>
        <v>12.323182328390315</v>
      </c>
      <c r="BQ27" s="154">
        <f t="shared" ref="BQ27" si="26">BQ24+(BP27*$B$38)</f>
        <v>13.372563734577879</v>
      </c>
      <c r="BR27" s="672">
        <f t="shared" ref="BR27" si="27">BR24+(BQ27*$B$38)</f>
        <v>14.361565685813954</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78"/>
      <c r="BP28" s="678"/>
      <c r="BQ28" s="678"/>
      <c r="BR28" s="678"/>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144">
        <v>2016</v>
      </c>
      <c r="BQ29" s="144">
        <v>2017</v>
      </c>
      <c r="BR29" s="353">
        <v>2018</v>
      </c>
    </row>
    <row r="30" spans="1:71" ht="16.2" thickBot="1" x14ac:dyDescent="0.35">
      <c r="A30" s="44"/>
      <c r="B30" s="26"/>
      <c r="C30" s="7"/>
      <c r="D30" s="7"/>
      <c r="E30" s="7"/>
      <c r="F30" s="7"/>
      <c r="G30" s="7"/>
      <c r="H30" s="7"/>
      <c r="I30" s="7"/>
      <c r="J30" s="7"/>
      <c r="K30" s="7"/>
      <c r="L30" s="7"/>
      <c r="M30" s="7">
        <f t="shared" ref="M30:BO30" si="28">L27*(1-$B$38)</f>
        <v>0</v>
      </c>
      <c r="N30" s="154">
        <f t="shared" si="28"/>
        <v>1.6513293593849298E-2</v>
      </c>
      <c r="O30" s="154">
        <f t="shared" si="28"/>
        <v>3.2884253918042616E-2</v>
      </c>
      <c r="P30" s="154">
        <f t="shared" si="28"/>
        <v>4.9186202851571617E-2</v>
      </c>
      <c r="Q30" s="154">
        <f t="shared" si="28"/>
        <v>6.5481000574386355E-2</v>
      </c>
      <c r="R30" s="154">
        <f t="shared" si="28"/>
        <v>8.1820837263772025E-2</v>
      </c>
      <c r="S30" s="154">
        <f t="shared" si="28"/>
        <v>9.8249744712187989E-2</v>
      </c>
      <c r="T30" s="154">
        <f t="shared" si="28"/>
        <v>0.11480487164853365</v>
      </c>
      <c r="U30" s="154">
        <f t="shared" si="28"/>
        <v>0.13151755970079562</v>
      </c>
      <c r="V30" s="154">
        <f t="shared" si="28"/>
        <v>0.14841425116387749</v>
      </c>
      <c r="W30" s="154">
        <f t="shared" si="28"/>
        <v>0.16551725486487867</v>
      </c>
      <c r="X30" s="154">
        <f t="shared" si="28"/>
        <v>0.18284539230807351</v>
      </c>
      <c r="Y30" s="154">
        <f t="shared" si="28"/>
        <v>0.20179196382550416</v>
      </c>
      <c r="Z30" s="154">
        <f t="shared" si="28"/>
        <v>0.22222536554208386</v>
      </c>
      <c r="AA30" s="154">
        <f t="shared" si="28"/>
        <v>0.2440345659416138</v>
      </c>
      <c r="AB30" s="154">
        <f t="shared" si="28"/>
        <v>0.26712588998921133</v>
      </c>
      <c r="AC30" s="154">
        <f t="shared" si="28"/>
        <v>0.29142030596072616</v>
      </c>
      <c r="AD30" s="154">
        <f t="shared" si="28"/>
        <v>0.31685113639582912</v>
      </c>
      <c r="AE30" s="154">
        <f t="shared" si="28"/>
        <v>0.34336212687563078</v>
      </c>
      <c r="AF30" s="154">
        <f t="shared" si="28"/>
        <v>0.37090581668958528</v>
      </c>
      <c r="AG30" s="154">
        <f t="shared" si="28"/>
        <v>0.39944216420025369</v>
      </c>
      <c r="AH30" s="154">
        <f t="shared" si="28"/>
        <v>0.42893738709147711</v>
      </c>
      <c r="AI30" s="154">
        <f t="shared" si="28"/>
        <v>0.45786527649532416</v>
      </c>
      <c r="AJ30" s="154">
        <f t="shared" si="28"/>
        <v>0.48636459208792826</v>
      </c>
      <c r="AK30" s="154">
        <f t="shared" si="28"/>
        <v>0.51455240258947854</v>
      </c>
      <c r="AL30" s="154">
        <f t="shared" si="28"/>
        <v>0.54252747650123334</v>
      </c>
      <c r="AM30" s="154">
        <f t="shared" si="28"/>
        <v>0.57037314280146267</v>
      </c>
      <c r="AN30" s="154">
        <f t="shared" si="28"/>
        <v>0.59815970445650835</v>
      </c>
      <c r="AO30" s="154">
        <f t="shared" si="28"/>
        <v>0.62594647465103925</v>
      </c>
      <c r="AP30" s="154">
        <f t="shared" si="28"/>
        <v>0.65378349471415809</v>
      </c>
      <c r="AQ30" s="154">
        <f t="shared" si="28"/>
        <v>0.68171298349876119</v>
      </c>
      <c r="AR30" s="154">
        <f t="shared" si="28"/>
        <v>0.70977056019346418</v>
      </c>
      <c r="AS30" s="154">
        <f t="shared" si="28"/>
        <v>0.74082832166784995</v>
      </c>
      <c r="AT30" s="154">
        <f t="shared" si="28"/>
        <v>0.77456845657302198</v>
      </c>
      <c r="AU30" s="154">
        <f t="shared" si="28"/>
        <v>0.81072283392947841</v>
      </c>
      <c r="AV30" s="154">
        <f t="shared" si="28"/>
        <v>0.86151575308376993</v>
      </c>
      <c r="AW30" s="154">
        <f t="shared" si="28"/>
        <v>0.91296227395684837</v>
      </c>
      <c r="AX30" s="154">
        <f t="shared" si="28"/>
        <v>0.96512280620059809</v>
      </c>
      <c r="AY30" s="154">
        <f t="shared" si="28"/>
        <v>1.018048316211239</v>
      </c>
      <c r="AZ30" s="154">
        <f t="shared" si="28"/>
        <v>1.0717818033020039</v>
      </c>
      <c r="BA30" s="154">
        <f t="shared" si="28"/>
        <v>1.1263595451200408</v>
      </c>
      <c r="BB30" s="154">
        <f t="shared" si="28"/>
        <v>1.1818121483793573</v>
      </c>
      <c r="BC30" s="154">
        <f t="shared" si="28"/>
        <v>1.2378870112914009</v>
      </c>
      <c r="BD30" s="154">
        <f t="shared" si="28"/>
        <v>1.2946469564333813</v>
      </c>
      <c r="BE30" s="154">
        <f t="shared" si="28"/>
        <v>1.3521449859376038</v>
      </c>
      <c r="BF30" s="154">
        <f t="shared" si="28"/>
        <v>1.4441376756960875</v>
      </c>
      <c r="BG30" s="154">
        <f t="shared" si="28"/>
        <v>1.53292263387795</v>
      </c>
      <c r="BH30" s="154">
        <f t="shared" si="28"/>
        <v>1.6191814037237997</v>
      </c>
      <c r="BI30" s="154">
        <f t="shared" si="28"/>
        <v>1.7034889894218492</v>
      </c>
      <c r="BJ30" s="154">
        <f t="shared" si="28"/>
        <v>1.7863305103258853</v>
      </c>
      <c r="BK30" s="154">
        <f t="shared" si="28"/>
        <v>1.8681152517806816</v>
      </c>
      <c r="BL30" s="154">
        <f t="shared" si="28"/>
        <v>1.7462071625487003</v>
      </c>
      <c r="BM30" s="154">
        <f t="shared" si="28"/>
        <v>1.650072843484836</v>
      </c>
      <c r="BN30" s="212">
        <f t="shared" si="28"/>
        <v>1.6651706964391755</v>
      </c>
      <c r="BO30" s="154">
        <f t="shared" si="28"/>
        <v>1.6996550159837054</v>
      </c>
      <c r="BP30" s="212">
        <f t="shared" ref="BP30" si="29">BO27*(1-$B$38)</f>
        <v>1.7508458727064515</v>
      </c>
      <c r="BQ30" s="494">
        <f t="shared" ref="BQ30" si="30">BP27*(1-$B$38)</f>
        <v>1.9263637133250895</v>
      </c>
      <c r="BR30" s="652">
        <f t="shared" ref="BR30" si="31">BQ27*(1-$B$38)</f>
        <v>2.0904033427364506</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78"/>
      <c r="BP31" s="765"/>
      <c r="BQ31" s="765"/>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144">
        <v>2015</v>
      </c>
      <c r="BP32" s="464">
        <v>2016</v>
      </c>
      <c r="BQ32" s="144">
        <v>2017</v>
      </c>
      <c r="BR32" s="353">
        <v>2018</v>
      </c>
    </row>
    <row r="33" spans="1:71" ht="16.2" thickBot="1" x14ac:dyDescent="0.35">
      <c r="A33" s="44"/>
      <c r="B33" s="28"/>
      <c r="C33" s="7"/>
      <c r="D33" s="7"/>
      <c r="E33" s="7"/>
      <c r="F33" s="7"/>
      <c r="G33" s="151"/>
      <c r="H33" s="151"/>
      <c r="I33" s="151"/>
      <c r="J33" s="151"/>
      <c r="K33" s="151"/>
      <c r="L33" s="151"/>
      <c r="M33" s="151">
        <f t="shared" ref="M33:AR33" si="32">M30*$B$39*16/12</f>
        <v>0</v>
      </c>
      <c r="N33" s="154">
        <f t="shared" si="32"/>
        <v>1.1008862395899531E-2</v>
      </c>
      <c r="O33" s="154">
        <f t="shared" si="32"/>
        <v>2.1922835945361745E-2</v>
      </c>
      <c r="P33" s="154">
        <f t="shared" si="32"/>
        <v>3.2790801901047745E-2</v>
      </c>
      <c r="Q33" s="154">
        <f t="shared" si="32"/>
        <v>4.3654000382924239E-2</v>
      </c>
      <c r="R33" s="154">
        <f t="shared" si="32"/>
        <v>5.4547224842514681E-2</v>
      </c>
      <c r="S33" s="154">
        <f t="shared" si="32"/>
        <v>6.5499829808125326E-2</v>
      </c>
      <c r="T33" s="154">
        <f t="shared" si="32"/>
        <v>7.6536581099022435E-2</v>
      </c>
      <c r="U33" s="154">
        <f t="shared" si="32"/>
        <v>8.7678373133863743E-2</v>
      </c>
      <c r="V33" s="154">
        <f t="shared" si="32"/>
        <v>9.8942834109251657E-2</v>
      </c>
      <c r="W33" s="154">
        <f t="shared" si="32"/>
        <v>0.11034483657658578</v>
      </c>
      <c r="X33" s="154">
        <f t="shared" si="32"/>
        <v>0.12189692820538234</v>
      </c>
      <c r="Y33" s="154">
        <f t="shared" si="32"/>
        <v>0.13452797588366944</v>
      </c>
      <c r="Z33" s="154">
        <f t="shared" si="32"/>
        <v>0.14815024369472257</v>
      </c>
      <c r="AA33" s="154">
        <f t="shared" si="32"/>
        <v>0.16268971062774254</v>
      </c>
      <c r="AB33" s="154">
        <f t="shared" si="32"/>
        <v>0.17808392665947423</v>
      </c>
      <c r="AC33" s="154">
        <f t="shared" si="32"/>
        <v>0.19428020397381743</v>
      </c>
      <c r="AD33" s="154">
        <f t="shared" si="32"/>
        <v>0.21123409093055276</v>
      </c>
      <c r="AE33" s="154">
        <f t="shared" si="32"/>
        <v>0.22890808458375386</v>
      </c>
      <c r="AF33" s="154">
        <f t="shared" si="32"/>
        <v>0.24727054445972352</v>
      </c>
      <c r="AG33" s="154">
        <f t="shared" si="32"/>
        <v>0.26629477613350244</v>
      </c>
      <c r="AH33" s="154">
        <f t="shared" si="32"/>
        <v>0.28595825806098474</v>
      </c>
      <c r="AI33" s="154">
        <f t="shared" si="32"/>
        <v>0.30524351766354946</v>
      </c>
      <c r="AJ33" s="154">
        <f t="shared" si="32"/>
        <v>0.32424306139195219</v>
      </c>
      <c r="AK33" s="154">
        <f t="shared" si="32"/>
        <v>0.34303493505965238</v>
      </c>
      <c r="AL33" s="154">
        <f t="shared" si="32"/>
        <v>0.36168498433415558</v>
      </c>
      <c r="AM33" s="154">
        <f t="shared" si="32"/>
        <v>0.38024876186764178</v>
      </c>
      <c r="AN33" s="154">
        <f t="shared" si="32"/>
        <v>0.39877313630433892</v>
      </c>
      <c r="AO33" s="154">
        <f t="shared" si="32"/>
        <v>0.4172976497673595</v>
      </c>
      <c r="AP33" s="154">
        <f t="shared" si="32"/>
        <v>0.43585566314277208</v>
      </c>
      <c r="AQ33" s="154">
        <f t="shared" si="32"/>
        <v>0.45447532233250748</v>
      </c>
      <c r="AR33" s="154">
        <f t="shared" si="32"/>
        <v>0.47318037346230946</v>
      </c>
      <c r="AS33" s="154">
        <f t="shared" ref="AS33:BR33" si="33">AS30*$B$39*16/12</f>
        <v>0.49388554777856664</v>
      </c>
      <c r="AT33" s="154">
        <f t="shared" si="33"/>
        <v>0.51637897104868136</v>
      </c>
      <c r="AU33" s="154">
        <f t="shared" si="33"/>
        <v>0.54048188928631891</v>
      </c>
      <c r="AV33" s="154">
        <f t="shared" si="33"/>
        <v>0.57434383538917999</v>
      </c>
      <c r="AW33" s="154">
        <f t="shared" si="33"/>
        <v>0.60864151597123228</v>
      </c>
      <c r="AX33" s="154">
        <f t="shared" si="33"/>
        <v>0.6434152041337321</v>
      </c>
      <c r="AY33" s="154">
        <f t="shared" si="33"/>
        <v>0.67869887747415936</v>
      </c>
      <c r="AZ33" s="154">
        <f t="shared" si="33"/>
        <v>0.71452120220133597</v>
      </c>
      <c r="BA33" s="154">
        <f t="shared" si="33"/>
        <v>0.75090636341336048</v>
      </c>
      <c r="BB33" s="154">
        <f t="shared" si="33"/>
        <v>0.78787476558623826</v>
      </c>
      <c r="BC33" s="154">
        <f t="shared" si="33"/>
        <v>0.82525800752760059</v>
      </c>
      <c r="BD33" s="154">
        <f t="shared" si="33"/>
        <v>0.8630979709555876</v>
      </c>
      <c r="BE33" s="154">
        <f t="shared" si="33"/>
        <v>0.90142999062506923</v>
      </c>
      <c r="BF33" s="154">
        <f t="shared" si="33"/>
        <v>0.96275845046405839</v>
      </c>
      <c r="BG33" s="154">
        <f t="shared" si="33"/>
        <v>1.0219484225852999</v>
      </c>
      <c r="BH33" s="154">
        <f t="shared" si="33"/>
        <v>1.0794542691491997</v>
      </c>
      <c r="BI33" s="154">
        <f t="shared" si="33"/>
        <v>1.1356593262812329</v>
      </c>
      <c r="BJ33" s="154">
        <f t="shared" si="33"/>
        <v>1.1908870068839235</v>
      </c>
      <c r="BK33" s="154">
        <f t="shared" si="33"/>
        <v>1.2454101678537877</v>
      </c>
      <c r="BL33" s="154">
        <f t="shared" si="33"/>
        <v>1.1641381083658002</v>
      </c>
      <c r="BM33" s="154">
        <f t="shared" si="33"/>
        <v>1.1000485623232239</v>
      </c>
      <c r="BN33" s="154">
        <f t="shared" si="33"/>
        <v>1.1101137976261171</v>
      </c>
      <c r="BO33" s="494">
        <f t="shared" si="33"/>
        <v>1.1331033439891369</v>
      </c>
      <c r="BP33" s="670">
        <f t="shared" si="33"/>
        <v>1.1672305818043009</v>
      </c>
      <c r="BQ33" s="669">
        <f t="shared" si="33"/>
        <v>1.2842424755500597</v>
      </c>
      <c r="BR33" s="672">
        <f t="shared" si="33"/>
        <v>1.393602228490967</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512"/>
      <c r="BQ34" s="747"/>
      <c r="BS34" s="619"/>
    </row>
    <row r="35" spans="1:71" ht="33"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18" x14ac:dyDescent="0.4">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49.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64</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DOC!Z14</f>
        <v>0.10599952291220557</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768"/>
      <c r="BQ47" s="768"/>
      <c r="BR47" s="768"/>
    </row>
    <row r="48" spans="1:71" ht="31.2"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144">
        <v>2015</v>
      </c>
      <c r="BP48" s="144">
        <v>2016</v>
      </c>
      <c r="BQ48" s="144">
        <v>2017</v>
      </c>
      <c r="BR48" s="353">
        <v>2018</v>
      </c>
    </row>
    <row r="49" spans="1:70" s="18" customFormat="1" ht="16.2" thickBot="1" x14ac:dyDescent="0.35">
      <c r="A49" s="315"/>
      <c r="B49" s="303"/>
      <c r="C49" s="167"/>
      <c r="D49" s="167"/>
      <c r="E49" s="167"/>
      <c r="F49" s="167"/>
      <c r="G49" s="167"/>
      <c r="H49" s="167"/>
      <c r="I49" s="167"/>
      <c r="J49" s="167"/>
      <c r="K49" s="167"/>
      <c r="L49" s="167"/>
      <c r="M49" s="167">
        <f>(M33-$B$40)*(1-$B$41)*10^3</f>
        <v>0</v>
      </c>
      <c r="N49" s="167">
        <f t="shared" ref="N49:BR49" si="34">(N33-$B$40)*(1-$B$41)*10^3</f>
        <v>11.008862395899531</v>
      </c>
      <c r="O49" s="167">
        <f t="shared" si="34"/>
        <v>21.922835945361744</v>
      </c>
      <c r="P49" s="167">
        <f t="shared" si="34"/>
        <v>32.790801901047743</v>
      </c>
      <c r="Q49" s="167">
        <f t="shared" si="34"/>
        <v>43.654000382924238</v>
      </c>
      <c r="R49" s="167">
        <f t="shared" si="34"/>
        <v>54.54722484251468</v>
      </c>
      <c r="S49" s="167">
        <f t="shared" si="34"/>
        <v>65.499829808125327</v>
      </c>
      <c r="T49" s="167">
        <f t="shared" si="34"/>
        <v>76.536581099022442</v>
      </c>
      <c r="U49" s="167">
        <f t="shared" si="34"/>
        <v>87.678373133863744</v>
      </c>
      <c r="V49" s="167">
        <f t="shared" si="34"/>
        <v>98.942834109251663</v>
      </c>
      <c r="W49" s="167">
        <f t="shared" si="34"/>
        <v>110.34483657658578</v>
      </c>
      <c r="X49" s="167">
        <f t="shared" si="34"/>
        <v>121.89692820538234</v>
      </c>
      <c r="Y49" s="167">
        <f t="shared" si="34"/>
        <v>134.52797588366943</v>
      </c>
      <c r="Z49" s="167">
        <f t="shared" si="34"/>
        <v>148.15024369472258</v>
      </c>
      <c r="AA49" s="167">
        <f t="shared" si="34"/>
        <v>162.68971062774253</v>
      </c>
      <c r="AB49" s="167">
        <f t="shared" si="34"/>
        <v>178.08392665947423</v>
      </c>
      <c r="AC49" s="167">
        <f t="shared" si="34"/>
        <v>194.28020397381744</v>
      </c>
      <c r="AD49" s="167">
        <f t="shared" si="34"/>
        <v>211.23409093055275</v>
      </c>
      <c r="AE49" s="167">
        <f t="shared" si="34"/>
        <v>228.90808458375386</v>
      </c>
      <c r="AF49" s="167">
        <f t="shared" si="34"/>
        <v>247.27054445972351</v>
      </c>
      <c r="AG49" s="167">
        <f t="shared" si="34"/>
        <v>266.29477613350247</v>
      </c>
      <c r="AH49" s="167">
        <f t="shared" si="34"/>
        <v>285.95825806098475</v>
      </c>
      <c r="AI49" s="167">
        <f t="shared" si="34"/>
        <v>305.24351766354948</v>
      </c>
      <c r="AJ49" s="167">
        <f t="shared" si="34"/>
        <v>324.24306139195221</v>
      </c>
      <c r="AK49" s="167">
        <f t="shared" si="34"/>
        <v>343.03493505965235</v>
      </c>
      <c r="AL49" s="167">
        <f t="shared" si="34"/>
        <v>361.68498433415556</v>
      </c>
      <c r="AM49" s="167">
        <f t="shared" si="34"/>
        <v>380.2487618676418</v>
      </c>
      <c r="AN49" s="167">
        <f t="shared" si="34"/>
        <v>398.77313630433889</v>
      </c>
      <c r="AO49" s="167">
        <f t="shared" si="34"/>
        <v>417.29764976735953</v>
      </c>
      <c r="AP49" s="167">
        <f t="shared" si="34"/>
        <v>435.85566314277207</v>
      </c>
      <c r="AQ49" s="167">
        <f t="shared" si="34"/>
        <v>454.47532233250746</v>
      </c>
      <c r="AR49" s="167">
        <f t="shared" si="34"/>
        <v>473.18037346230943</v>
      </c>
      <c r="AS49" s="167">
        <f t="shared" si="34"/>
        <v>493.88554777856666</v>
      </c>
      <c r="AT49" s="167">
        <f t="shared" si="34"/>
        <v>516.37897104868136</v>
      </c>
      <c r="AU49" s="167">
        <f t="shared" si="34"/>
        <v>540.48188928631896</v>
      </c>
      <c r="AV49" s="167">
        <f t="shared" si="34"/>
        <v>574.34383538917996</v>
      </c>
      <c r="AW49" s="167">
        <f t="shared" si="34"/>
        <v>608.64151597123225</v>
      </c>
      <c r="AX49" s="167">
        <f t="shared" si="34"/>
        <v>643.41520413373212</v>
      </c>
      <c r="AY49" s="167">
        <f t="shared" si="34"/>
        <v>678.6988774741593</v>
      </c>
      <c r="AZ49" s="167">
        <f t="shared" si="34"/>
        <v>714.521202201336</v>
      </c>
      <c r="BA49" s="167">
        <f t="shared" si="34"/>
        <v>750.90636341336051</v>
      </c>
      <c r="BB49" s="167">
        <f t="shared" si="34"/>
        <v>787.87476558623825</v>
      </c>
      <c r="BC49" s="167">
        <f t="shared" si="34"/>
        <v>825.25800752760063</v>
      </c>
      <c r="BD49" s="167">
        <f t="shared" si="34"/>
        <v>863.09797095558758</v>
      </c>
      <c r="BE49" s="167">
        <f t="shared" si="34"/>
        <v>901.42999062506919</v>
      </c>
      <c r="BF49" s="167">
        <f t="shared" si="34"/>
        <v>962.75845046405834</v>
      </c>
      <c r="BG49" s="167">
        <f t="shared" si="34"/>
        <v>1021.9484225852999</v>
      </c>
      <c r="BH49" s="167">
        <f t="shared" si="34"/>
        <v>1079.4542691491997</v>
      </c>
      <c r="BI49" s="167">
        <f t="shared" si="34"/>
        <v>1135.659326281233</v>
      </c>
      <c r="BJ49" s="167">
        <f t="shared" si="34"/>
        <v>1190.8870068839235</v>
      </c>
      <c r="BK49" s="167">
        <f t="shared" si="34"/>
        <v>1245.4101678537877</v>
      </c>
      <c r="BL49" s="167">
        <f t="shared" si="34"/>
        <v>1164.1381083658002</v>
      </c>
      <c r="BM49" s="167">
        <f t="shared" si="34"/>
        <v>1100.0485623232239</v>
      </c>
      <c r="BN49" s="322">
        <f t="shared" si="34"/>
        <v>1110.113797626117</v>
      </c>
      <c r="BO49" s="167">
        <f t="shared" si="34"/>
        <v>1133.1033439891369</v>
      </c>
      <c r="BP49" s="167">
        <f t="shared" si="34"/>
        <v>1167.230581804301</v>
      </c>
      <c r="BQ49" s="167">
        <f t="shared" si="34"/>
        <v>1284.2424755500597</v>
      </c>
      <c r="BR49" s="676">
        <f t="shared" si="34"/>
        <v>1393.602228490967</v>
      </c>
    </row>
    <row r="50" spans="1:70"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P50" s="287"/>
      <c r="BQ50" s="678"/>
      <c r="BR50" s="678"/>
    </row>
    <row r="51" spans="1:70" ht="15.6" x14ac:dyDescent="0.3">
      <c r="A51" s="60" t="s">
        <v>267</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144">
        <v>2016</v>
      </c>
      <c r="BQ51" s="144">
        <v>2017</v>
      </c>
      <c r="BR51" s="353">
        <v>2018</v>
      </c>
    </row>
    <row r="52" spans="1:70" s="18" customFormat="1" ht="16.2" thickBot="1" x14ac:dyDescent="0.35">
      <c r="A52" s="316"/>
      <c r="B52" s="317"/>
      <c r="C52" s="167"/>
      <c r="D52" s="167"/>
      <c r="E52" s="167"/>
      <c r="F52" s="318"/>
      <c r="G52" s="167"/>
      <c r="H52" s="167"/>
      <c r="I52" s="167"/>
      <c r="J52" s="167"/>
      <c r="K52" s="167"/>
      <c r="L52" s="167"/>
      <c r="M52" s="167">
        <f t="shared" ref="M52:BR52" si="35">M49*21</f>
        <v>0</v>
      </c>
      <c r="N52" s="319">
        <f t="shared" si="35"/>
        <v>231.18611031389014</v>
      </c>
      <c r="O52" s="167">
        <f t="shared" si="35"/>
        <v>460.37955485259664</v>
      </c>
      <c r="P52" s="167">
        <f t="shared" si="35"/>
        <v>688.60683992200256</v>
      </c>
      <c r="Q52" s="167">
        <f t="shared" si="35"/>
        <v>916.73400804140897</v>
      </c>
      <c r="R52" s="167">
        <f t="shared" si="35"/>
        <v>1145.4917216928084</v>
      </c>
      <c r="S52" s="167">
        <f t="shared" si="35"/>
        <v>1375.4964259706319</v>
      </c>
      <c r="T52" s="167">
        <f t="shared" si="35"/>
        <v>1607.2682030794713</v>
      </c>
      <c r="U52" s="167">
        <f t="shared" si="35"/>
        <v>1841.2458358111387</v>
      </c>
      <c r="V52" s="167">
        <f t="shared" si="35"/>
        <v>2077.7995162942848</v>
      </c>
      <c r="W52" s="167">
        <f t="shared" si="35"/>
        <v>2317.2415681083012</v>
      </c>
      <c r="X52" s="167">
        <f t="shared" si="35"/>
        <v>2559.8354923130291</v>
      </c>
      <c r="Y52" s="167">
        <f t="shared" si="35"/>
        <v>2825.0874935570578</v>
      </c>
      <c r="Z52" s="167">
        <f t="shared" si="35"/>
        <v>3111.1551175891741</v>
      </c>
      <c r="AA52" s="167">
        <f t="shared" si="35"/>
        <v>3416.4839231825931</v>
      </c>
      <c r="AB52" s="167">
        <f t="shared" si="35"/>
        <v>3739.7624598489588</v>
      </c>
      <c r="AC52" s="167">
        <f t="shared" si="35"/>
        <v>4079.8842834501661</v>
      </c>
      <c r="AD52" s="167">
        <f t="shared" si="35"/>
        <v>4435.915909541608</v>
      </c>
      <c r="AE52" s="167">
        <f t="shared" si="35"/>
        <v>4807.0697762588316</v>
      </c>
      <c r="AF52" s="167">
        <f t="shared" si="35"/>
        <v>5192.6814336541938</v>
      </c>
      <c r="AG52" s="167">
        <f t="shared" si="35"/>
        <v>5592.1902988035517</v>
      </c>
      <c r="AH52" s="167">
        <f t="shared" si="35"/>
        <v>6005.1234192806796</v>
      </c>
      <c r="AI52" s="167">
        <f t="shared" si="35"/>
        <v>6410.1138709345396</v>
      </c>
      <c r="AJ52" s="167">
        <f t="shared" si="35"/>
        <v>6809.1042892309961</v>
      </c>
      <c r="AK52" s="167">
        <f t="shared" si="35"/>
        <v>7203.7336362526994</v>
      </c>
      <c r="AL52" s="167">
        <f t="shared" si="35"/>
        <v>7595.3846710172666</v>
      </c>
      <c r="AM52" s="167">
        <f t="shared" si="35"/>
        <v>7985.2239992204777</v>
      </c>
      <c r="AN52" s="167">
        <f t="shared" si="35"/>
        <v>8374.2358623911168</v>
      </c>
      <c r="AO52" s="167">
        <f t="shared" si="35"/>
        <v>8763.2506451145509</v>
      </c>
      <c r="AP52" s="167">
        <f t="shared" si="35"/>
        <v>9152.9689259982133</v>
      </c>
      <c r="AQ52" s="167">
        <f t="shared" si="35"/>
        <v>9543.9817689826559</v>
      </c>
      <c r="AR52" s="167">
        <f t="shared" si="35"/>
        <v>9936.7878427084979</v>
      </c>
      <c r="AS52" s="167">
        <f t="shared" si="35"/>
        <v>10371.5965033499</v>
      </c>
      <c r="AT52" s="167">
        <f t="shared" si="35"/>
        <v>10843.958392022309</v>
      </c>
      <c r="AU52" s="167">
        <f t="shared" si="35"/>
        <v>11350.119675012698</v>
      </c>
      <c r="AV52" s="167">
        <f t="shared" si="35"/>
        <v>12061.22054317278</v>
      </c>
      <c r="AW52" s="167">
        <f t="shared" si="35"/>
        <v>12781.471835395878</v>
      </c>
      <c r="AX52" s="167">
        <f t="shared" si="35"/>
        <v>13511.719286808375</v>
      </c>
      <c r="AY52" s="167">
        <f t="shared" si="35"/>
        <v>14252.676426957345</v>
      </c>
      <c r="AZ52" s="167">
        <f t="shared" si="35"/>
        <v>15004.945246228055</v>
      </c>
      <c r="BA52" s="167">
        <f t="shared" si="35"/>
        <v>15769.033631680571</v>
      </c>
      <c r="BB52" s="167">
        <f t="shared" si="35"/>
        <v>16545.370077311003</v>
      </c>
      <c r="BC52" s="167">
        <f t="shared" si="35"/>
        <v>17330.418158079614</v>
      </c>
      <c r="BD52" s="167">
        <f t="shared" si="35"/>
        <v>18125.057390067341</v>
      </c>
      <c r="BE52" s="167">
        <f t="shared" si="35"/>
        <v>18930.029803126454</v>
      </c>
      <c r="BF52" s="167">
        <f t="shared" si="35"/>
        <v>20217.927459745224</v>
      </c>
      <c r="BG52" s="167">
        <f t="shared" si="35"/>
        <v>21460.916874291299</v>
      </c>
      <c r="BH52" s="167">
        <f t="shared" si="35"/>
        <v>22668.539652133193</v>
      </c>
      <c r="BI52" s="167">
        <f t="shared" si="35"/>
        <v>23848.845851905891</v>
      </c>
      <c r="BJ52" s="167">
        <f t="shared" si="35"/>
        <v>25008.627144562393</v>
      </c>
      <c r="BK52" s="167">
        <f t="shared" si="35"/>
        <v>26153.61352492954</v>
      </c>
      <c r="BL52" s="167">
        <f t="shared" si="35"/>
        <v>24446.900275681804</v>
      </c>
      <c r="BM52" s="167">
        <f t="shared" si="35"/>
        <v>23101.019808787703</v>
      </c>
      <c r="BN52" s="322">
        <f t="shared" si="35"/>
        <v>23312.389750148457</v>
      </c>
      <c r="BO52" s="167">
        <f t="shared" si="35"/>
        <v>23795.170223771875</v>
      </c>
      <c r="BP52" s="322">
        <f t="shared" si="35"/>
        <v>24511.84221789032</v>
      </c>
      <c r="BQ52" s="167">
        <f t="shared" si="35"/>
        <v>26969.091986551255</v>
      </c>
      <c r="BR52" s="676">
        <f t="shared" si="35"/>
        <v>29265.646798310307</v>
      </c>
    </row>
  </sheetData>
  <mergeCells count="2">
    <mergeCell ref="A43:B43"/>
    <mergeCell ref="A35:B3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S51"/>
  <sheetViews>
    <sheetView topLeftCell="A40" zoomScale="70" zoomScaleNormal="70" workbookViewId="0">
      <pane xSplit="2" topLeftCell="BJ1" activePane="topRight" state="frozen"/>
      <selection pane="topRight" activeCell="BL43" sqref="BL43"/>
    </sheetView>
  </sheetViews>
  <sheetFormatPr defaultColWidth="9.33203125" defaultRowHeight="14.4" x14ac:dyDescent="0.3"/>
  <cols>
    <col min="1" max="1" width="40.5546875" style="2" customWidth="1"/>
    <col min="2" max="2" width="23.5546875" style="2" customWidth="1"/>
    <col min="3" max="52" width="9.33203125" style="2"/>
    <col min="53" max="66" width="16.33203125" style="2" customWidth="1"/>
    <col min="67" max="67" width="15.6640625" style="2" customWidth="1"/>
    <col min="68" max="68" width="15.44140625" style="2" customWidth="1"/>
    <col min="69" max="69" width="15.33203125" style="2" customWidth="1"/>
    <col min="70" max="70" width="16.6640625" style="2" customWidth="1"/>
    <col min="71" max="16384" width="9.33203125" style="2"/>
  </cols>
  <sheetData>
    <row r="1" spans="1:71" ht="15" thickBot="1" x14ac:dyDescent="0.35"/>
    <row r="2" spans="1:71" ht="15.6" x14ac:dyDescent="0.3">
      <c r="A2" s="79" t="s">
        <v>0</v>
      </c>
      <c r="B2" s="80" t="s">
        <v>156</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144">
        <v>2014</v>
      </c>
      <c r="BO2" s="144">
        <v>2015</v>
      </c>
      <c r="BP2" s="677">
        <v>2016</v>
      </c>
      <c r="BQ2" s="144">
        <v>2017</v>
      </c>
      <c r="BR2" s="353">
        <v>2018</v>
      </c>
    </row>
    <row r="3" spans="1:71" s="18" customFormat="1" ht="16.2" thickBot="1" x14ac:dyDescent="0.35">
      <c r="A3" s="313"/>
      <c r="B3" s="314"/>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8">
        <f>Population!I11</f>
        <v>4185747</v>
      </c>
      <c r="BB3" s="168">
        <f t="shared" ref="BB3:BJ3" si="0">BA3+($BA$3*(BA6/100))</f>
        <v>4360896</v>
      </c>
      <c r="BC3" s="168">
        <f t="shared" si="0"/>
        <v>4536045</v>
      </c>
      <c r="BD3" s="168">
        <f t="shared" si="0"/>
        <v>4711194</v>
      </c>
      <c r="BE3" s="168">
        <f t="shared" si="0"/>
        <v>4886343</v>
      </c>
      <c r="BF3" s="168">
        <f t="shared" si="0"/>
        <v>5061492</v>
      </c>
      <c r="BG3" s="168">
        <f t="shared" si="0"/>
        <v>5236641</v>
      </c>
      <c r="BH3" s="168">
        <f t="shared" si="0"/>
        <v>5411790</v>
      </c>
      <c r="BI3" s="168">
        <f t="shared" si="0"/>
        <v>5586939</v>
      </c>
      <c r="BJ3" s="168">
        <f t="shared" si="0"/>
        <v>5762088</v>
      </c>
      <c r="BK3" s="168">
        <f>Population!J11</f>
        <v>5937237</v>
      </c>
      <c r="BL3" s="168">
        <f>BK3+($BK$3*(BK6/100))</f>
        <v>6185675.5996843576</v>
      </c>
      <c r="BM3" s="168">
        <f>BL3+($BK$3*(BL6/100))</f>
        <v>6434114.1993687153</v>
      </c>
      <c r="BN3" s="168">
        <f>BM3+($BK$3*(BM6/100))</f>
        <v>6682552.7990530729</v>
      </c>
      <c r="BO3" s="168">
        <f>BN3+($BK$3*(BN6/100))</f>
        <v>6930991.3987374306</v>
      </c>
      <c r="BP3" s="168">
        <f t="shared" ref="BP3:BR3" si="1">BO3+($BK$3*(BO6/100))</f>
        <v>7179429.9984217882</v>
      </c>
      <c r="BQ3" s="594">
        <f t="shared" si="1"/>
        <v>7427868.5981061459</v>
      </c>
      <c r="BR3" s="679">
        <f t="shared" si="1"/>
        <v>7676307.1977905035</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483"/>
      <c r="BP4" s="678"/>
      <c r="BR4" s="483"/>
      <c r="BS4" s="619"/>
    </row>
    <row r="5" spans="1:71" ht="31.2" x14ac:dyDescent="0.3">
      <c r="A5" s="79" t="s">
        <v>1</v>
      </c>
      <c r="B5" s="80" t="s">
        <v>156</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67">
        <v>2015</v>
      </c>
      <c r="BP5" s="144">
        <v>2016</v>
      </c>
      <c r="BQ5" s="464">
        <v>2017</v>
      </c>
      <c r="BR5" s="353">
        <v>2018</v>
      </c>
    </row>
    <row r="6" spans="1:71" ht="16.2" thickBot="1" x14ac:dyDescent="0.35">
      <c r="A6" s="42"/>
      <c r="B6" s="22"/>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154">
        <f t="shared" ref="BA6:BR6" si="2">((($BK$3-$BA$3)/$BA$3)*100)/10</f>
        <v>4.1844143948499513</v>
      </c>
      <c r="BB6" s="154">
        <f t="shared" si="2"/>
        <v>4.1844143948499513</v>
      </c>
      <c r="BC6" s="154">
        <f t="shared" si="2"/>
        <v>4.1844143948499513</v>
      </c>
      <c r="BD6" s="154">
        <f t="shared" si="2"/>
        <v>4.1844143948499513</v>
      </c>
      <c r="BE6" s="154">
        <f t="shared" si="2"/>
        <v>4.1844143948499513</v>
      </c>
      <c r="BF6" s="154">
        <f t="shared" si="2"/>
        <v>4.1844143948499513</v>
      </c>
      <c r="BG6" s="154">
        <f t="shared" si="2"/>
        <v>4.1844143948499513</v>
      </c>
      <c r="BH6" s="154">
        <f t="shared" si="2"/>
        <v>4.1844143948499513</v>
      </c>
      <c r="BI6" s="154">
        <f t="shared" si="2"/>
        <v>4.1844143948499513</v>
      </c>
      <c r="BJ6" s="154">
        <f t="shared" si="2"/>
        <v>4.1844143948499513</v>
      </c>
      <c r="BK6" s="154">
        <f t="shared" si="2"/>
        <v>4.1844143948499513</v>
      </c>
      <c r="BL6" s="154">
        <f t="shared" si="2"/>
        <v>4.1844143948499513</v>
      </c>
      <c r="BM6" s="154">
        <f t="shared" si="2"/>
        <v>4.1844143948499513</v>
      </c>
      <c r="BN6" s="154">
        <f t="shared" si="2"/>
        <v>4.1844143948499513</v>
      </c>
      <c r="BO6" s="591">
        <f t="shared" si="2"/>
        <v>4.1844143948499513</v>
      </c>
      <c r="BP6" s="591">
        <f t="shared" si="2"/>
        <v>4.1844143948499513</v>
      </c>
      <c r="BQ6" s="591">
        <f t="shared" si="2"/>
        <v>4.1844143948499513</v>
      </c>
      <c r="BR6" s="672">
        <f t="shared" si="2"/>
        <v>4.1844143948499513</v>
      </c>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678"/>
      <c r="BP7" s="765"/>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81">
        <v>2015</v>
      </c>
      <c r="BP8" s="144">
        <v>2016</v>
      </c>
      <c r="BQ8" s="464">
        <v>2017</v>
      </c>
      <c r="BR8" s="353">
        <v>2018</v>
      </c>
    </row>
    <row r="9" spans="1:71" ht="16.2" thickBot="1" x14ac:dyDescent="0.35">
      <c r="A9" s="39"/>
      <c r="B9" s="24"/>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f>BB9-($BE$9*BA12%)</f>
        <v>0.28536</v>
      </c>
      <c r="BB9" s="151">
        <f>BC9-($BE$9*BB12%)</f>
        <v>0.28902</v>
      </c>
      <c r="BC9" s="151">
        <f>BD9-($BE$9*BC12%)</f>
        <v>0.29268</v>
      </c>
      <c r="BD9" s="151">
        <f>BE9-($BE$9*BD12%)</f>
        <v>0.29633999999999999</v>
      </c>
      <c r="BE9" s="151">
        <f>'Per Capita Generation'!E12</f>
        <v>0.3</v>
      </c>
      <c r="BF9" s="151">
        <f t="shared" ref="BF9:BK9" si="3">BE9+($BE$9*(BE12/100))</f>
        <v>0.30365999999999999</v>
      </c>
      <c r="BG9" s="151">
        <f t="shared" si="3"/>
        <v>0.30731999999999998</v>
      </c>
      <c r="BH9" s="151">
        <f t="shared" si="3"/>
        <v>0.31097999999999998</v>
      </c>
      <c r="BI9" s="151">
        <f t="shared" si="3"/>
        <v>0.31463999999999998</v>
      </c>
      <c r="BJ9" s="151">
        <f t="shared" si="3"/>
        <v>0.31829999999999997</v>
      </c>
      <c r="BK9" s="151">
        <f t="shared" si="3"/>
        <v>0.32195999999999997</v>
      </c>
      <c r="BL9" s="196">
        <f>BK9+($BK$9*(BK12/100))</f>
        <v>0.32588791199999995</v>
      </c>
      <c r="BM9" s="196">
        <f>BL9+($BK$9*(BL12/100))</f>
        <v>0.32981582399999992</v>
      </c>
      <c r="BN9" s="196">
        <f>BM9+($BK$9*(BM12/100))</f>
        <v>0.3337437359999999</v>
      </c>
      <c r="BO9" s="196">
        <f>BN9+($BK$9*(BN12/100))</f>
        <v>0.33767164799999988</v>
      </c>
      <c r="BP9" s="488">
        <f t="shared" ref="BP9:BR9" si="4">BO9+($BK$9*(BO12/100))</f>
        <v>0.34159955999999986</v>
      </c>
      <c r="BQ9" s="488">
        <f t="shared" si="4"/>
        <v>0.34552747199999984</v>
      </c>
      <c r="BR9" s="661">
        <f t="shared" si="4"/>
        <v>0.34945538399999981</v>
      </c>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P10" s="483"/>
      <c r="BQ10" s="483"/>
      <c r="BR10" s="678"/>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481">
        <v>2016</v>
      </c>
      <c r="BQ11" s="464">
        <v>2017</v>
      </c>
      <c r="BR11" s="353">
        <v>2018</v>
      </c>
    </row>
    <row r="12" spans="1:71" ht="16.2" thickBot="1" x14ac:dyDescent="0.35">
      <c r="A12" s="43"/>
      <c r="B12" s="25"/>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7"/>
      <c r="AS12" s="7"/>
      <c r="AT12" s="7"/>
      <c r="AU12" s="7"/>
      <c r="AV12" s="7"/>
      <c r="AW12" s="7"/>
      <c r="AX12" s="7"/>
      <c r="AY12" s="7"/>
      <c r="AZ12" s="7"/>
      <c r="BA12" s="7">
        <v>1.22</v>
      </c>
      <c r="BB12" s="7">
        <v>1.22</v>
      </c>
      <c r="BC12" s="7">
        <v>1.22</v>
      </c>
      <c r="BD12" s="7">
        <v>1.22</v>
      </c>
      <c r="BE12" s="7">
        <v>1.22</v>
      </c>
      <c r="BF12" s="7">
        <v>1.22</v>
      </c>
      <c r="BG12" s="7">
        <v>1.22</v>
      </c>
      <c r="BH12" s="7">
        <v>1.22</v>
      </c>
      <c r="BI12" s="7">
        <v>1.22</v>
      </c>
      <c r="BJ12" s="7">
        <v>1.22</v>
      </c>
      <c r="BK12" s="7">
        <v>1.22</v>
      </c>
      <c r="BL12" s="7">
        <v>1.22</v>
      </c>
      <c r="BM12" s="7">
        <v>1.22</v>
      </c>
      <c r="BN12" s="7">
        <v>1.22</v>
      </c>
      <c r="BO12" s="7">
        <v>1.22</v>
      </c>
      <c r="BP12" s="7">
        <v>1.22</v>
      </c>
      <c r="BQ12" s="24">
        <v>1.22</v>
      </c>
      <c r="BR12" s="681">
        <v>1.22</v>
      </c>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213"/>
      <c r="BO13" s="678"/>
      <c r="BQ13" s="483"/>
      <c r="BR13" s="483"/>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677">
        <v>2015</v>
      </c>
      <c r="BP14" s="481">
        <v>2016</v>
      </c>
      <c r="BQ14" s="464">
        <v>2017</v>
      </c>
      <c r="BR14" s="353">
        <v>2018</v>
      </c>
    </row>
    <row r="15" spans="1:71" ht="16.2" thickBot="1" x14ac:dyDescent="0.35">
      <c r="A15" s="39"/>
      <c r="B15" s="2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f>BA9*BA3*365/10^6</f>
        <v>435.97233883079997</v>
      </c>
      <c r="BB15" s="154">
        <f>BB9*BB3*365/10^6</f>
        <v>460.04094910080005</v>
      </c>
      <c r="BC15" s="154">
        <f>BC9*BC3*365/10^6</f>
        <v>484.57752246900003</v>
      </c>
      <c r="BD15" s="154">
        <f>BD9*BD3*365/10^6</f>
        <v>509.58205893539997</v>
      </c>
      <c r="BE15" s="154">
        <f t="shared" ref="BE15:BR15" si="5">BE9*BE3*365/10^6</f>
        <v>535.05455849999998</v>
      </c>
      <c r="BF15" s="154">
        <f t="shared" si="5"/>
        <v>560.99502116279996</v>
      </c>
      <c r="BG15" s="154">
        <f t="shared" si="5"/>
        <v>587.40344692379995</v>
      </c>
      <c r="BH15" s="154">
        <f t="shared" si="5"/>
        <v>614.27983578299984</v>
      </c>
      <c r="BI15" s="154">
        <f t="shared" si="5"/>
        <v>641.62418774039998</v>
      </c>
      <c r="BJ15" s="154">
        <f t="shared" si="5"/>
        <v>669.43650279600001</v>
      </c>
      <c r="BK15" s="154">
        <f t="shared" si="5"/>
        <v>697.71678094979984</v>
      </c>
      <c r="BL15" s="154">
        <f t="shared" si="5"/>
        <v>735.78047050402631</v>
      </c>
      <c r="BM15" s="154">
        <f t="shared" si="5"/>
        <v>774.55652687683585</v>
      </c>
      <c r="BN15" s="154">
        <f t="shared" si="5"/>
        <v>814.04495006822867</v>
      </c>
      <c r="BO15" s="211">
        <f t="shared" si="5"/>
        <v>854.2457400782049</v>
      </c>
      <c r="BP15" s="591">
        <f t="shared" si="5"/>
        <v>895.1588969067642</v>
      </c>
      <c r="BQ15" s="154">
        <f t="shared" si="5"/>
        <v>936.78442055390667</v>
      </c>
      <c r="BR15" s="672">
        <f t="shared" si="5"/>
        <v>979.12231101963266</v>
      </c>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P16" s="483"/>
      <c r="BQ16" s="678"/>
      <c r="BS16" s="619"/>
    </row>
    <row r="17" spans="1:71" ht="46.8" x14ac:dyDescent="0.3">
      <c r="A17" s="79" t="s">
        <v>6</v>
      </c>
      <c r="B17" s="80" t="s">
        <v>156</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144">
        <v>2015</v>
      </c>
      <c r="BP17" s="481">
        <v>2016</v>
      </c>
      <c r="BQ17" s="464">
        <v>2017</v>
      </c>
      <c r="BR17" s="353">
        <v>2018</v>
      </c>
    </row>
    <row r="18" spans="1:71" ht="16.2" thickBot="1" x14ac:dyDescent="0.35">
      <c r="A18" s="44"/>
      <c r="B18" s="26"/>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f>'Proportion going to landfill'!$D$13</f>
        <v>70</v>
      </c>
      <c r="BB18" s="155">
        <f>'Proportion going to landfill'!$D$13</f>
        <v>70</v>
      </c>
      <c r="BC18" s="155">
        <f>'Proportion going to landfill'!$D$13</f>
        <v>70</v>
      </c>
      <c r="BD18" s="155">
        <f>'Proportion going to landfill'!$D$13</f>
        <v>70</v>
      </c>
      <c r="BE18" s="155">
        <f>'Proportion going to landfill'!$D$13</f>
        <v>70</v>
      </c>
      <c r="BF18" s="155">
        <f>'Proportion going to landfill'!$D$13</f>
        <v>70</v>
      </c>
      <c r="BG18" s="155">
        <f>'Proportion going to landfill'!$D$13</f>
        <v>70</v>
      </c>
      <c r="BH18" s="155">
        <f>'Proportion going to landfill'!$D$13</f>
        <v>70</v>
      </c>
      <c r="BI18" s="155">
        <f>'Proportion going to landfill'!$D$13</f>
        <v>70</v>
      </c>
      <c r="BJ18" s="155">
        <f>'Proportion going to landfill'!$D$13</f>
        <v>70</v>
      </c>
      <c r="BK18" s="155">
        <f>'Proportion going to landfill'!$E$13</f>
        <v>70</v>
      </c>
      <c r="BL18" s="155">
        <f>'Proportion going to landfill'!$E$13</f>
        <v>70</v>
      </c>
      <c r="BM18" s="155">
        <f>'Proportion going to landfill'!$F$13</f>
        <v>70</v>
      </c>
      <c r="BN18" s="495">
        <f>'Proportion going to landfill'!$G$13</f>
        <v>70</v>
      </c>
      <c r="BO18" s="515">
        <f>'Proportion going to landfill'!$H$13</f>
        <v>64.621421469151002</v>
      </c>
      <c r="BP18" s="214">
        <f>'Proportion going to landfill'!$I$13</f>
        <v>70</v>
      </c>
      <c r="BQ18" s="603">
        <f>'Proportion going to landfill'!$J$13</f>
        <v>45.023103640485473</v>
      </c>
      <c r="BR18" s="674">
        <f>'Proportion going to landfill'!$K$13</f>
        <v>52.619300491999724</v>
      </c>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P19" s="678"/>
      <c r="BR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481">
        <v>2015</v>
      </c>
      <c r="BP20" s="144">
        <v>2016</v>
      </c>
      <c r="BQ20" s="464">
        <v>2017</v>
      </c>
      <c r="BR20" s="353">
        <v>2018</v>
      </c>
    </row>
    <row r="21" spans="1:71" ht="16.2" thickBot="1" x14ac:dyDescent="0.35">
      <c r="A21" s="44"/>
      <c r="B21" s="28"/>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f t="shared" ref="BA21:BR21" si="6">BA18%*BA15</f>
        <v>305.18063718155997</v>
      </c>
      <c r="BB21" s="154">
        <f t="shared" si="6"/>
        <v>322.02866437056002</v>
      </c>
      <c r="BC21" s="154">
        <f t="shared" si="6"/>
        <v>339.20426572830002</v>
      </c>
      <c r="BD21" s="154">
        <f t="shared" si="6"/>
        <v>356.70744125477995</v>
      </c>
      <c r="BE21" s="154">
        <f t="shared" si="6"/>
        <v>374.53819094999994</v>
      </c>
      <c r="BF21" s="154">
        <f t="shared" si="6"/>
        <v>392.69651481395994</v>
      </c>
      <c r="BG21" s="154">
        <f t="shared" si="6"/>
        <v>411.18241284665993</v>
      </c>
      <c r="BH21" s="154">
        <f t="shared" si="6"/>
        <v>429.99588504809986</v>
      </c>
      <c r="BI21" s="154">
        <f t="shared" si="6"/>
        <v>449.13693141827997</v>
      </c>
      <c r="BJ21" s="154">
        <f t="shared" si="6"/>
        <v>468.60555195719996</v>
      </c>
      <c r="BK21" s="154">
        <f t="shared" si="6"/>
        <v>488.40174666485984</v>
      </c>
      <c r="BL21" s="154">
        <f t="shared" si="6"/>
        <v>515.04632935281836</v>
      </c>
      <c r="BM21" s="154">
        <f t="shared" si="6"/>
        <v>542.18956881378506</v>
      </c>
      <c r="BN21" s="212">
        <f t="shared" si="6"/>
        <v>569.83146504776005</v>
      </c>
      <c r="BO21" s="212">
        <f t="shared" si="6"/>
        <v>552.02574007820488</v>
      </c>
      <c r="BP21" s="154">
        <f t="shared" si="6"/>
        <v>626.6112278347349</v>
      </c>
      <c r="BQ21" s="494">
        <f t="shared" si="6"/>
        <v>421.76942055390668</v>
      </c>
      <c r="BR21" s="652">
        <f t="shared" si="6"/>
        <v>515.20731101963258</v>
      </c>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213"/>
      <c r="BO22" s="678"/>
      <c r="BP22" s="678"/>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144">
        <v>2017</v>
      </c>
      <c r="BR23" s="353">
        <v>2018</v>
      </c>
    </row>
    <row r="24" spans="1:71" ht="16.2" thickBot="1" x14ac:dyDescent="0.35">
      <c r="A24" s="44"/>
      <c r="B24" s="26"/>
      <c r="C24" s="7"/>
      <c r="D24" s="7"/>
      <c r="E24" s="7"/>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f>BA21*$B$44*$B$36*$B$37</f>
        <v>5.7508239270493169</v>
      </c>
      <c r="BB24" s="156">
        <f>BB21*$B$44*$B$36*$B$37</f>
        <v>6.0683081513988331</v>
      </c>
      <c r="BC24" s="156">
        <f>BC21*$B$44*$B$36*$B$37</f>
        <v>6.3919651833840856</v>
      </c>
      <c r="BD24" s="156">
        <f>BD21*$B$44*$B$36*$B$37</f>
        <v>6.7217950230050736</v>
      </c>
      <c r="BE24" s="156">
        <f t="shared" ref="BE24:BR24" si="7">BE21*$B$45*$B$36*$B$37</f>
        <v>8.0407583473244113</v>
      </c>
      <c r="BF24" s="156">
        <f t="shared" si="7"/>
        <v>8.4305896054191241</v>
      </c>
      <c r="BG24" s="156">
        <f t="shared" si="7"/>
        <v>8.8274533766067815</v>
      </c>
      <c r="BH24" s="156">
        <f t="shared" si="7"/>
        <v>9.2313496608873855</v>
      </c>
      <c r="BI24" s="156">
        <f t="shared" si="7"/>
        <v>9.6422784582609378</v>
      </c>
      <c r="BJ24" s="156">
        <f t="shared" si="7"/>
        <v>10.060239768727433</v>
      </c>
      <c r="BK24" s="156">
        <f t="shared" si="7"/>
        <v>10.485233592286871</v>
      </c>
      <c r="BL24" s="156">
        <f t="shared" si="7"/>
        <v>11.057251762492053</v>
      </c>
      <c r="BM24" s="156">
        <f t="shared" si="7"/>
        <v>11.639975325917202</v>
      </c>
      <c r="BN24" s="156">
        <f t="shared" si="7"/>
        <v>12.233404282562324</v>
      </c>
      <c r="BO24" s="497">
        <f t="shared" si="7"/>
        <v>11.851142779894291</v>
      </c>
      <c r="BP24" s="497">
        <f t="shared" si="7"/>
        <v>13.452378375512479</v>
      </c>
      <c r="BQ24" s="497">
        <f t="shared" si="7"/>
        <v>9.0547401330769564</v>
      </c>
      <c r="BR24" s="675">
        <f t="shared" si="7"/>
        <v>11.060707791042624</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78"/>
      <c r="BP25" s="678"/>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144">
        <v>2016</v>
      </c>
      <c r="BQ26" s="464">
        <v>2017</v>
      </c>
      <c r="BR26" s="353">
        <v>2018</v>
      </c>
    </row>
    <row r="27" spans="1:71" ht="16.2" thickBot="1" x14ac:dyDescent="0.35">
      <c r="A27" s="44"/>
      <c r="B27" s="28"/>
      <c r="C27" s="7"/>
      <c r="D27" s="7"/>
      <c r="E27" s="7"/>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f t="shared" ref="BA27:BO27" si="8">BA24+(AZ27*$B$38)</f>
        <v>5.7508239270493169</v>
      </c>
      <c r="BB27" s="151">
        <f t="shared" si="8"/>
        <v>10.920161484686226</v>
      </c>
      <c r="BC27" s="151">
        <f t="shared" si="8"/>
        <v>15.605083611563204</v>
      </c>
      <c r="BD27" s="151">
        <f t="shared" si="8"/>
        <v>19.887487086861945</v>
      </c>
      <c r="BE27" s="151">
        <f t="shared" si="8"/>
        <v>24.819427236707298</v>
      </c>
      <c r="BF27" s="151">
        <f t="shared" si="8"/>
        <v>29.370236218889424</v>
      </c>
      <c r="BG27" s="151">
        <f t="shared" si="8"/>
        <v>33.60652508975727</v>
      </c>
      <c r="BH27" s="151">
        <f t="shared" si="8"/>
        <v>37.584492244511281</v>
      </c>
      <c r="BI27" s="151">
        <f t="shared" si="8"/>
        <v>41.351551127648719</v>
      </c>
      <c r="BJ27" s="151">
        <f t="shared" si="8"/>
        <v>44.947703499203413</v>
      </c>
      <c r="BK27" s="151">
        <f t="shared" si="8"/>
        <v>48.40669803157769</v>
      </c>
      <c r="BL27" s="151">
        <f t="shared" si="8"/>
        <v>51.896999627708233</v>
      </c>
      <c r="BM27" s="151">
        <f t="shared" si="8"/>
        <v>55.424419750823247</v>
      </c>
      <c r="BN27" s="260">
        <f t="shared" si="8"/>
        <v>58.993861414402673</v>
      </c>
      <c r="BO27" s="151">
        <f t="shared" si="8"/>
        <v>61.623065338793644</v>
      </c>
      <c r="BP27" s="151">
        <f t="shared" ref="BP27" si="9">BP24+(BO27*$B$38)</f>
        <v>65.442506879554358</v>
      </c>
      <c r="BQ27" s="151">
        <f t="shared" ref="BQ27" si="10">BQ24+(BP27*$B$38)</f>
        <v>64.267253882417833</v>
      </c>
      <c r="BR27" s="682">
        <f t="shared" ref="BR27" si="11">BR24+(BQ27*$B$38)</f>
        <v>65.281684459098074</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483"/>
      <c r="BR28" s="765"/>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144">
        <v>2015</v>
      </c>
      <c r="BP29" s="481">
        <v>2016</v>
      </c>
      <c r="BQ29" s="144">
        <v>2017</v>
      </c>
      <c r="BR29" s="353">
        <v>2018</v>
      </c>
    </row>
    <row r="30" spans="1:71" ht="16.2" thickBot="1" x14ac:dyDescent="0.35">
      <c r="A30" s="44"/>
      <c r="B30" s="26"/>
      <c r="C30" s="7"/>
      <c r="D30" s="7"/>
      <c r="E30" s="7"/>
      <c r="F30" s="7"/>
      <c r="G30" s="7"/>
      <c r="H30" s="7"/>
      <c r="I30" s="7"/>
      <c r="J30" s="7"/>
      <c r="K30" s="7"/>
      <c r="L30" s="7"/>
      <c r="M30" s="7"/>
      <c r="N30" s="7"/>
      <c r="O30" s="7"/>
      <c r="P30" s="7"/>
      <c r="Q30" s="7"/>
      <c r="R30" s="7"/>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f t="shared" ref="BA30:BO30" si="12">AZ27*(1-$B$38)</f>
        <v>0</v>
      </c>
      <c r="BB30" s="151">
        <f t="shared" si="12"/>
        <v>0.89897059376192445</v>
      </c>
      <c r="BC30" s="151">
        <f t="shared" si="12"/>
        <v>1.7070430565071077</v>
      </c>
      <c r="BD30" s="151">
        <f t="shared" si="12"/>
        <v>2.4393915477063337</v>
      </c>
      <c r="BE30" s="151">
        <f t="shared" si="12"/>
        <v>3.108818197479057</v>
      </c>
      <c r="BF30" s="151">
        <f t="shared" si="12"/>
        <v>3.8797806232369982</v>
      </c>
      <c r="BG30" s="151">
        <f t="shared" si="12"/>
        <v>4.5911645057389325</v>
      </c>
      <c r="BH30" s="151">
        <f t="shared" si="12"/>
        <v>5.2533825061333728</v>
      </c>
      <c r="BI30" s="151">
        <f t="shared" si="12"/>
        <v>5.8752195751235012</v>
      </c>
      <c r="BJ30" s="151">
        <f t="shared" si="12"/>
        <v>6.4640873971727419</v>
      </c>
      <c r="BK30" s="151">
        <f t="shared" si="12"/>
        <v>7.0262390599125899</v>
      </c>
      <c r="BL30" s="151">
        <f t="shared" si="12"/>
        <v>7.5669501663615089</v>
      </c>
      <c r="BM30" s="151">
        <f t="shared" si="12"/>
        <v>8.1125552028021879</v>
      </c>
      <c r="BN30" s="260">
        <f t="shared" si="12"/>
        <v>8.6639626189828967</v>
      </c>
      <c r="BO30" s="260">
        <f t="shared" si="12"/>
        <v>9.2219388555033142</v>
      </c>
      <c r="BP30" s="260">
        <f t="shared" ref="BP30" si="13">BO27*(1-$B$38)</f>
        <v>9.632936834751769</v>
      </c>
      <c r="BQ30" s="260">
        <f t="shared" ref="BQ30" si="14">BP27*(1-$B$38)</f>
        <v>10.229993130213478</v>
      </c>
      <c r="BR30" s="682">
        <f t="shared" ref="BR30" si="15">BQ27*(1-$B$38)</f>
        <v>10.046277214362375</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213"/>
      <c r="BN31" s="6"/>
      <c r="BO31" s="678"/>
      <c r="BQ31" s="678"/>
      <c r="BR31" s="483"/>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144">
        <v>2015</v>
      </c>
      <c r="BP32" s="144">
        <v>2016</v>
      </c>
      <c r="BQ32" s="144">
        <v>2017</v>
      </c>
      <c r="BR32" s="353">
        <v>2018</v>
      </c>
    </row>
    <row r="33" spans="1:71" ht="16.2" thickBot="1" x14ac:dyDescent="0.35">
      <c r="A33" s="44"/>
      <c r="B33" s="28"/>
      <c r="C33" s="7"/>
      <c r="D33" s="7"/>
      <c r="E33" s="7"/>
      <c r="F33" s="7"/>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f t="shared" ref="BA33:BR33" si="16">BA30*$B$39*16/12</f>
        <v>0</v>
      </c>
      <c r="BB33" s="151">
        <f t="shared" si="16"/>
        <v>0.59931372917461634</v>
      </c>
      <c r="BC33" s="151">
        <f t="shared" si="16"/>
        <v>1.1380287043380719</v>
      </c>
      <c r="BD33" s="151">
        <f t="shared" si="16"/>
        <v>1.6262610318042225</v>
      </c>
      <c r="BE33" s="151">
        <f t="shared" si="16"/>
        <v>2.072545464986038</v>
      </c>
      <c r="BF33" s="151">
        <f t="shared" si="16"/>
        <v>2.5865204154913322</v>
      </c>
      <c r="BG33" s="151">
        <f t="shared" si="16"/>
        <v>3.0607763371592882</v>
      </c>
      <c r="BH33" s="151">
        <f t="shared" si="16"/>
        <v>3.5022550040889153</v>
      </c>
      <c r="BI33" s="151">
        <f t="shared" si="16"/>
        <v>3.9168130500823342</v>
      </c>
      <c r="BJ33" s="151">
        <f t="shared" si="16"/>
        <v>4.3093915981151616</v>
      </c>
      <c r="BK33" s="151">
        <f t="shared" si="16"/>
        <v>4.6841593732750599</v>
      </c>
      <c r="BL33" s="151">
        <f t="shared" si="16"/>
        <v>5.0446334442410059</v>
      </c>
      <c r="BM33" s="151">
        <f t="shared" si="16"/>
        <v>5.4083701352014586</v>
      </c>
      <c r="BN33" s="260">
        <f t="shared" si="16"/>
        <v>5.7759750793219311</v>
      </c>
      <c r="BO33" s="151">
        <f t="shared" si="16"/>
        <v>6.1479592370022091</v>
      </c>
      <c r="BP33" s="151">
        <f t="shared" si="16"/>
        <v>6.4219578898345127</v>
      </c>
      <c r="BQ33" s="260">
        <f t="shared" si="16"/>
        <v>6.8199954201423187</v>
      </c>
      <c r="BR33" s="682">
        <f t="shared" si="16"/>
        <v>6.6975181429082502</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7"/>
      <c r="BQ34" s="512"/>
      <c r="BR34" s="747"/>
    </row>
    <row r="35" spans="1:71" ht="40.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18" x14ac:dyDescent="0.4">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4.7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65</v>
      </c>
      <c r="B44" s="53">
        <v>9.4219999999999998E-2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6.2" thickBot="1" x14ac:dyDescent="0.35">
      <c r="A45" s="52" t="s">
        <v>337</v>
      </c>
      <c r="B45" s="54">
        <f>DOC!Z15</f>
        <v>0.10734230235546038</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10"/>
      <c r="B46" s="30"/>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499"/>
      <c r="BP46" s="499"/>
      <c r="BQ46" s="499"/>
      <c r="BR46" s="499"/>
      <c r="BS46" s="619"/>
    </row>
    <row r="47" spans="1:71" ht="31.2" x14ac:dyDescent="0.3">
      <c r="A47" s="79" t="s">
        <v>275</v>
      </c>
      <c r="B47" s="445" t="s">
        <v>265</v>
      </c>
      <c r="C47" s="144">
        <v>1951</v>
      </c>
      <c r="D47" s="144">
        <v>1952</v>
      </c>
      <c r="E47" s="144">
        <v>1953</v>
      </c>
      <c r="F47" s="144">
        <v>1954</v>
      </c>
      <c r="G47" s="144">
        <v>1955</v>
      </c>
      <c r="H47" s="144">
        <v>1956</v>
      </c>
      <c r="I47" s="144">
        <v>1957</v>
      </c>
      <c r="J47" s="144">
        <v>1958</v>
      </c>
      <c r="K47" s="144">
        <v>1959</v>
      </c>
      <c r="L47" s="144">
        <v>1960</v>
      </c>
      <c r="M47" s="144">
        <v>1961</v>
      </c>
      <c r="N47" s="144">
        <v>1962</v>
      </c>
      <c r="O47" s="144">
        <v>1963</v>
      </c>
      <c r="P47" s="144">
        <v>1964</v>
      </c>
      <c r="Q47" s="144">
        <v>1965</v>
      </c>
      <c r="R47" s="144">
        <v>1966</v>
      </c>
      <c r="S47" s="144">
        <v>1967</v>
      </c>
      <c r="T47" s="144">
        <v>1968</v>
      </c>
      <c r="U47" s="144">
        <v>1969</v>
      </c>
      <c r="V47" s="144">
        <v>1970</v>
      </c>
      <c r="W47" s="144">
        <v>1971</v>
      </c>
      <c r="X47" s="144">
        <v>1972</v>
      </c>
      <c r="Y47" s="144">
        <v>1973</v>
      </c>
      <c r="Z47" s="144">
        <v>1974</v>
      </c>
      <c r="AA47" s="144">
        <v>1975</v>
      </c>
      <c r="AB47" s="144">
        <v>1976</v>
      </c>
      <c r="AC47" s="144">
        <v>1977</v>
      </c>
      <c r="AD47" s="144">
        <v>1978</v>
      </c>
      <c r="AE47" s="144">
        <v>1979</v>
      </c>
      <c r="AF47" s="144">
        <v>1980</v>
      </c>
      <c r="AG47" s="144">
        <v>1981</v>
      </c>
      <c r="AH47" s="144">
        <v>1982</v>
      </c>
      <c r="AI47" s="144">
        <v>1983</v>
      </c>
      <c r="AJ47" s="144">
        <v>1984</v>
      </c>
      <c r="AK47" s="144">
        <v>1985</v>
      </c>
      <c r="AL47" s="144">
        <v>1986</v>
      </c>
      <c r="AM47" s="144">
        <v>1987</v>
      </c>
      <c r="AN47" s="144">
        <v>1988</v>
      </c>
      <c r="AO47" s="144">
        <v>1989</v>
      </c>
      <c r="AP47" s="144">
        <v>1990</v>
      </c>
      <c r="AQ47" s="144">
        <v>1991</v>
      </c>
      <c r="AR47" s="144">
        <v>1992</v>
      </c>
      <c r="AS47" s="144">
        <v>1993</v>
      </c>
      <c r="AT47" s="144">
        <v>1994</v>
      </c>
      <c r="AU47" s="144">
        <v>1995</v>
      </c>
      <c r="AV47" s="144">
        <v>1996</v>
      </c>
      <c r="AW47" s="144">
        <v>1997</v>
      </c>
      <c r="AX47" s="144">
        <v>1998</v>
      </c>
      <c r="AY47" s="144">
        <v>1999</v>
      </c>
      <c r="AZ47" s="144">
        <v>2000</v>
      </c>
      <c r="BA47" s="144">
        <v>2001</v>
      </c>
      <c r="BB47" s="144">
        <v>2002</v>
      </c>
      <c r="BC47" s="144">
        <v>2003</v>
      </c>
      <c r="BD47" s="144">
        <v>2004</v>
      </c>
      <c r="BE47" s="144">
        <v>2005</v>
      </c>
      <c r="BF47" s="144">
        <v>2006</v>
      </c>
      <c r="BG47" s="144">
        <v>2007</v>
      </c>
      <c r="BH47" s="144">
        <v>2008</v>
      </c>
      <c r="BI47" s="144">
        <v>2009</v>
      </c>
      <c r="BJ47" s="144">
        <v>2010</v>
      </c>
      <c r="BK47" s="144">
        <v>2011</v>
      </c>
      <c r="BL47" s="144">
        <v>2012</v>
      </c>
      <c r="BM47" s="144">
        <v>2013</v>
      </c>
      <c r="BN47" s="144">
        <v>2014</v>
      </c>
      <c r="BO47" s="613">
        <v>2015</v>
      </c>
      <c r="BP47" s="144">
        <v>2016</v>
      </c>
      <c r="BQ47" s="144">
        <v>2017</v>
      </c>
      <c r="BR47" s="353">
        <v>2018</v>
      </c>
    </row>
    <row r="48" spans="1:71" s="18" customFormat="1" ht="16.2" thickBot="1" x14ac:dyDescent="0.35">
      <c r="A48" s="315"/>
      <c r="B48" s="303"/>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f t="shared" ref="BA48:BR48" si="17">(BA33-$B$40)*(1-$B$41)*10^3</f>
        <v>0</v>
      </c>
      <c r="BB48" s="167">
        <f t="shared" si="17"/>
        <v>599.31372917461636</v>
      </c>
      <c r="BC48" s="167">
        <f t="shared" si="17"/>
        <v>1138.028704338072</v>
      </c>
      <c r="BD48" s="167">
        <f t="shared" si="17"/>
        <v>1626.2610318042225</v>
      </c>
      <c r="BE48" s="167">
        <f t="shared" si="17"/>
        <v>2072.545464986038</v>
      </c>
      <c r="BF48" s="167">
        <f t="shared" si="17"/>
        <v>2586.5204154913322</v>
      </c>
      <c r="BG48" s="167">
        <f t="shared" si="17"/>
        <v>3060.7763371592882</v>
      </c>
      <c r="BH48" s="167">
        <f t="shared" si="17"/>
        <v>3502.2550040889155</v>
      </c>
      <c r="BI48" s="167">
        <f t="shared" si="17"/>
        <v>3916.813050082334</v>
      </c>
      <c r="BJ48" s="167">
        <f t="shared" si="17"/>
        <v>4309.3915981151613</v>
      </c>
      <c r="BK48" s="167">
        <f t="shared" si="17"/>
        <v>4684.1593732750598</v>
      </c>
      <c r="BL48" s="167">
        <f t="shared" si="17"/>
        <v>5044.6334442410061</v>
      </c>
      <c r="BM48" s="167">
        <f t="shared" si="17"/>
        <v>5408.3701352014587</v>
      </c>
      <c r="BN48" s="167">
        <f t="shared" si="17"/>
        <v>5775.9750793219309</v>
      </c>
      <c r="BO48" s="322">
        <f t="shared" si="17"/>
        <v>6147.9592370022092</v>
      </c>
      <c r="BP48" s="322">
        <f t="shared" si="17"/>
        <v>6421.9578898345126</v>
      </c>
      <c r="BQ48" s="322">
        <f t="shared" si="17"/>
        <v>6819.9954201423188</v>
      </c>
      <c r="BR48" s="676">
        <f t="shared" si="17"/>
        <v>6697.5181429082504</v>
      </c>
    </row>
    <row r="49" spans="1:71" ht="16.2" thickBot="1" x14ac:dyDescent="0.35">
      <c r="A49" s="4"/>
      <c r="B49" s="44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78"/>
      <c r="BQ49" s="483"/>
      <c r="BR49" s="678"/>
      <c r="BS49" s="619"/>
    </row>
    <row r="50" spans="1:71" ht="15.6" x14ac:dyDescent="0.3">
      <c r="A50" s="60" t="s">
        <v>276</v>
      </c>
      <c r="B50" s="447" t="s">
        <v>268</v>
      </c>
      <c r="C50" s="144">
        <v>1951</v>
      </c>
      <c r="D50" s="144">
        <v>1952</v>
      </c>
      <c r="E50" s="144">
        <v>1953</v>
      </c>
      <c r="F50" s="144">
        <v>1954</v>
      </c>
      <c r="G50" s="144">
        <v>1955</v>
      </c>
      <c r="H50" s="144">
        <v>1956</v>
      </c>
      <c r="I50" s="144">
        <v>1957</v>
      </c>
      <c r="J50" s="144">
        <v>1958</v>
      </c>
      <c r="K50" s="144">
        <v>1959</v>
      </c>
      <c r="L50" s="144">
        <v>1960</v>
      </c>
      <c r="M50" s="144">
        <v>1961</v>
      </c>
      <c r="N50" s="144">
        <v>1962</v>
      </c>
      <c r="O50" s="144">
        <v>1963</v>
      </c>
      <c r="P50" s="144">
        <v>1964</v>
      </c>
      <c r="Q50" s="144">
        <v>1965</v>
      </c>
      <c r="R50" s="144">
        <v>1966</v>
      </c>
      <c r="S50" s="144">
        <v>1967</v>
      </c>
      <c r="T50" s="144">
        <v>1968</v>
      </c>
      <c r="U50" s="144">
        <v>1969</v>
      </c>
      <c r="V50" s="144">
        <v>1970</v>
      </c>
      <c r="W50" s="144">
        <v>1971</v>
      </c>
      <c r="X50" s="144">
        <v>1972</v>
      </c>
      <c r="Y50" s="144">
        <v>1973</v>
      </c>
      <c r="Z50" s="144">
        <v>1974</v>
      </c>
      <c r="AA50" s="144">
        <v>1975</v>
      </c>
      <c r="AB50" s="144">
        <v>1976</v>
      </c>
      <c r="AC50" s="144">
        <v>1977</v>
      </c>
      <c r="AD50" s="144">
        <v>1978</v>
      </c>
      <c r="AE50" s="144">
        <v>1979</v>
      </c>
      <c r="AF50" s="144">
        <v>1980</v>
      </c>
      <c r="AG50" s="144">
        <v>1981</v>
      </c>
      <c r="AH50" s="144">
        <v>1982</v>
      </c>
      <c r="AI50" s="144">
        <v>1983</v>
      </c>
      <c r="AJ50" s="144">
        <v>1984</v>
      </c>
      <c r="AK50" s="144">
        <v>1985</v>
      </c>
      <c r="AL50" s="144">
        <v>1986</v>
      </c>
      <c r="AM50" s="144">
        <v>1987</v>
      </c>
      <c r="AN50" s="144">
        <v>1988</v>
      </c>
      <c r="AO50" s="144">
        <v>1989</v>
      </c>
      <c r="AP50" s="144">
        <v>1990</v>
      </c>
      <c r="AQ50" s="144">
        <v>1991</v>
      </c>
      <c r="AR50" s="144">
        <v>1992</v>
      </c>
      <c r="AS50" s="144">
        <v>1993</v>
      </c>
      <c r="AT50" s="144">
        <v>1994</v>
      </c>
      <c r="AU50" s="144">
        <v>1995</v>
      </c>
      <c r="AV50" s="144">
        <v>1996</v>
      </c>
      <c r="AW50" s="144">
        <v>1997</v>
      </c>
      <c r="AX50" s="144">
        <v>1998</v>
      </c>
      <c r="AY50" s="144">
        <v>1999</v>
      </c>
      <c r="AZ50" s="144">
        <v>2000</v>
      </c>
      <c r="BA50" s="144">
        <v>2001</v>
      </c>
      <c r="BB50" s="144">
        <v>2002</v>
      </c>
      <c r="BC50" s="144">
        <v>2003</v>
      </c>
      <c r="BD50" s="144">
        <v>2004</v>
      </c>
      <c r="BE50" s="144">
        <v>2005</v>
      </c>
      <c r="BF50" s="144">
        <v>2006</v>
      </c>
      <c r="BG50" s="144">
        <v>2007</v>
      </c>
      <c r="BH50" s="144">
        <v>2008</v>
      </c>
      <c r="BI50" s="144">
        <v>2009</v>
      </c>
      <c r="BJ50" s="144">
        <v>2010</v>
      </c>
      <c r="BK50" s="144">
        <v>2011</v>
      </c>
      <c r="BL50" s="144">
        <v>2012</v>
      </c>
      <c r="BM50" s="144">
        <v>2013</v>
      </c>
      <c r="BN50" s="464">
        <v>2014</v>
      </c>
      <c r="BO50" s="464">
        <v>2015</v>
      </c>
      <c r="BP50" s="144">
        <v>2016</v>
      </c>
      <c r="BQ50" s="464">
        <v>2017</v>
      </c>
      <c r="BR50" s="353">
        <v>2018</v>
      </c>
    </row>
    <row r="51" spans="1:71" s="18" customFormat="1" ht="16.2" thickBot="1" x14ac:dyDescent="0.35">
      <c r="A51" s="316"/>
      <c r="B51" s="317"/>
      <c r="C51" s="167"/>
      <c r="D51" s="167"/>
      <c r="E51" s="167"/>
      <c r="F51" s="318"/>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f t="shared" ref="BA51:BR51" si="18">BA48*21</f>
        <v>0</v>
      </c>
      <c r="BB51" s="167">
        <f t="shared" si="18"/>
        <v>12585.588312666943</v>
      </c>
      <c r="BC51" s="167">
        <f t="shared" si="18"/>
        <v>23898.602791099511</v>
      </c>
      <c r="BD51" s="167">
        <f t="shared" si="18"/>
        <v>34151.481667888671</v>
      </c>
      <c r="BE51" s="167">
        <f t="shared" si="18"/>
        <v>43523.454764706796</v>
      </c>
      <c r="BF51" s="167">
        <f t="shared" si="18"/>
        <v>54316.928725317979</v>
      </c>
      <c r="BG51" s="167">
        <f t="shared" si="18"/>
        <v>64276.303080345053</v>
      </c>
      <c r="BH51" s="167">
        <f t="shared" si="18"/>
        <v>73547.355085867224</v>
      </c>
      <c r="BI51" s="167">
        <f t="shared" si="18"/>
        <v>82253.074051729011</v>
      </c>
      <c r="BJ51" s="167">
        <f t="shared" si="18"/>
        <v>90497.223560418381</v>
      </c>
      <c r="BK51" s="167">
        <f t="shared" si="18"/>
        <v>98367.346838776255</v>
      </c>
      <c r="BL51" s="167">
        <f t="shared" si="18"/>
        <v>105937.30232906113</v>
      </c>
      <c r="BM51" s="167">
        <f t="shared" si="18"/>
        <v>113575.77283923063</v>
      </c>
      <c r="BN51" s="322">
        <f t="shared" si="18"/>
        <v>121295.47666576055</v>
      </c>
      <c r="BO51" s="322">
        <f t="shared" si="18"/>
        <v>129107.14397704639</v>
      </c>
      <c r="BP51" s="167">
        <f t="shared" si="18"/>
        <v>134861.11568652478</v>
      </c>
      <c r="BQ51" s="597">
        <f t="shared" si="18"/>
        <v>143219.90382298871</v>
      </c>
      <c r="BR51" s="676">
        <f t="shared" si="18"/>
        <v>140647.88100107326</v>
      </c>
    </row>
  </sheetData>
  <mergeCells count="2">
    <mergeCell ref="A43:B43"/>
    <mergeCell ref="A35:B3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B52"/>
  <sheetViews>
    <sheetView topLeftCell="A34" zoomScale="70" zoomScaleNormal="70" workbookViewId="0">
      <pane xSplit="2" topLeftCell="BI1" activePane="topRight" state="frozen"/>
      <selection pane="topRight" activeCell="A46" sqref="A46"/>
    </sheetView>
  </sheetViews>
  <sheetFormatPr defaultColWidth="9.33203125" defaultRowHeight="14.4" x14ac:dyDescent="0.3"/>
  <cols>
    <col min="1" max="1" width="38.6640625" style="2" customWidth="1"/>
    <col min="2" max="2" width="29.33203125" style="2" customWidth="1"/>
    <col min="3" max="32" width="9.33203125" style="2"/>
    <col min="33" max="39" width="11.5546875" style="2" bestFit="1" customWidth="1"/>
    <col min="40" max="57" width="12.6640625" style="2" bestFit="1" customWidth="1"/>
    <col min="58" max="61" width="14.5546875" style="2" bestFit="1" customWidth="1"/>
    <col min="62" max="62" width="11.44140625" style="2" customWidth="1"/>
    <col min="63" max="66" width="14.5546875" style="2" bestFit="1" customWidth="1"/>
    <col min="67" max="67" width="16.33203125" style="2" customWidth="1"/>
    <col min="68" max="68" width="14.44140625" style="287" customWidth="1"/>
    <col min="69" max="69" width="14.109375" style="2" customWidth="1"/>
    <col min="70" max="70" width="14.44140625" style="2" customWidth="1"/>
    <col min="71" max="16384" width="9.33203125" style="2"/>
  </cols>
  <sheetData>
    <row r="1" spans="1:106" ht="15" thickBot="1" x14ac:dyDescent="0.35"/>
    <row r="2" spans="1:106" ht="15.6" x14ac:dyDescent="0.3">
      <c r="A2" s="79" t="s">
        <v>0</v>
      </c>
      <c r="B2" s="80" t="s">
        <v>157</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464">
        <v>2017</v>
      </c>
      <c r="BR2" s="353">
        <v>2018</v>
      </c>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row>
    <row r="3" spans="1:106" s="18" customFormat="1" ht="16.2" thickBot="1" x14ac:dyDescent="0.35">
      <c r="A3" s="313"/>
      <c r="B3" s="314"/>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8">
        <f>Population!G12</f>
        <v>6914</v>
      </c>
      <c r="AH3" s="168">
        <f t="shared" ref="AH3:AP3" si="0">AG3+($AG$3*(AG6/100))</f>
        <v>7395.1</v>
      </c>
      <c r="AI3" s="168">
        <f t="shared" si="0"/>
        <v>7876.2000000000007</v>
      </c>
      <c r="AJ3" s="168">
        <f t="shared" si="0"/>
        <v>8357.3000000000011</v>
      </c>
      <c r="AK3" s="168">
        <f t="shared" si="0"/>
        <v>8838.4000000000015</v>
      </c>
      <c r="AL3" s="168">
        <f t="shared" si="0"/>
        <v>9319.5000000000018</v>
      </c>
      <c r="AM3" s="168">
        <f t="shared" si="0"/>
        <v>9800.6000000000022</v>
      </c>
      <c r="AN3" s="168">
        <f t="shared" si="0"/>
        <v>10281.700000000003</v>
      </c>
      <c r="AO3" s="168">
        <f t="shared" si="0"/>
        <v>10762.800000000003</v>
      </c>
      <c r="AP3" s="168">
        <f t="shared" si="0"/>
        <v>11243.900000000003</v>
      </c>
      <c r="AQ3" s="168">
        <f>Population!H12</f>
        <v>11725</v>
      </c>
      <c r="AR3" s="168">
        <f t="shared" ref="AR3:AZ3" si="1">AQ3+($AQ$3*(AQ6/100))</f>
        <v>15598.8</v>
      </c>
      <c r="AS3" s="168">
        <f t="shared" si="1"/>
        <v>19472.599999999999</v>
      </c>
      <c r="AT3" s="168">
        <f t="shared" si="1"/>
        <v>23346.399999999998</v>
      </c>
      <c r="AU3" s="168">
        <f t="shared" si="1"/>
        <v>27220.199999999997</v>
      </c>
      <c r="AV3" s="168">
        <f t="shared" si="1"/>
        <v>31093.999999999996</v>
      </c>
      <c r="AW3" s="168">
        <f t="shared" si="1"/>
        <v>34967.799999999996</v>
      </c>
      <c r="AX3" s="168">
        <f t="shared" si="1"/>
        <v>38841.599999999999</v>
      </c>
      <c r="AY3" s="168">
        <f t="shared" si="1"/>
        <v>42715.4</v>
      </c>
      <c r="AZ3" s="168">
        <f t="shared" si="1"/>
        <v>46589.200000000004</v>
      </c>
      <c r="BA3" s="168">
        <f>Population!I12</f>
        <v>50463</v>
      </c>
      <c r="BB3" s="168">
        <f t="shared" ref="BB3:BJ3" si="2">BA3+($BA$3*(BA6/100))</f>
        <v>61476.2</v>
      </c>
      <c r="BC3" s="168">
        <f t="shared" si="2"/>
        <v>72489.399999999994</v>
      </c>
      <c r="BD3" s="168">
        <f t="shared" si="2"/>
        <v>83502.599999999991</v>
      </c>
      <c r="BE3" s="168">
        <f t="shared" si="2"/>
        <v>94515.799999999988</v>
      </c>
      <c r="BF3" s="168">
        <f t="shared" si="2"/>
        <v>105528.99999999999</v>
      </c>
      <c r="BG3" s="168">
        <f t="shared" si="2"/>
        <v>116542.19999999998</v>
      </c>
      <c r="BH3" s="168">
        <f t="shared" si="2"/>
        <v>127555.39999999998</v>
      </c>
      <c r="BI3" s="168">
        <f t="shared" si="2"/>
        <v>138568.59999999998</v>
      </c>
      <c r="BJ3" s="168">
        <f t="shared" si="2"/>
        <v>149581.79999999999</v>
      </c>
      <c r="BK3" s="168">
        <f>Population!J12</f>
        <v>160595</v>
      </c>
      <c r="BL3" s="168">
        <f>BK3+($BK$3*(BK6/100))</f>
        <v>195643.74569486553</v>
      </c>
      <c r="BM3" s="168">
        <f>BL3+($BK$3*(BL6/100))</f>
        <v>230692.49138973106</v>
      </c>
      <c r="BN3" s="492">
        <f>BM3+($BK$3*(BM6/100))</f>
        <v>265741.23708459659</v>
      </c>
      <c r="BO3" s="168">
        <f>BN3+($BK$3*(BN6/100))</f>
        <v>300789.98277946212</v>
      </c>
      <c r="BP3" s="492">
        <f t="shared" ref="BP3:BR3" si="3">BO3+($BK$3*(BO6/100))</f>
        <v>335838.72847432765</v>
      </c>
      <c r="BQ3" s="492">
        <f t="shared" si="3"/>
        <v>370887.47416919318</v>
      </c>
      <c r="BR3" s="679">
        <f t="shared" si="3"/>
        <v>405936.21986405872</v>
      </c>
      <c r="BS3" s="683"/>
      <c r="BT3" s="320"/>
      <c r="BU3" s="320"/>
      <c r="BV3" s="320"/>
      <c r="BW3" s="320"/>
      <c r="BX3" s="320"/>
      <c r="BY3" s="320"/>
      <c r="BZ3" s="320"/>
      <c r="CA3" s="320"/>
      <c r="CB3" s="320"/>
      <c r="CC3" s="320"/>
      <c r="CD3" s="320"/>
      <c r="CE3" s="320"/>
      <c r="CF3" s="320"/>
      <c r="CG3" s="320"/>
      <c r="CH3" s="320"/>
      <c r="CI3" s="320"/>
      <c r="CJ3" s="320"/>
      <c r="CK3" s="320"/>
      <c r="CL3" s="320"/>
      <c r="CM3" s="320"/>
      <c r="CN3" s="320"/>
      <c r="CO3" s="320"/>
      <c r="CP3" s="320"/>
      <c r="CQ3" s="320"/>
      <c r="CR3" s="320"/>
      <c r="CS3" s="320"/>
      <c r="CT3" s="320"/>
      <c r="CU3" s="320"/>
      <c r="CV3" s="320"/>
      <c r="CW3" s="320"/>
      <c r="CX3" s="320"/>
      <c r="CY3" s="320"/>
      <c r="CZ3" s="320"/>
      <c r="DA3" s="320"/>
      <c r="DB3" s="320"/>
    </row>
    <row r="4" spans="1:106"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213"/>
      <c r="BO4" s="687"/>
      <c r="BP4" s="687"/>
      <c r="BQ4" s="687"/>
      <c r="BR4" s="687"/>
      <c r="BS4" s="769"/>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row>
    <row r="5" spans="1:106" ht="31.2" x14ac:dyDescent="0.3">
      <c r="A5" s="79" t="s">
        <v>1</v>
      </c>
      <c r="B5" s="80" t="s">
        <v>157</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64">
        <v>2015</v>
      </c>
      <c r="BP5" s="144">
        <v>2016</v>
      </c>
      <c r="BQ5" s="464">
        <v>2017</v>
      </c>
      <c r="BR5" s="353">
        <v>2018</v>
      </c>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row>
    <row r="6" spans="1:106" ht="16.2" thickBot="1" x14ac:dyDescent="0.35">
      <c r="A6" s="42"/>
      <c r="B6" s="22"/>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154">
        <f t="shared" ref="AG6:AP6" si="4">((($AQ$3-$AG$3)/$AG$3)*100)/10</f>
        <v>6.958345386172982</v>
      </c>
      <c r="AH6" s="154">
        <f t="shared" si="4"/>
        <v>6.958345386172982</v>
      </c>
      <c r="AI6" s="154">
        <f t="shared" si="4"/>
        <v>6.958345386172982</v>
      </c>
      <c r="AJ6" s="154">
        <f t="shared" si="4"/>
        <v>6.958345386172982</v>
      </c>
      <c r="AK6" s="154">
        <f t="shared" si="4"/>
        <v>6.958345386172982</v>
      </c>
      <c r="AL6" s="154">
        <f t="shared" si="4"/>
        <v>6.958345386172982</v>
      </c>
      <c r="AM6" s="154">
        <f t="shared" si="4"/>
        <v>6.958345386172982</v>
      </c>
      <c r="AN6" s="154">
        <f t="shared" si="4"/>
        <v>6.958345386172982</v>
      </c>
      <c r="AO6" s="154">
        <f t="shared" si="4"/>
        <v>6.958345386172982</v>
      </c>
      <c r="AP6" s="154">
        <f t="shared" si="4"/>
        <v>6.958345386172982</v>
      </c>
      <c r="AQ6" s="7">
        <f t="shared" ref="AQ6:AZ6" si="5">((($BA$3-$AQ$3)/$AQ$3)*100)/10</f>
        <v>33.038805970149255</v>
      </c>
      <c r="AR6" s="7">
        <f t="shared" si="5"/>
        <v>33.038805970149255</v>
      </c>
      <c r="AS6" s="7">
        <f t="shared" si="5"/>
        <v>33.038805970149255</v>
      </c>
      <c r="AT6" s="7">
        <f t="shared" si="5"/>
        <v>33.038805970149255</v>
      </c>
      <c r="AU6" s="7">
        <f t="shared" si="5"/>
        <v>33.038805970149255</v>
      </c>
      <c r="AV6" s="7">
        <f t="shared" si="5"/>
        <v>33.038805970149255</v>
      </c>
      <c r="AW6" s="7">
        <f t="shared" si="5"/>
        <v>33.038805970149255</v>
      </c>
      <c r="AX6" s="7">
        <f t="shared" si="5"/>
        <v>33.038805970149255</v>
      </c>
      <c r="AY6" s="7">
        <f t="shared" si="5"/>
        <v>33.038805970149255</v>
      </c>
      <c r="AZ6" s="7">
        <f t="shared" si="5"/>
        <v>33.038805970149255</v>
      </c>
      <c r="BA6" s="154">
        <f t="shared" ref="BA6:BR6" si="6">((($BK$3-$BA$3)/$BA$3)*100)/10</f>
        <v>21.824306917939875</v>
      </c>
      <c r="BB6" s="154">
        <f t="shared" si="6"/>
        <v>21.824306917939875</v>
      </c>
      <c r="BC6" s="154">
        <f t="shared" si="6"/>
        <v>21.824306917939875</v>
      </c>
      <c r="BD6" s="154">
        <f t="shared" si="6"/>
        <v>21.824306917939875</v>
      </c>
      <c r="BE6" s="154">
        <f t="shared" si="6"/>
        <v>21.824306917939875</v>
      </c>
      <c r="BF6" s="154">
        <f t="shared" si="6"/>
        <v>21.824306917939875</v>
      </c>
      <c r="BG6" s="154">
        <f t="shared" si="6"/>
        <v>21.824306917939875</v>
      </c>
      <c r="BH6" s="154">
        <f t="shared" si="6"/>
        <v>21.824306917939875</v>
      </c>
      <c r="BI6" s="154">
        <f t="shared" si="6"/>
        <v>21.824306917939875</v>
      </c>
      <c r="BJ6" s="154">
        <f t="shared" si="6"/>
        <v>21.824306917939875</v>
      </c>
      <c r="BK6" s="154">
        <f t="shared" si="6"/>
        <v>21.824306917939875</v>
      </c>
      <c r="BL6" s="154">
        <f t="shared" si="6"/>
        <v>21.824306917939875</v>
      </c>
      <c r="BM6" s="154">
        <f t="shared" si="6"/>
        <v>21.824306917939875</v>
      </c>
      <c r="BN6" s="154">
        <f t="shared" si="6"/>
        <v>21.824306917939875</v>
      </c>
      <c r="BO6" s="154">
        <f t="shared" si="6"/>
        <v>21.824306917939875</v>
      </c>
      <c r="BP6" s="591">
        <f t="shared" si="6"/>
        <v>21.824306917939875</v>
      </c>
      <c r="BQ6" s="154">
        <f t="shared" si="6"/>
        <v>21.824306917939875</v>
      </c>
      <c r="BR6" s="672">
        <f t="shared" si="6"/>
        <v>21.824306917939875</v>
      </c>
    </row>
    <row r="7" spans="1:106"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483"/>
      <c r="BP7" s="678"/>
      <c r="BQ7" s="678"/>
      <c r="BR7" s="678"/>
      <c r="BS7" s="619"/>
    </row>
    <row r="8" spans="1:106"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144">
        <v>2015</v>
      </c>
      <c r="BP8" s="481">
        <v>2016</v>
      </c>
      <c r="BQ8" s="464">
        <v>2017</v>
      </c>
      <c r="BR8" s="353">
        <v>2018</v>
      </c>
    </row>
    <row r="9" spans="1:106" ht="16.2" thickBot="1" x14ac:dyDescent="0.35">
      <c r="A9" s="39"/>
      <c r="B9" s="24"/>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f t="shared" ref="AG9:AO9" si="7">AH9-($AQ$9*(AG12/100))</f>
        <v>0.24854171135999986</v>
      </c>
      <c r="AH9" s="151">
        <f t="shared" si="7"/>
        <v>0.25041245542399987</v>
      </c>
      <c r="AI9" s="151">
        <f t="shared" si="7"/>
        <v>0.25228319948799988</v>
      </c>
      <c r="AJ9" s="151">
        <f t="shared" si="7"/>
        <v>0.25415394355199988</v>
      </c>
      <c r="AK9" s="151">
        <f t="shared" si="7"/>
        <v>0.25602468761599989</v>
      </c>
      <c r="AL9" s="151">
        <f t="shared" si="7"/>
        <v>0.2578954316799999</v>
      </c>
      <c r="AM9" s="151">
        <f t="shared" si="7"/>
        <v>0.25976617574399991</v>
      </c>
      <c r="AN9" s="151">
        <f t="shared" si="7"/>
        <v>0.26163691980799991</v>
      </c>
      <c r="AO9" s="151">
        <f t="shared" si="7"/>
        <v>0.26350766387199992</v>
      </c>
      <c r="AP9" s="151">
        <f>AQ9-($AQ$9*(AP12/100))</f>
        <v>0.26537840793599993</v>
      </c>
      <c r="AQ9" s="151">
        <f t="shared" ref="AQ9:AY9" si="8">AR9-($BA$9*AQ12%)</f>
        <v>0.26724915199999993</v>
      </c>
      <c r="AR9" s="151">
        <f t="shared" si="8"/>
        <v>0.27096263679999993</v>
      </c>
      <c r="AS9" s="151">
        <f t="shared" si="8"/>
        <v>0.27467612159999993</v>
      </c>
      <c r="AT9" s="151">
        <f t="shared" si="8"/>
        <v>0.27838960639999993</v>
      </c>
      <c r="AU9" s="151">
        <f t="shared" si="8"/>
        <v>0.28210309119999993</v>
      </c>
      <c r="AV9" s="151">
        <f t="shared" si="8"/>
        <v>0.28581657599999993</v>
      </c>
      <c r="AW9" s="151">
        <f t="shared" si="8"/>
        <v>0.28953006079999993</v>
      </c>
      <c r="AX9" s="151">
        <f t="shared" si="8"/>
        <v>0.29324354559999993</v>
      </c>
      <c r="AY9" s="151">
        <f t="shared" si="8"/>
        <v>0.29695703039999993</v>
      </c>
      <c r="AZ9" s="151">
        <f>BA9-($BA$9*AZ12%)</f>
        <v>0.30067051519999993</v>
      </c>
      <c r="BA9" s="151">
        <f>BB9-($BE$9*BA12%)</f>
        <v>0.30438399999999993</v>
      </c>
      <c r="BB9" s="151">
        <f>BC9-($BE$9*BB12%)</f>
        <v>0.30828799999999995</v>
      </c>
      <c r="BC9" s="151">
        <f>BD9-($BE$9*BC12%)</f>
        <v>0.31219199999999997</v>
      </c>
      <c r="BD9" s="151">
        <f>BE9-($BE$9*BD12%)</f>
        <v>0.31609599999999999</v>
      </c>
      <c r="BE9" s="151">
        <f>'Per Capita Generation'!E13</f>
        <v>0.32</v>
      </c>
      <c r="BF9" s="151">
        <f t="shared" ref="BF9:BK9" si="9">BE9+($BE$9*(BE12/100))</f>
        <v>0.32390400000000003</v>
      </c>
      <c r="BG9" s="151">
        <f t="shared" si="9"/>
        <v>0.32780800000000004</v>
      </c>
      <c r="BH9" s="151">
        <f t="shared" si="9"/>
        <v>0.33171200000000006</v>
      </c>
      <c r="BI9" s="151">
        <f t="shared" si="9"/>
        <v>0.33561600000000008</v>
      </c>
      <c r="BJ9" s="151">
        <f t="shared" si="9"/>
        <v>0.3395200000000001</v>
      </c>
      <c r="BK9" s="151">
        <f t="shared" si="9"/>
        <v>0.34342400000000012</v>
      </c>
      <c r="BL9" s="196">
        <f>BK9+($BK$9*(BK12/100))</f>
        <v>0.34761377280000011</v>
      </c>
      <c r="BM9" s="196">
        <f>BL9+($BK$9*(BL12/100))</f>
        <v>0.3518035456000001</v>
      </c>
      <c r="BN9" s="196">
        <f>BM9+($BK$9*(BM12/100))</f>
        <v>0.35599331840000009</v>
      </c>
      <c r="BO9" s="488">
        <f>BN9+($BK$9*(BN12/100))</f>
        <v>0.36018309120000008</v>
      </c>
      <c r="BP9" s="488">
        <f t="shared" ref="BP9:BR9" si="10">BO9+($BK$9*(BO12/100))</f>
        <v>0.36437286400000007</v>
      </c>
      <c r="BQ9" s="488">
        <f t="shared" si="10"/>
        <v>0.36856263680000007</v>
      </c>
      <c r="BR9" s="661">
        <f t="shared" si="10"/>
        <v>0.37275240960000006</v>
      </c>
      <c r="BS9" s="477"/>
    </row>
    <row r="10" spans="1:106"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213"/>
      <c r="BN10" s="159"/>
      <c r="BO10" s="678"/>
      <c r="BP10" s="678"/>
      <c r="BR10" s="678"/>
    </row>
    <row r="11" spans="1:106"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481">
        <v>2016</v>
      </c>
      <c r="BQ11" s="464">
        <v>2017</v>
      </c>
      <c r="BR11" s="353">
        <v>2018</v>
      </c>
    </row>
    <row r="12" spans="1:106" ht="16.2" thickBot="1" x14ac:dyDescent="0.35">
      <c r="A12" s="43"/>
      <c r="B12" s="25"/>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7">
        <v>1.22</v>
      </c>
      <c r="BO12" s="7">
        <v>1.22</v>
      </c>
      <c r="BP12" s="590">
        <v>1.22</v>
      </c>
      <c r="BQ12" s="7">
        <v>1.22</v>
      </c>
      <c r="BR12" s="673">
        <v>1.22</v>
      </c>
    </row>
    <row r="13" spans="1:106"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213"/>
      <c r="BN13" s="213"/>
      <c r="BO13" s="483"/>
      <c r="BP13" s="678"/>
      <c r="BR13" s="483"/>
      <c r="BS13" s="619"/>
    </row>
    <row r="14" spans="1:106"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144">
        <v>2016</v>
      </c>
      <c r="BQ14" s="464">
        <v>2017</v>
      </c>
      <c r="BR14" s="353">
        <v>2018</v>
      </c>
    </row>
    <row r="15" spans="1:106" ht="16.2" thickBot="1" x14ac:dyDescent="0.35">
      <c r="A15" s="39"/>
      <c r="B15" s="2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f t="shared" ref="AG15:BD15" si="11">AG9*AG3*365/10^6</f>
        <v>0.62722234820520928</v>
      </c>
      <c r="AH15" s="154">
        <f t="shared" si="11"/>
        <v>0.67591617942369786</v>
      </c>
      <c r="AI15" s="154">
        <f t="shared" si="11"/>
        <v>0.72526702156969547</v>
      </c>
      <c r="AJ15" s="154">
        <f t="shared" si="11"/>
        <v>0.77527487464320211</v>
      </c>
      <c r="AK15" s="154">
        <f t="shared" si="11"/>
        <v>0.82593973864421766</v>
      </c>
      <c r="AL15" s="154">
        <f t="shared" si="11"/>
        <v>0.87726161357274224</v>
      </c>
      <c r="AM15" s="154">
        <f t="shared" si="11"/>
        <v>0.92924049942877573</v>
      </c>
      <c r="AN15" s="154">
        <f t="shared" si="11"/>
        <v>0.98187639621231848</v>
      </c>
      <c r="AO15" s="154">
        <f t="shared" si="11"/>
        <v>1.0351693039233698</v>
      </c>
      <c r="AP15" s="154">
        <f t="shared" si="11"/>
        <v>1.0891192225619306</v>
      </c>
      <c r="AQ15" s="154">
        <f t="shared" si="11"/>
        <v>1.1437261521279996</v>
      </c>
      <c r="AR15" s="154">
        <f t="shared" si="11"/>
        <v>1.5427425723042814</v>
      </c>
      <c r="AS15" s="154">
        <f t="shared" si="11"/>
        <v>1.9522602595958778</v>
      </c>
      <c r="AT15" s="154">
        <f t="shared" si="11"/>
        <v>2.3722792140027895</v>
      </c>
      <c r="AU15" s="154">
        <f t="shared" si="11"/>
        <v>2.8027994355250163</v>
      </c>
      <c r="AV15" s="154">
        <f t="shared" si="11"/>
        <v>3.2438209241625593</v>
      </c>
      <c r="AW15" s="154">
        <f t="shared" si="11"/>
        <v>3.6953436799154167</v>
      </c>
      <c r="AX15" s="154">
        <f t="shared" si="11"/>
        <v>4.1573677027835894</v>
      </c>
      <c r="AY15" s="154">
        <f t="shared" si="11"/>
        <v>4.6298929927670782</v>
      </c>
      <c r="AZ15" s="154">
        <f t="shared" si="11"/>
        <v>5.1129195498658806</v>
      </c>
      <c r="BA15" s="154">
        <f t="shared" si="11"/>
        <v>5.6064473740799983</v>
      </c>
      <c r="BB15" s="154">
        <f t="shared" si="11"/>
        <v>6.9176167821439982</v>
      </c>
      <c r="BC15" s="154">
        <f t="shared" si="11"/>
        <v>8.2601729291519987</v>
      </c>
      <c r="BD15" s="154">
        <f t="shared" si="11"/>
        <v>9.6341158151039981</v>
      </c>
      <c r="BE15" s="154">
        <f t="shared" ref="BE15:BR15" si="12">BE9*BE3*365/10^6</f>
        <v>11.03944544</v>
      </c>
      <c r="BF15" s="154">
        <f t="shared" si="12"/>
        <v>12.47616180384</v>
      </c>
      <c r="BG15" s="154">
        <f t="shared" si="12"/>
        <v>13.944264906624001</v>
      </c>
      <c r="BH15" s="154">
        <f t="shared" si="12"/>
        <v>15.443754748352001</v>
      </c>
      <c r="BI15" s="154">
        <f t="shared" si="12"/>
        <v>16.974631329024003</v>
      </c>
      <c r="BJ15" s="154">
        <f t="shared" si="12"/>
        <v>18.536894648640004</v>
      </c>
      <c r="BK15" s="154">
        <f t="shared" si="12"/>
        <v>20.130544707200006</v>
      </c>
      <c r="BL15" s="154">
        <f t="shared" si="12"/>
        <v>24.823088106486335</v>
      </c>
      <c r="BM15" s="154">
        <f t="shared" si="12"/>
        <v>29.622829291184782</v>
      </c>
      <c r="BN15" s="212">
        <f t="shared" si="12"/>
        <v>34.529768261295345</v>
      </c>
      <c r="BO15" s="154">
        <f t="shared" si="12"/>
        <v>39.54390501681803</v>
      </c>
      <c r="BP15" s="212">
        <f t="shared" si="12"/>
        <v>44.665239557752834</v>
      </c>
      <c r="BQ15" s="212">
        <f t="shared" si="12"/>
        <v>49.893771884099756</v>
      </c>
      <c r="BR15" s="672">
        <f t="shared" si="12"/>
        <v>55.229501995858804</v>
      </c>
    </row>
    <row r="16" spans="1:106"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483"/>
      <c r="BP16" s="678"/>
      <c r="BQ16" s="678"/>
      <c r="BR16" s="765"/>
    </row>
    <row r="17" spans="1:71" ht="46.8" x14ac:dyDescent="0.3">
      <c r="A17" s="79" t="s">
        <v>6</v>
      </c>
      <c r="B17" s="80" t="s">
        <v>157</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144">
        <v>2015</v>
      </c>
      <c r="BP17" s="144">
        <v>2016</v>
      </c>
      <c r="BQ17" s="144">
        <v>2017</v>
      </c>
      <c r="BR17" s="353">
        <v>2018</v>
      </c>
    </row>
    <row r="18" spans="1:71" ht="16.2" thickBot="1" x14ac:dyDescent="0.35">
      <c r="A18" s="44"/>
      <c r="B18" s="26"/>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f>'Proportion going to landfill'!$D$14</f>
        <v>70</v>
      </c>
      <c r="AH18" s="155">
        <f>'Proportion going to landfill'!$D$14</f>
        <v>70</v>
      </c>
      <c r="AI18" s="155">
        <f>'Proportion going to landfill'!$D$14</f>
        <v>70</v>
      </c>
      <c r="AJ18" s="155">
        <f>'Proportion going to landfill'!$D$14</f>
        <v>70</v>
      </c>
      <c r="AK18" s="155">
        <f>'Proportion going to landfill'!$D$14</f>
        <v>70</v>
      </c>
      <c r="AL18" s="155">
        <f>'Proportion going to landfill'!$D$14</f>
        <v>70</v>
      </c>
      <c r="AM18" s="155">
        <f>'Proportion going to landfill'!$D$14</f>
        <v>70</v>
      </c>
      <c r="AN18" s="155">
        <f>'Proportion going to landfill'!$D$14</f>
        <v>70</v>
      </c>
      <c r="AO18" s="155">
        <f>'Proportion going to landfill'!$D$14</f>
        <v>70</v>
      </c>
      <c r="AP18" s="155">
        <f>'Proportion going to landfill'!$D$14</f>
        <v>70</v>
      </c>
      <c r="AQ18" s="155">
        <f>'Proportion going to landfill'!$D$14</f>
        <v>70</v>
      </c>
      <c r="AR18" s="155">
        <f>'Proportion going to landfill'!$D$14</f>
        <v>70</v>
      </c>
      <c r="AS18" s="155">
        <f>'Proportion going to landfill'!$D$14</f>
        <v>70</v>
      </c>
      <c r="AT18" s="155">
        <f>'Proportion going to landfill'!$D$14</f>
        <v>70</v>
      </c>
      <c r="AU18" s="155">
        <f>'Proportion going to landfill'!$D$14</f>
        <v>70</v>
      </c>
      <c r="AV18" s="155">
        <f>'Proportion going to landfill'!$D$14</f>
        <v>70</v>
      </c>
      <c r="AW18" s="155">
        <f>'Proportion going to landfill'!$D$14</f>
        <v>70</v>
      </c>
      <c r="AX18" s="155">
        <f>'Proportion going to landfill'!$D$14</f>
        <v>70</v>
      </c>
      <c r="AY18" s="155">
        <f>'Proportion going to landfill'!$D$14</f>
        <v>70</v>
      </c>
      <c r="AZ18" s="155">
        <f>'Proportion going to landfill'!$D$14</f>
        <v>70</v>
      </c>
      <c r="BA18" s="155">
        <f>'Proportion going to landfill'!$D$14</f>
        <v>70</v>
      </c>
      <c r="BB18" s="155">
        <f>'Proportion going to landfill'!$D$14</f>
        <v>70</v>
      </c>
      <c r="BC18" s="155">
        <f>'Proportion going to landfill'!$D$14</f>
        <v>70</v>
      </c>
      <c r="BD18" s="155">
        <f>'Proportion going to landfill'!$D$14</f>
        <v>70</v>
      </c>
      <c r="BE18" s="155">
        <f>'Proportion going to landfill'!$D$14</f>
        <v>70</v>
      </c>
      <c r="BF18" s="155">
        <f>'Proportion going to landfill'!$D$14</f>
        <v>70</v>
      </c>
      <c r="BG18" s="155">
        <f>'Proportion going to landfill'!$D$14</f>
        <v>70</v>
      </c>
      <c r="BH18" s="155">
        <f>'Proportion going to landfill'!$D$14</f>
        <v>70</v>
      </c>
      <c r="BI18" s="155">
        <f>'Proportion going to landfill'!$D$14</f>
        <v>70</v>
      </c>
      <c r="BJ18" s="155">
        <f>'Proportion going to landfill'!$D$14</f>
        <v>70</v>
      </c>
      <c r="BK18" s="155">
        <f>'Proportion going to landfill'!$E$14</f>
        <v>70</v>
      </c>
      <c r="BL18" s="155">
        <f>'Proportion going to landfill'!$E$14</f>
        <v>70</v>
      </c>
      <c r="BM18" s="155">
        <f>'Proportion going to landfill'!$F$14</f>
        <v>70</v>
      </c>
      <c r="BN18" s="495">
        <f>'Proportion going to landfill'!$G$14</f>
        <v>70</v>
      </c>
      <c r="BO18" s="214">
        <f>'Proportion going to landfill'!$H$14</f>
        <v>70</v>
      </c>
      <c r="BP18" s="214">
        <f>'Proportion going to landfill'!$I$14</f>
        <v>70</v>
      </c>
      <c r="BQ18" s="686">
        <f>'Proportion going to landfill'!$J$14</f>
        <v>70</v>
      </c>
      <c r="BR18" s="674">
        <f>'Proportion going to landfill'!$K$14</f>
        <v>70</v>
      </c>
      <c r="BS18" s="477"/>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P19" s="678"/>
      <c r="BQ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481">
        <v>2015</v>
      </c>
      <c r="BP20" s="144">
        <v>2016</v>
      </c>
      <c r="BQ20" s="144">
        <v>2017</v>
      </c>
      <c r="BR20" s="353">
        <v>2018</v>
      </c>
    </row>
    <row r="21" spans="1:71" ht="16.2" thickBot="1" x14ac:dyDescent="0.35">
      <c r="A21" s="44"/>
      <c r="B21" s="28"/>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f t="shared" ref="AG21:BR21" si="13">AG18%*AG15</f>
        <v>0.43905564374364647</v>
      </c>
      <c r="AH21" s="154">
        <f t="shared" si="13"/>
        <v>0.47314132559658845</v>
      </c>
      <c r="AI21" s="154">
        <f t="shared" si="13"/>
        <v>0.50768691509878683</v>
      </c>
      <c r="AJ21" s="154">
        <f t="shared" si="13"/>
        <v>0.54269241225024145</v>
      </c>
      <c r="AK21" s="154">
        <f t="shared" si="13"/>
        <v>0.57815781705095237</v>
      </c>
      <c r="AL21" s="154">
        <f t="shared" si="13"/>
        <v>0.61408312950091948</v>
      </c>
      <c r="AM21" s="154">
        <f t="shared" si="13"/>
        <v>0.65046834960014299</v>
      </c>
      <c r="AN21" s="154">
        <f t="shared" si="13"/>
        <v>0.68731347734862291</v>
      </c>
      <c r="AO21" s="154">
        <f t="shared" si="13"/>
        <v>0.7246185127463588</v>
      </c>
      <c r="AP21" s="154">
        <f t="shared" si="13"/>
        <v>0.76238345579335143</v>
      </c>
      <c r="AQ21" s="154">
        <f t="shared" si="13"/>
        <v>0.80060830648959969</v>
      </c>
      <c r="AR21" s="154">
        <f t="shared" si="13"/>
        <v>1.0799198006129969</v>
      </c>
      <c r="AS21" s="154">
        <f t="shared" si="13"/>
        <v>1.3665821817171144</v>
      </c>
      <c r="AT21" s="154">
        <f t="shared" si="13"/>
        <v>1.6605954498019526</v>
      </c>
      <c r="AU21" s="154">
        <f t="shared" si="13"/>
        <v>1.9619596048675112</v>
      </c>
      <c r="AV21" s="154">
        <f t="shared" si="13"/>
        <v>2.2706746469137915</v>
      </c>
      <c r="AW21" s="154">
        <f t="shared" si="13"/>
        <v>2.5867405759407913</v>
      </c>
      <c r="AX21" s="154">
        <f t="shared" si="13"/>
        <v>2.9101573919485122</v>
      </c>
      <c r="AY21" s="154">
        <f t="shared" si="13"/>
        <v>3.2409250949369546</v>
      </c>
      <c r="AZ21" s="154">
        <f t="shared" si="13"/>
        <v>3.5790436849061162</v>
      </c>
      <c r="BA21" s="154">
        <f t="shared" si="13"/>
        <v>3.9245131618559985</v>
      </c>
      <c r="BB21" s="154">
        <f t="shared" si="13"/>
        <v>4.8423317475007988</v>
      </c>
      <c r="BC21" s="154">
        <f t="shared" si="13"/>
        <v>5.7821210504063991</v>
      </c>
      <c r="BD21" s="154">
        <f t="shared" si="13"/>
        <v>6.7438810705727983</v>
      </c>
      <c r="BE21" s="154">
        <f t="shared" si="13"/>
        <v>7.7276118079999989</v>
      </c>
      <c r="BF21" s="154">
        <f t="shared" si="13"/>
        <v>8.7333132626880001</v>
      </c>
      <c r="BG21" s="154">
        <f t="shared" si="13"/>
        <v>9.760985434636801</v>
      </c>
      <c r="BH21" s="154">
        <f t="shared" si="13"/>
        <v>10.8106283238464</v>
      </c>
      <c r="BI21" s="154">
        <f t="shared" si="13"/>
        <v>11.882241930316802</v>
      </c>
      <c r="BJ21" s="154">
        <f t="shared" si="13"/>
        <v>12.975826254048002</v>
      </c>
      <c r="BK21" s="154">
        <f t="shared" si="13"/>
        <v>14.091381295040003</v>
      </c>
      <c r="BL21" s="154">
        <f t="shared" si="13"/>
        <v>17.376161674540434</v>
      </c>
      <c r="BM21" s="154">
        <f t="shared" si="13"/>
        <v>20.735980503829346</v>
      </c>
      <c r="BN21" s="212">
        <f t="shared" si="13"/>
        <v>24.170837782906741</v>
      </c>
      <c r="BO21" s="212">
        <f t="shared" si="13"/>
        <v>27.680733511772619</v>
      </c>
      <c r="BP21" s="211">
        <f t="shared" si="13"/>
        <v>31.26566769042698</v>
      </c>
      <c r="BQ21" s="211">
        <f t="shared" si="13"/>
        <v>34.925640318869824</v>
      </c>
      <c r="BR21" s="591">
        <f t="shared" si="13"/>
        <v>38.660651397101162</v>
      </c>
      <c r="BS21" s="477"/>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P22" s="483"/>
      <c r="BQ22" s="483"/>
      <c r="BR22" s="678"/>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c r="D24" s="7"/>
      <c r="E24" s="7"/>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f t="shared" ref="AG24:AT24" si="14">AG21*$B$44*$B$36*$B$37</f>
        <v>7.6933086119336707E-3</v>
      </c>
      <c r="AH24" s="156">
        <f t="shared" si="14"/>
        <v>8.2905715636336624E-3</v>
      </c>
      <c r="AI24" s="156">
        <f t="shared" si="14"/>
        <v>8.8958932011269833E-3</v>
      </c>
      <c r="AJ24" s="156">
        <f t="shared" si="14"/>
        <v>9.509273524413631E-3</v>
      </c>
      <c r="AK24" s="156">
        <f t="shared" si="14"/>
        <v>1.0130712533493609E-2</v>
      </c>
      <c r="AL24" s="156">
        <f t="shared" si="14"/>
        <v>1.0760210228366911E-2</v>
      </c>
      <c r="AM24" s="156">
        <f t="shared" si="14"/>
        <v>1.1397766609033546E-2</v>
      </c>
      <c r="AN24" s="156">
        <f t="shared" si="14"/>
        <v>1.2043381675493511E-2</v>
      </c>
      <c r="AO24" s="156">
        <f t="shared" si="14"/>
        <v>1.2697055427746799E-2</v>
      </c>
      <c r="AP24" s="156">
        <f t="shared" si="14"/>
        <v>1.335878786579342E-2</v>
      </c>
      <c r="AQ24" s="156">
        <f t="shared" si="14"/>
        <v>1.4028578989633361E-2</v>
      </c>
      <c r="AR24" s="156">
        <f t="shared" si="14"/>
        <v>1.8922786714261175E-2</v>
      </c>
      <c r="AS24" s="156">
        <f t="shared" si="14"/>
        <v>2.3945799620919965E-2</v>
      </c>
      <c r="AT24" s="156">
        <f t="shared" si="14"/>
        <v>2.9097617709609738E-2</v>
      </c>
      <c r="AU24" s="156">
        <f>AU21*$B$45*$B$36*$B$37</f>
        <v>3.6971166794123378E-2</v>
      </c>
      <c r="AV24" s="156">
        <f t="shared" ref="AV24:BD24" si="15">AV21*$B$45*$B$36*$B$37</f>
        <v>4.2788593046443488E-2</v>
      </c>
      <c r="AW24" s="156">
        <f t="shared" si="15"/>
        <v>4.8744539413028275E-2</v>
      </c>
      <c r="AX24" s="156">
        <f t="shared" si="15"/>
        <v>5.4839005893877774E-2</v>
      </c>
      <c r="AY24" s="156">
        <f t="shared" si="15"/>
        <v>6.107199248899197E-2</v>
      </c>
      <c r="AZ24" s="156">
        <f t="shared" si="15"/>
        <v>6.7443499198370851E-2</v>
      </c>
      <c r="BA24" s="156">
        <f t="shared" si="15"/>
        <v>7.3953526022014437E-2</v>
      </c>
      <c r="BB24" s="156">
        <f t="shared" si="15"/>
        <v>9.1248899449905052E-2</v>
      </c>
      <c r="BC24" s="156">
        <f t="shared" si="15"/>
        <v>0.10895828907385818</v>
      </c>
      <c r="BD24" s="156">
        <f t="shared" si="15"/>
        <v>0.1270816948938738</v>
      </c>
      <c r="BE24" s="156">
        <f>BE21*$B$46*$B$36*$B$37</f>
        <v>0.20618571374353542</v>
      </c>
      <c r="BF24" s="156">
        <f t="shared" ref="BF24:BR24" si="16">BF21*$B$46*$B$36*$B$37</f>
        <v>0.23301952442138119</v>
      </c>
      <c r="BG24" s="156">
        <f t="shared" si="16"/>
        <v>0.26043955088392584</v>
      </c>
      <c r="BH24" s="156">
        <f t="shared" si="16"/>
        <v>0.28844579313116941</v>
      </c>
      <c r="BI24" s="156">
        <f t="shared" si="16"/>
        <v>0.31703825116311202</v>
      </c>
      <c r="BJ24" s="156">
        <f t="shared" si="16"/>
        <v>0.34621692497975354</v>
      </c>
      <c r="BK24" s="156">
        <f t="shared" si="16"/>
        <v>0.37598181458109392</v>
      </c>
      <c r="BL24" s="156">
        <f t="shared" si="16"/>
        <v>0.46362529407587261</v>
      </c>
      <c r="BM24" s="156">
        <f t="shared" si="16"/>
        <v>0.55327092594479477</v>
      </c>
      <c r="BN24" s="497">
        <f t="shared" si="16"/>
        <v>0.64491871018786051</v>
      </c>
      <c r="BO24" s="497">
        <f t="shared" si="16"/>
        <v>0.73856864680506973</v>
      </c>
      <c r="BP24" s="497">
        <f t="shared" si="16"/>
        <v>0.83422073579642242</v>
      </c>
      <c r="BQ24" s="497">
        <f t="shared" si="16"/>
        <v>0.93187497716191869</v>
      </c>
      <c r="BR24" s="675">
        <f t="shared" si="16"/>
        <v>1.031531370901559</v>
      </c>
      <c r="BS24" s="477"/>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213"/>
      <c r="BN25" s="159"/>
      <c r="BO25" s="483"/>
      <c r="BP25" s="483"/>
      <c r="BQ25" s="678"/>
      <c r="BR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481">
        <v>2016</v>
      </c>
      <c r="BQ26" s="464">
        <v>2017</v>
      </c>
      <c r="BR26" s="353">
        <v>2018</v>
      </c>
    </row>
    <row r="27" spans="1:71" ht="16.2" thickBot="1" x14ac:dyDescent="0.35">
      <c r="A27" s="44"/>
      <c r="B27" s="28"/>
      <c r="C27" s="7"/>
      <c r="D27" s="7"/>
      <c r="E27" s="7"/>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f t="shared" ref="AG27:BO27" si="17">AG24+(AF27*$B$38)</f>
        <v>7.6933086119336707E-3</v>
      </c>
      <c r="AH27" s="151">
        <f t="shared" si="17"/>
        <v>1.4781259768718556E-2</v>
      </c>
      <c r="AI27" s="151">
        <f t="shared" si="17"/>
        <v>2.1366541822748213E-2</v>
      </c>
      <c r="AJ27" s="151">
        <f t="shared" si="17"/>
        <v>2.7535790851073626E-2</v>
      </c>
      <c r="AK27" s="151">
        <f t="shared" si="17"/>
        <v>3.3362099952102077E-2</v>
      </c>
      <c r="AL27" s="151">
        <f t="shared" si="17"/>
        <v>3.8907136288251737E-2</v>
      </c>
      <c r="AM27" s="151">
        <f t="shared" si="17"/>
        <v>4.4222927191836806E-2</v>
      </c>
      <c r="AN27" s="151">
        <f t="shared" si="17"/>
        <v>4.9353367066322373E-2</v>
      </c>
      <c r="AO27" s="151">
        <f t="shared" si="17"/>
        <v>5.4335488728304182E-2</v>
      </c>
      <c r="AP27" s="151">
        <f t="shared" si="17"/>
        <v>5.920053601291269E-2</v>
      </c>
      <c r="AQ27" s="151">
        <f t="shared" si="17"/>
        <v>6.3974868709205157E-2</v>
      </c>
      <c r="AR27" s="151">
        <f t="shared" si="17"/>
        <v>7.2897083950768882E-2</v>
      </c>
      <c r="AS27" s="151">
        <f t="shared" si="17"/>
        <v>8.5447588623690063E-2</v>
      </c>
      <c r="AT27" s="151">
        <f t="shared" si="17"/>
        <v>0.10118801257202668</v>
      </c>
      <c r="AU27" s="151">
        <f t="shared" si="17"/>
        <v>0.12234143761342402</v>
      </c>
      <c r="AV27" s="151">
        <f t="shared" si="17"/>
        <v>0.14600557889292609</v>
      </c>
      <c r="AW27" s="151">
        <f t="shared" si="17"/>
        <v>0.17192648057770407</v>
      </c>
      <c r="AX27" s="151">
        <f t="shared" si="17"/>
        <v>0.19988988529009374</v>
      </c>
      <c r="AY27" s="151">
        <f t="shared" si="17"/>
        <v>0.22971502843267597</v>
      </c>
      <c r="AZ27" s="151">
        <f t="shared" si="17"/>
        <v>0.26124940258640011</v>
      </c>
      <c r="BA27" s="151">
        <f t="shared" si="17"/>
        <v>0.29436434033962955</v>
      </c>
      <c r="BB27" s="151">
        <f t="shared" si="17"/>
        <v>0.3395981141007135</v>
      </c>
      <c r="BC27" s="151">
        <f t="shared" si="17"/>
        <v>0.39547031983308634</v>
      </c>
      <c r="BD27" s="151">
        <f t="shared" si="17"/>
        <v>0.46073197072189542</v>
      </c>
      <c r="BE27" s="151">
        <f t="shared" si="17"/>
        <v>0.59489591879515458</v>
      </c>
      <c r="BF27" s="151">
        <f t="shared" si="17"/>
        <v>0.73492112724897618</v>
      </c>
      <c r="BG27" s="151">
        <f t="shared" si="17"/>
        <v>0.880477577813366</v>
      </c>
      <c r="BH27" s="151">
        <f t="shared" si="17"/>
        <v>1.031286840777446</v>
      </c>
      <c r="BI27" s="151">
        <f t="shared" si="17"/>
        <v>1.1871140106497693</v>
      </c>
      <c r="BJ27" s="151">
        <f t="shared" si="17"/>
        <v>1.3477609024387343</v>
      </c>
      <c r="BK27" s="151">
        <f t="shared" si="17"/>
        <v>1.5130603114925711</v>
      </c>
      <c r="BL27" s="151">
        <f t="shared" si="17"/>
        <v>1.7401635447516766</v>
      </c>
      <c r="BM27" s="151">
        <f t="shared" si="17"/>
        <v>2.0214115614729362</v>
      </c>
      <c r="BN27" s="151">
        <f t="shared" si="17"/>
        <v>2.3503425845561208</v>
      </c>
      <c r="BO27" s="151">
        <f t="shared" si="17"/>
        <v>2.7215049439170103</v>
      </c>
      <c r="BP27" s="598">
        <f t="shared" ref="BP27" si="18">BP24+(BO27*$B$38)</f>
        <v>3.1302991762429313</v>
      </c>
      <c r="BQ27" s="151">
        <f t="shared" ref="BQ27" si="19">BQ24+(BP27*$B$38)</f>
        <v>3.5728448077638633</v>
      </c>
      <c r="BR27" s="684">
        <f t="shared" ref="BR27" si="20">BR24+(BQ27*$B$38)</f>
        <v>4.0458679615824016</v>
      </c>
    </row>
    <row r="28" spans="1:71" ht="16.2" thickBot="1" x14ac:dyDescent="0.35">
      <c r="A28" s="9"/>
      <c r="B28" s="27"/>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P28" s="483"/>
      <c r="BQ28" s="483"/>
      <c r="BR28" s="483"/>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144">
        <v>2015</v>
      </c>
      <c r="BP29" s="144">
        <v>2016</v>
      </c>
      <c r="BQ29" s="144">
        <v>2017</v>
      </c>
      <c r="BR29" s="353">
        <v>2018</v>
      </c>
    </row>
    <row r="30" spans="1:71" ht="16.2" thickBot="1" x14ac:dyDescent="0.35">
      <c r="A30" s="44"/>
      <c r="B30" s="26"/>
      <c r="C30" s="7"/>
      <c r="D30" s="7"/>
      <c r="E30" s="7"/>
      <c r="F30" s="7"/>
      <c r="G30" s="7"/>
      <c r="H30" s="7"/>
      <c r="I30" s="7"/>
      <c r="J30" s="7"/>
      <c r="K30" s="7"/>
      <c r="L30" s="7"/>
      <c r="M30" s="7"/>
      <c r="N30" s="7"/>
      <c r="O30" s="7"/>
      <c r="P30" s="7"/>
      <c r="Q30" s="7"/>
      <c r="R30" s="7"/>
      <c r="S30" s="151"/>
      <c r="T30" s="151"/>
      <c r="U30" s="151"/>
      <c r="V30" s="151"/>
      <c r="W30" s="151"/>
      <c r="X30" s="151"/>
      <c r="Y30" s="151"/>
      <c r="Z30" s="151"/>
      <c r="AA30" s="151"/>
      <c r="AB30" s="151"/>
      <c r="AC30" s="151"/>
      <c r="AD30" s="151"/>
      <c r="AE30" s="151"/>
      <c r="AF30" s="151"/>
      <c r="AG30" s="151">
        <f t="shared" ref="AG30:BO30" si="21">AF27*(1-$B$38)</f>
        <v>0</v>
      </c>
      <c r="AH30" s="151">
        <f t="shared" si="21"/>
        <v>1.2026204068487784E-3</v>
      </c>
      <c r="AI30" s="151">
        <f t="shared" si="21"/>
        <v>2.3106111470973249E-3</v>
      </c>
      <c r="AJ30" s="151">
        <f t="shared" si="21"/>
        <v>3.3400244960882165E-3</v>
      </c>
      <c r="AK30" s="151">
        <f t="shared" si="21"/>
        <v>4.3044034324651557E-3</v>
      </c>
      <c r="AL30" s="151">
        <f t="shared" si="21"/>
        <v>5.2151738922172498E-3</v>
      </c>
      <c r="AM30" s="151">
        <f t="shared" si="21"/>
        <v>6.0819757054484825E-3</v>
      </c>
      <c r="AN30" s="151">
        <f t="shared" si="21"/>
        <v>6.9129418010079446E-3</v>
      </c>
      <c r="AO30" s="151">
        <f t="shared" si="21"/>
        <v>7.7149337657649968E-3</v>
      </c>
      <c r="AP30" s="151">
        <f t="shared" si="21"/>
        <v>8.4937405811849123E-3</v>
      </c>
      <c r="AQ30" s="151">
        <f t="shared" si="21"/>
        <v>9.2542462933409026E-3</v>
      </c>
      <c r="AR30" s="151">
        <f t="shared" si="21"/>
        <v>1.000057147269745E-2</v>
      </c>
      <c r="AS30" s="151">
        <f t="shared" si="21"/>
        <v>1.1395294947998775E-2</v>
      </c>
      <c r="AT30" s="151">
        <f t="shared" si="21"/>
        <v>1.3357193761273119E-2</v>
      </c>
      <c r="AU30" s="151">
        <f t="shared" si="21"/>
        <v>1.5817741752726037E-2</v>
      </c>
      <c r="AV30" s="151">
        <f t="shared" si="21"/>
        <v>1.9124451766941407E-2</v>
      </c>
      <c r="AW30" s="151">
        <f t="shared" si="21"/>
        <v>2.2823637728250287E-2</v>
      </c>
      <c r="AX30" s="151">
        <f t="shared" si="21"/>
        <v>2.6875601181488091E-2</v>
      </c>
      <c r="AY30" s="151">
        <f t="shared" si="21"/>
        <v>3.1246849346409759E-2</v>
      </c>
      <c r="AZ30" s="151">
        <f t="shared" si="21"/>
        <v>3.5909125044646696E-2</v>
      </c>
      <c r="BA30" s="151">
        <f t="shared" si="21"/>
        <v>4.0838588268784969E-2</v>
      </c>
      <c r="BB30" s="151">
        <f t="shared" si="21"/>
        <v>4.6015125688821087E-2</v>
      </c>
      <c r="BC30" s="151">
        <f t="shared" si="21"/>
        <v>5.3086083341485367E-2</v>
      </c>
      <c r="BD30" s="151">
        <f t="shared" si="21"/>
        <v>6.1820044005064703E-2</v>
      </c>
      <c r="BE30" s="151">
        <f t="shared" si="21"/>
        <v>7.202176567027628E-2</v>
      </c>
      <c r="BF30" s="151">
        <f t="shared" si="21"/>
        <v>9.2994315967559527E-2</v>
      </c>
      <c r="BG30" s="151">
        <f t="shared" si="21"/>
        <v>0.11488310031953605</v>
      </c>
      <c r="BH30" s="151">
        <f t="shared" si="21"/>
        <v>0.13763653016708938</v>
      </c>
      <c r="BI30" s="151">
        <f t="shared" si="21"/>
        <v>0.16121108129078865</v>
      </c>
      <c r="BJ30" s="151">
        <f t="shared" si="21"/>
        <v>0.18557003319078855</v>
      </c>
      <c r="BK30" s="151">
        <f t="shared" si="21"/>
        <v>0.21068240552725687</v>
      </c>
      <c r="BL30" s="151">
        <f t="shared" si="21"/>
        <v>0.2365220608167673</v>
      </c>
      <c r="BM30" s="151">
        <f t="shared" si="21"/>
        <v>0.27202290922353506</v>
      </c>
      <c r="BN30" s="260">
        <f t="shared" si="21"/>
        <v>0.31598768710467612</v>
      </c>
      <c r="BO30" s="151">
        <f t="shared" si="21"/>
        <v>0.36740628744418047</v>
      </c>
      <c r="BP30" s="151">
        <f t="shared" ref="BP30" si="22">BO27*(1-$B$38)</f>
        <v>0.4254265034705012</v>
      </c>
      <c r="BQ30" s="151">
        <f t="shared" ref="BQ30" si="23">BP27*(1-$B$38)</f>
        <v>0.48932934564098657</v>
      </c>
      <c r="BR30" s="682">
        <f t="shared" ref="BR30" si="24">BQ27*(1-$B$38)</f>
        <v>0.55850821708302056</v>
      </c>
    </row>
    <row r="31" spans="1:71" ht="16.2" thickBot="1" x14ac:dyDescent="0.35">
      <c r="A31" s="9"/>
      <c r="B31" s="27"/>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P31" s="678"/>
      <c r="BQ31" s="678"/>
      <c r="BR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64">
        <v>2015</v>
      </c>
      <c r="BP32" s="144">
        <v>2016</v>
      </c>
      <c r="BQ32" s="464">
        <v>2017</v>
      </c>
      <c r="BR32" s="353">
        <v>2018</v>
      </c>
    </row>
    <row r="33" spans="1:71" ht="16.2" thickBot="1" x14ac:dyDescent="0.35">
      <c r="A33" s="44"/>
      <c r="B33" s="28"/>
      <c r="C33" s="7"/>
      <c r="D33" s="7"/>
      <c r="E33" s="7"/>
      <c r="F33" s="7"/>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f t="shared" ref="AG33:BR33" si="25">AG30*$B$39*16/12</f>
        <v>0</v>
      </c>
      <c r="AH33" s="151">
        <f t="shared" si="25"/>
        <v>8.0174693789918561E-4</v>
      </c>
      <c r="AI33" s="151">
        <f t="shared" si="25"/>
        <v>1.5404074313982166E-3</v>
      </c>
      <c r="AJ33" s="151">
        <f t="shared" si="25"/>
        <v>2.2266829973921444E-3</v>
      </c>
      <c r="AK33" s="151">
        <f t="shared" si="25"/>
        <v>2.8696022883101038E-3</v>
      </c>
      <c r="AL33" s="151">
        <f t="shared" si="25"/>
        <v>3.4767825948114998E-3</v>
      </c>
      <c r="AM33" s="151">
        <f t="shared" si="25"/>
        <v>4.054650470298988E-3</v>
      </c>
      <c r="AN33" s="151">
        <f t="shared" si="25"/>
        <v>4.6086278673386294E-3</v>
      </c>
      <c r="AO33" s="151">
        <f t="shared" si="25"/>
        <v>5.1432891771766645E-3</v>
      </c>
      <c r="AP33" s="151">
        <f t="shared" si="25"/>
        <v>5.6624937207899418E-3</v>
      </c>
      <c r="AQ33" s="151">
        <f t="shared" si="25"/>
        <v>6.1694975288939351E-3</v>
      </c>
      <c r="AR33" s="151">
        <f t="shared" si="25"/>
        <v>6.6670476484649672E-3</v>
      </c>
      <c r="AS33" s="151">
        <f t="shared" si="25"/>
        <v>7.5968632986658504E-3</v>
      </c>
      <c r="AT33" s="151">
        <f t="shared" si="25"/>
        <v>8.9047958408487466E-3</v>
      </c>
      <c r="AU33" s="151">
        <f t="shared" si="25"/>
        <v>1.0545161168484024E-2</v>
      </c>
      <c r="AV33" s="151">
        <f t="shared" si="25"/>
        <v>1.2749634511294272E-2</v>
      </c>
      <c r="AW33" s="151">
        <f t="shared" si="25"/>
        <v>1.5215758485500191E-2</v>
      </c>
      <c r="AX33" s="151">
        <f t="shared" si="25"/>
        <v>1.7917067454325395E-2</v>
      </c>
      <c r="AY33" s="151">
        <f t="shared" si="25"/>
        <v>2.0831232897606505E-2</v>
      </c>
      <c r="AZ33" s="151">
        <f t="shared" si="25"/>
        <v>2.393941669643113E-2</v>
      </c>
      <c r="BA33" s="151">
        <f t="shared" si="25"/>
        <v>2.7225725512523311E-2</v>
      </c>
      <c r="BB33" s="151">
        <f t="shared" si="25"/>
        <v>3.0676750459214058E-2</v>
      </c>
      <c r="BC33" s="151">
        <f t="shared" si="25"/>
        <v>3.5390722227656914E-2</v>
      </c>
      <c r="BD33" s="151">
        <f t="shared" si="25"/>
        <v>4.1213362670043135E-2</v>
      </c>
      <c r="BE33" s="151">
        <f t="shared" si="25"/>
        <v>4.8014510446850851E-2</v>
      </c>
      <c r="BF33" s="151">
        <f t="shared" si="25"/>
        <v>6.1996210645039684E-2</v>
      </c>
      <c r="BG33" s="151">
        <f t="shared" si="25"/>
        <v>7.6588733546357368E-2</v>
      </c>
      <c r="BH33" s="151">
        <f t="shared" si="25"/>
        <v>9.175768677805958E-2</v>
      </c>
      <c r="BI33" s="151">
        <f t="shared" si="25"/>
        <v>0.10747405419385909</v>
      </c>
      <c r="BJ33" s="151">
        <f t="shared" si="25"/>
        <v>0.1237133554605257</v>
      </c>
      <c r="BK33" s="151">
        <f t="shared" si="25"/>
        <v>0.14045493701817124</v>
      </c>
      <c r="BL33" s="151">
        <f t="shared" si="25"/>
        <v>0.15768137387784487</v>
      </c>
      <c r="BM33" s="151">
        <f t="shared" si="25"/>
        <v>0.18134860614902337</v>
      </c>
      <c r="BN33" s="151">
        <f t="shared" si="25"/>
        <v>0.21065845806978409</v>
      </c>
      <c r="BO33" s="260">
        <f t="shared" si="25"/>
        <v>0.24493752496278698</v>
      </c>
      <c r="BP33" s="260">
        <f t="shared" si="25"/>
        <v>0.28361766898033414</v>
      </c>
      <c r="BQ33" s="151">
        <f t="shared" si="25"/>
        <v>0.32621956376065769</v>
      </c>
      <c r="BR33" s="682">
        <f t="shared" si="25"/>
        <v>0.37233881138868036</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P34" s="742"/>
      <c r="BR34" s="741"/>
      <c r="BS34" s="619"/>
    </row>
    <row r="35" spans="1:71" ht="38.2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66</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DOC!Z16</f>
        <v>0.13340843126338331</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723"/>
      <c r="BQ47" s="33"/>
      <c r="BR47" s="744"/>
    </row>
    <row r="48" spans="1:71" ht="31.2"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464">
        <v>2015</v>
      </c>
      <c r="BP48" s="144">
        <v>2016</v>
      </c>
      <c r="BQ48" s="464">
        <v>2017</v>
      </c>
      <c r="BR48" s="353">
        <v>2018</v>
      </c>
    </row>
    <row r="49" spans="1:71" ht="16.2" thickBot="1" x14ac:dyDescent="0.35">
      <c r="A49" s="55"/>
      <c r="B49" s="303"/>
      <c r="C49" s="7"/>
      <c r="D49" s="7"/>
      <c r="E49" s="7"/>
      <c r="F49" s="7"/>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4">
        <f>(AG33-$B$40)*(1-$B$41)*10^3</f>
        <v>0</v>
      </c>
      <c r="AH49" s="154">
        <f t="shared" ref="AH49:BR49" si="26">(AH33-$B$40)*(1-$B$41)*10^3</f>
        <v>0.80174693789918561</v>
      </c>
      <c r="AI49" s="154">
        <f t="shared" si="26"/>
        <v>1.5404074313982166</v>
      </c>
      <c r="AJ49" s="154">
        <f t="shared" si="26"/>
        <v>2.2266829973921443</v>
      </c>
      <c r="AK49" s="154">
        <f t="shared" si="26"/>
        <v>2.8696022883101038</v>
      </c>
      <c r="AL49" s="154">
        <f t="shared" si="26"/>
        <v>3.4767825948114996</v>
      </c>
      <c r="AM49" s="154">
        <f t="shared" si="26"/>
        <v>4.0546504702989878</v>
      </c>
      <c r="AN49" s="154">
        <f t="shared" si="26"/>
        <v>4.6086278673386296</v>
      </c>
      <c r="AO49" s="154">
        <f t="shared" si="26"/>
        <v>5.1432891771766647</v>
      </c>
      <c r="AP49" s="154">
        <f t="shared" si="26"/>
        <v>5.662493720789942</v>
      </c>
      <c r="AQ49" s="154">
        <f t="shared" si="26"/>
        <v>6.1694975288939347</v>
      </c>
      <c r="AR49" s="154">
        <f t="shared" si="26"/>
        <v>6.6670476484649672</v>
      </c>
      <c r="AS49" s="154">
        <f t="shared" si="26"/>
        <v>7.5968632986658502</v>
      </c>
      <c r="AT49" s="154">
        <f t="shared" si="26"/>
        <v>8.9047958408487471</v>
      </c>
      <c r="AU49" s="154">
        <f t="shared" si="26"/>
        <v>10.545161168484025</v>
      </c>
      <c r="AV49" s="154">
        <f t="shared" si="26"/>
        <v>12.749634511294271</v>
      </c>
      <c r="AW49" s="154">
        <f t="shared" si="26"/>
        <v>15.215758485500192</v>
      </c>
      <c r="AX49" s="154">
        <f t="shared" si="26"/>
        <v>17.917067454325394</v>
      </c>
      <c r="AY49" s="154">
        <f t="shared" si="26"/>
        <v>20.831232897606505</v>
      </c>
      <c r="AZ49" s="154">
        <f t="shared" si="26"/>
        <v>23.939416696431131</v>
      </c>
      <c r="BA49" s="154">
        <f t="shared" si="26"/>
        <v>27.225725512523312</v>
      </c>
      <c r="BB49" s="154">
        <f t="shared" si="26"/>
        <v>30.676750459214059</v>
      </c>
      <c r="BC49" s="154">
        <f t="shared" si="26"/>
        <v>35.390722227656916</v>
      </c>
      <c r="BD49" s="154">
        <f t="shared" si="26"/>
        <v>41.213362670043132</v>
      </c>
      <c r="BE49" s="154">
        <f t="shared" si="26"/>
        <v>48.014510446850849</v>
      </c>
      <c r="BF49" s="154">
        <f t="shared" si="26"/>
        <v>61.996210645039682</v>
      </c>
      <c r="BG49" s="154">
        <f t="shared" si="26"/>
        <v>76.588733546357375</v>
      </c>
      <c r="BH49" s="154">
        <f t="shared" si="26"/>
        <v>91.757686778059579</v>
      </c>
      <c r="BI49" s="154">
        <f t="shared" si="26"/>
        <v>107.47405419385909</v>
      </c>
      <c r="BJ49" s="154">
        <f t="shared" si="26"/>
        <v>123.7133554605257</v>
      </c>
      <c r="BK49" s="154">
        <f t="shared" si="26"/>
        <v>140.45493701817125</v>
      </c>
      <c r="BL49" s="154">
        <f t="shared" si="26"/>
        <v>157.68137387784486</v>
      </c>
      <c r="BM49" s="154">
        <f t="shared" si="26"/>
        <v>181.34860614902337</v>
      </c>
      <c r="BN49" s="154">
        <f t="shared" si="26"/>
        <v>210.65845806978407</v>
      </c>
      <c r="BO49" s="212">
        <f t="shared" si="26"/>
        <v>244.93752496278697</v>
      </c>
      <c r="BP49" s="154">
        <f t="shared" si="26"/>
        <v>283.61766898033414</v>
      </c>
      <c r="BQ49" s="591">
        <f t="shared" si="26"/>
        <v>326.21956376065771</v>
      </c>
      <c r="BR49" s="672">
        <f t="shared" si="26"/>
        <v>372.33881138868037</v>
      </c>
      <c r="BS49" s="287"/>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213"/>
      <c r="BN50" s="213"/>
      <c r="BO50" s="483"/>
      <c r="BP50" s="678"/>
      <c r="BR50" s="678"/>
      <c r="BS50" s="287"/>
    </row>
    <row r="51" spans="1:71" ht="31.2"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144">
        <v>2015</v>
      </c>
      <c r="BP51" s="481">
        <v>2016</v>
      </c>
      <c r="BQ51" s="464">
        <v>2017</v>
      </c>
      <c r="BR51" s="685">
        <v>2018</v>
      </c>
    </row>
    <row r="52" spans="1:71" s="18" customFormat="1" ht="16.2" thickBot="1" x14ac:dyDescent="0.35">
      <c r="A52" s="316"/>
      <c r="B52" s="317"/>
      <c r="C52" s="167"/>
      <c r="D52" s="167"/>
      <c r="E52" s="167"/>
      <c r="F52" s="318"/>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f t="shared" ref="AG52:BR52" si="27">AG49*21</f>
        <v>0</v>
      </c>
      <c r="AH52" s="167">
        <f t="shared" si="27"/>
        <v>16.836685695882899</v>
      </c>
      <c r="AI52" s="167">
        <f t="shared" si="27"/>
        <v>32.348556059362551</v>
      </c>
      <c r="AJ52" s="167">
        <f t="shared" si="27"/>
        <v>46.760342945235031</v>
      </c>
      <c r="AK52" s="167">
        <f t="shared" si="27"/>
        <v>60.261648054512179</v>
      </c>
      <c r="AL52" s="167">
        <f t="shared" si="27"/>
        <v>73.012434491041489</v>
      </c>
      <c r="AM52" s="167">
        <f t="shared" si="27"/>
        <v>85.147659876278738</v>
      </c>
      <c r="AN52" s="167">
        <f t="shared" si="27"/>
        <v>96.781185214111218</v>
      </c>
      <c r="AO52" s="167">
        <f t="shared" si="27"/>
        <v>108.00907272070995</v>
      </c>
      <c r="AP52" s="167">
        <f t="shared" si="27"/>
        <v>118.91236813658878</v>
      </c>
      <c r="AQ52" s="167">
        <f t="shared" si="27"/>
        <v>129.55944810677263</v>
      </c>
      <c r="AR52" s="167">
        <f t="shared" si="27"/>
        <v>140.00800061776431</v>
      </c>
      <c r="AS52" s="167">
        <f t="shared" si="27"/>
        <v>159.53412927198286</v>
      </c>
      <c r="AT52" s="167">
        <f t="shared" si="27"/>
        <v>187.0007126578237</v>
      </c>
      <c r="AU52" s="167">
        <f t="shared" si="27"/>
        <v>221.44838453816453</v>
      </c>
      <c r="AV52" s="167">
        <f t="shared" si="27"/>
        <v>267.74232473717967</v>
      </c>
      <c r="AW52" s="167">
        <f t="shared" si="27"/>
        <v>319.53092819550403</v>
      </c>
      <c r="AX52" s="167">
        <f t="shared" si="27"/>
        <v>376.25841654083331</v>
      </c>
      <c r="AY52" s="167">
        <f t="shared" si="27"/>
        <v>437.45589084973659</v>
      </c>
      <c r="AZ52" s="167">
        <f t="shared" si="27"/>
        <v>502.72775062505377</v>
      </c>
      <c r="BA52" s="167">
        <f t="shared" si="27"/>
        <v>571.74023576298953</v>
      </c>
      <c r="BB52" s="167">
        <f t="shared" si="27"/>
        <v>644.21175964349527</v>
      </c>
      <c r="BC52" s="167">
        <f t="shared" si="27"/>
        <v>743.20516678079525</v>
      </c>
      <c r="BD52" s="167">
        <f t="shared" si="27"/>
        <v>865.48061607090574</v>
      </c>
      <c r="BE52" s="167">
        <f t="shared" si="27"/>
        <v>1008.3047193838678</v>
      </c>
      <c r="BF52" s="167">
        <f t="shared" si="27"/>
        <v>1301.9204235458333</v>
      </c>
      <c r="BG52" s="167">
        <f t="shared" si="27"/>
        <v>1608.3634044735049</v>
      </c>
      <c r="BH52" s="167">
        <f t="shared" si="27"/>
        <v>1926.9114223392512</v>
      </c>
      <c r="BI52" s="167">
        <f t="shared" si="27"/>
        <v>2256.9551380710409</v>
      </c>
      <c r="BJ52" s="167">
        <f t="shared" si="27"/>
        <v>2597.98046467104</v>
      </c>
      <c r="BK52" s="167">
        <f t="shared" si="27"/>
        <v>2949.5536773815961</v>
      </c>
      <c r="BL52" s="167">
        <f t="shared" si="27"/>
        <v>3311.3088514347419</v>
      </c>
      <c r="BM52" s="167">
        <f t="shared" si="27"/>
        <v>3808.3207291294907</v>
      </c>
      <c r="BN52" s="167">
        <f t="shared" si="27"/>
        <v>4423.8276194654654</v>
      </c>
      <c r="BO52" s="167">
        <f t="shared" si="27"/>
        <v>5143.6880242185262</v>
      </c>
      <c r="BP52" s="322">
        <f t="shared" si="27"/>
        <v>5955.9710485870173</v>
      </c>
      <c r="BQ52" s="167">
        <f t="shared" si="27"/>
        <v>6850.610838973812</v>
      </c>
      <c r="BR52" s="676">
        <f t="shared" si="27"/>
        <v>7819.1150391622878</v>
      </c>
    </row>
  </sheetData>
  <mergeCells count="2">
    <mergeCell ref="A43:B43"/>
    <mergeCell ref="A35:B3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S52"/>
  <sheetViews>
    <sheetView topLeftCell="A37" zoomScale="70" zoomScaleNormal="70" workbookViewId="0">
      <pane xSplit="2" topLeftCell="BJ1" activePane="topRight" state="frozen"/>
      <selection pane="topRight" activeCell="A46" sqref="A46"/>
    </sheetView>
  </sheetViews>
  <sheetFormatPr defaultColWidth="9.33203125" defaultRowHeight="14.4" x14ac:dyDescent="0.3"/>
  <cols>
    <col min="1" max="1" width="39.44140625" style="2" customWidth="1"/>
    <col min="2" max="2" width="28.44140625" style="2" customWidth="1"/>
    <col min="3" max="32" width="9.33203125" style="2"/>
    <col min="33" max="56" width="12.6640625" style="2" bestFit="1" customWidth="1"/>
    <col min="57" max="66" width="14.5546875" style="2" bestFit="1" customWidth="1"/>
    <col min="67" max="67" width="14.33203125" style="2" customWidth="1"/>
    <col min="68" max="68" width="14.44140625" style="287" customWidth="1"/>
    <col min="69" max="69" width="15.5546875" style="2" customWidth="1"/>
    <col min="70" max="70" width="16.6640625" style="2" customWidth="1"/>
    <col min="71" max="16384" width="9.33203125" style="2"/>
  </cols>
  <sheetData>
    <row r="1" spans="1:71" ht="15" thickBot="1" x14ac:dyDescent="0.35">
      <c r="BO1" s="482"/>
    </row>
    <row r="2" spans="1:71" ht="15.6" x14ac:dyDescent="0.3">
      <c r="A2" s="79" t="s">
        <v>0</v>
      </c>
      <c r="B2" s="80" t="s">
        <v>158</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144">
        <v>2014</v>
      </c>
      <c r="BO2" s="144">
        <v>2015</v>
      </c>
      <c r="BP2" s="481">
        <v>2016</v>
      </c>
      <c r="BQ2" s="464">
        <v>2017</v>
      </c>
      <c r="BR2" s="353">
        <v>2018</v>
      </c>
    </row>
    <row r="3" spans="1:71" s="18" customFormat="1" ht="16.2" thickBot="1" x14ac:dyDescent="0.35">
      <c r="A3" s="313"/>
      <c r="B3" s="314"/>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8">
        <f>Population!G13</f>
        <v>29023</v>
      </c>
      <c r="AH3" s="168">
        <f t="shared" ref="AH3:AP3" si="0">AG3+($AG$3*(AG6/100))</f>
        <v>30875</v>
      </c>
      <c r="AI3" s="168">
        <f t="shared" si="0"/>
        <v>32727</v>
      </c>
      <c r="AJ3" s="168">
        <f t="shared" si="0"/>
        <v>34579</v>
      </c>
      <c r="AK3" s="168">
        <f t="shared" si="0"/>
        <v>36431</v>
      </c>
      <c r="AL3" s="168">
        <f t="shared" si="0"/>
        <v>38283</v>
      </c>
      <c r="AM3" s="168">
        <f t="shared" si="0"/>
        <v>40135</v>
      </c>
      <c r="AN3" s="168">
        <f t="shared" si="0"/>
        <v>41987</v>
      </c>
      <c r="AO3" s="168">
        <f t="shared" si="0"/>
        <v>43839</v>
      </c>
      <c r="AP3" s="168">
        <f t="shared" si="0"/>
        <v>45691</v>
      </c>
      <c r="AQ3" s="168">
        <f>Population!H13</f>
        <v>47543</v>
      </c>
      <c r="AR3" s="168">
        <f t="shared" ref="AR3:AZ3" si="1">AQ3+($AQ$3*(AQ6/100))</f>
        <v>47835</v>
      </c>
      <c r="AS3" s="168">
        <f t="shared" si="1"/>
        <v>48127</v>
      </c>
      <c r="AT3" s="168">
        <f t="shared" si="1"/>
        <v>48419</v>
      </c>
      <c r="AU3" s="168">
        <f t="shared" si="1"/>
        <v>48711</v>
      </c>
      <c r="AV3" s="168">
        <f t="shared" si="1"/>
        <v>49003</v>
      </c>
      <c r="AW3" s="168">
        <f t="shared" si="1"/>
        <v>49295</v>
      </c>
      <c r="AX3" s="168">
        <f t="shared" si="1"/>
        <v>49587</v>
      </c>
      <c r="AY3" s="168">
        <f t="shared" si="1"/>
        <v>49879</v>
      </c>
      <c r="AZ3" s="168">
        <f t="shared" si="1"/>
        <v>50171</v>
      </c>
      <c r="BA3" s="168">
        <f>Population!I12</f>
        <v>50463</v>
      </c>
      <c r="BB3" s="168">
        <f t="shared" ref="BB3:BJ3" si="2">BA3+($BA$3*(BA6/100))</f>
        <v>63701.8</v>
      </c>
      <c r="BC3" s="168">
        <f t="shared" si="2"/>
        <v>76940.600000000006</v>
      </c>
      <c r="BD3" s="168">
        <f t="shared" si="2"/>
        <v>90179.400000000009</v>
      </c>
      <c r="BE3" s="168">
        <f t="shared" si="2"/>
        <v>103418.20000000001</v>
      </c>
      <c r="BF3" s="168">
        <f t="shared" si="2"/>
        <v>116657.00000000001</v>
      </c>
      <c r="BG3" s="168">
        <f t="shared" si="2"/>
        <v>129895.80000000002</v>
      </c>
      <c r="BH3" s="168">
        <f t="shared" si="2"/>
        <v>143134.6</v>
      </c>
      <c r="BI3" s="168">
        <f t="shared" si="2"/>
        <v>156373.4</v>
      </c>
      <c r="BJ3" s="168">
        <f t="shared" si="2"/>
        <v>169612.19999999998</v>
      </c>
      <c r="BK3" s="168">
        <f>Population!J13</f>
        <v>182851</v>
      </c>
      <c r="BL3" s="168">
        <f>BK3+($BK$3*(BK6/100))</f>
        <v>230821.35092642135</v>
      </c>
      <c r="BM3" s="168">
        <f>BL3+($BK$3*(BL6/100))</f>
        <v>278791.7018528427</v>
      </c>
      <c r="BN3" s="492">
        <f>BM3+($BK$3*(BM6/100))</f>
        <v>326762.05277926405</v>
      </c>
      <c r="BO3" s="492">
        <f>BN3+($BK$3*(BN6/100))</f>
        <v>374732.4037056854</v>
      </c>
      <c r="BP3" s="168">
        <f t="shared" ref="BP3:BR3" si="3">BO3+($BK$3*(BO6/100))</f>
        <v>422702.75463210675</v>
      </c>
      <c r="BQ3" s="168">
        <f t="shared" si="3"/>
        <v>470673.1055585281</v>
      </c>
      <c r="BR3" s="679">
        <f t="shared" si="3"/>
        <v>518643.45648494945</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678"/>
      <c r="BQ4" s="483"/>
      <c r="BR4" s="483"/>
      <c r="BS4" s="619"/>
    </row>
    <row r="5" spans="1:71" ht="31.2" x14ac:dyDescent="0.3">
      <c r="A5" s="79" t="s">
        <v>1</v>
      </c>
      <c r="B5" s="80" t="s">
        <v>158</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613">
        <v>2015</v>
      </c>
      <c r="BP5" s="144">
        <v>2016</v>
      </c>
      <c r="BQ5" s="464">
        <v>2017</v>
      </c>
      <c r="BR5" s="353">
        <v>2018</v>
      </c>
    </row>
    <row r="6" spans="1:71" ht="16.2" thickBot="1" x14ac:dyDescent="0.35">
      <c r="A6" s="42"/>
      <c r="B6" s="22"/>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f t="shared" ref="AG6:AP6" si="4">((($AQ$3-$AG$3)/$AG$3)*100)/10</f>
        <v>6.3811459876649561</v>
      </c>
      <c r="AH6" s="199">
        <f t="shared" si="4"/>
        <v>6.3811459876649561</v>
      </c>
      <c r="AI6" s="199">
        <f t="shared" si="4"/>
        <v>6.3811459876649561</v>
      </c>
      <c r="AJ6" s="199">
        <f t="shared" si="4"/>
        <v>6.3811459876649561</v>
      </c>
      <c r="AK6" s="199">
        <f t="shared" si="4"/>
        <v>6.3811459876649561</v>
      </c>
      <c r="AL6" s="199">
        <f t="shared" si="4"/>
        <v>6.3811459876649561</v>
      </c>
      <c r="AM6" s="199">
        <f t="shared" si="4"/>
        <v>6.3811459876649561</v>
      </c>
      <c r="AN6" s="199">
        <f t="shared" si="4"/>
        <v>6.3811459876649561</v>
      </c>
      <c r="AO6" s="199">
        <f t="shared" si="4"/>
        <v>6.3811459876649561</v>
      </c>
      <c r="AP6" s="199">
        <f t="shared" si="4"/>
        <v>6.3811459876649561</v>
      </c>
      <c r="AQ6" s="199">
        <f t="shared" ref="AQ6:AZ6" si="5">((($BA$3-$AQ$3)/$AQ$3)*100)/10</f>
        <v>0.61418084681235929</v>
      </c>
      <c r="AR6" s="199">
        <f t="shared" si="5"/>
        <v>0.61418084681235929</v>
      </c>
      <c r="AS6" s="199">
        <f t="shared" si="5"/>
        <v>0.61418084681235929</v>
      </c>
      <c r="AT6" s="199">
        <f t="shared" si="5"/>
        <v>0.61418084681235929</v>
      </c>
      <c r="AU6" s="199">
        <f t="shared" si="5"/>
        <v>0.61418084681235929</v>
      </c>
      <c r="AV6" s="199">
        <f t="shared" si="5"/>
        <v>0.61418084681235929</v>
      </c>
      <c r="AW6" s="199">
        <f t="shared" si="5"/>
        <v>0.61418084681235929</v>
      </c>
      <c r="AX6" s="199">
        <f t="shared" si="5"/>
        <v>0.61418084681235929</v>
      </c>
      <c r="AY6" s="199">
        <f t="shared" si="5"/>
        <v>0.61418084681235929</v>
      </c>
      <c r="AZ6" s="199">
        <f t="shared" si="5"/>
        <v>0.61418084681235929</v>
      </c>
      <c r="BA6" s="199">
        <f t="shared" ref="BA6:BR6" si="6">((($BK$3-$BA$3)/$BA$3)*100)/10</f>
        <v>26.234666983730655</v>
      </c>
      <c r="BB6" s="199">
        <f t="shared" si="6"/>
        <v>26.234666983730655</v>
      </c>
      <c r="BC6" s="199">
        <f t="shared" si="6"/>
        <v>26.234666983730655</v>
      </c>
      <c r="BD6" s="199">
        <f t="shared" si="6"/>
        <v>26.234666983730655</v>
      </c>
      <c r="BE6" s="199">
        <f t="shared" si="6"/>
        <v>26.234666983730655</v>
      </c>
      <c r="BF6" s="199">
        <f t="shared" si="6"/>
        <v>26.234666983730655</v>
      </c>
      <c r="BG6" s="199">
        <f t="shared" si="6"/>
        <v>26.234666983730655</v>
      </c>
      <c r="BH6" s="199">
        <f t="shared" si="6"/>
        <v>26.234666983730655</v>
      </c>
      <c r="BI6" s="199">
        <f t="shared" si="6"/>
        <v>26.234666983730655</v>
      </c>
      <c r="BJ6" s="199">
        <f t="shared" si="6"/>
        <v>26.234666983730655</v>
      </c>
      <c r="BK6" s="199">
        <f t="shared" si="6"/>
        <v>26.234666983730655</v>
      </c>
      <c r="BL6" s="199">
        <f t="shared" si="6"/>
        <v>26.234666983730655</v>
      </c>
      <c r="BM6" s="199">
        <f t="shared" si="6"/>
        <v>26.234666983730655</v>
      </c>
      <c r="BN6" s="471">
        <f t="shared" si="6"/>
        <v>26.234666983730655</v>
      </c>
      <c r="BO6" s="199">
        <f t="shared" si="6"/>
        <v>26.234666983730655</v>
      </c>
      <c r="BP6" s="471">
        <f t="shared" si="6"/>
        <v>26.234666983730655</v>
      </c>
      <c r="BQ6" s="471">
        <f t="shared" si="6"/>
        <v>26.234666983730655</v>
      </c>
      <c r="BR6" s="656">
        <f t="shared" si="6"/>
        <v>26.234666983730655</v>
      </c>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213"/>
      <c r="BP7" s="678"/>
      <c r="BQ7" s="678"/>
      <c r="BR7" s="678"/>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64">
        <v>2015</v>
      </c>
      <c r="BP8" s="144">
        <v>2016</v>
      </c>
      <c r="BQ8" s="464">
        <v>2017</v>
      </c>
      <c r="BR8" s="353">
        <v>2018</v>
      </c>
    </row>
    <row r="9" spans="1:71" ht="16.2" thickBot="1" x14ac:dyDescent="0.35">
      <c r="A9" s="39"/>
      <c r="B9" s="24"/>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f t="shared" ref="AG9:AO9" si="7">AH9-($AQ$9*(AG12/100))</f>
        <v>0.3262109961600001</v>
      </c>
      <c r="AH9" s="151">
        <f t="shared" si="7"/>
        <v>0.32866634774400011</v>
      </c>
      <c r="AI9" s="151">
        <f t="shared" si="7"/>
        <v>0.33112169932800012</v>
      </c>
      <c r="AJ9" s="151">
        <f t="shared" si="7"/>
        <v>0.33357705091200013</v>
      </c>
      <c r="AK9" s="151">
        <f t="shared" si="7"/>
        <v>0.33603240249600014</v>
      </c>
      <c r="AL9" s="151">
        <f t="shared" si="7"/>
        <v>0.33848775408000015</v>
      </c>
      <c r="AM9" s="151">
        <f t="shared" si="7"/>
        <v>0.34094310566400016</v>
      </c>
      <c r="AN9" s="151">
        <f t="shared" si="7"/>
        <v>0.34339845724800017</v>
      </c>
      <c r="AO9" s="151">
        <f t="shared" si="7"/>
        <v>0.34585380883200018</v>
      </c>
      <c r="AP9" s="151">
        <f>AQ9-($AQ$9*(AP12/100))</f>
        <v>0.34830916041600019</v>
      </c>
      <c r="AQ9" s="151">
        <f t="shared" ref="AQ9:AY9" si="8">AR9-($BA$9*AQ12%)</f>
        <v>0.35076451200000019</v>
      </c>
      <c r="AR9" s="151">
        <f t="shared" si="8"/>
        <v>0.35563846080000017</v>
      </c>
      <c r="AS9" s="151">
        <f t="shared" si="8"/>
        <v>0.36051240960000014</v>
      </c>
      <c r="AT9" s="151">
        <f t="shared" si="8"/>
        <v>0.36538635840000011</v>
      </c>
      <c r="AU9" s="151">
        <f t="shared" si="8"/>
        <v>0.37026030720000008</v>
      </c>
      <c r="AV9" s="151">
        <f t="shared" si="8"/>
        <v>0.37513425600000005</v>
      </c>
      <c r="AW9" s="151">
        <f t="shared" si="8"/>
        <v>0.38000820480000003</v>
      </c>
      <c r="AX9" s="151">
        <f t="shared" si="8"/>
        <v>0.3848821536</v>
      </c>
      <c r="AY9" s="151">
        <f t="shared" si="8"/>
        <v>0.38975610239999997</v>
      </c>
      <c r="AZ9" s="151">
        <f>BA9-($BA$9*AZ12%)</f>
        <v>0.39463005119999994</v>
      </c>
      <c r="BA9" s="151">
        <f>BB9-($BE$9*BA12%)</f>
        <v>0.39950399999999991</v>
      </c>
      <c r="BB9" s="151">
        <f>BC9-($BE$9*BB12%)</f>
        <v>0.40462799999999993</v>
      </c>
      <c r="BC9" s="151">
        <f>BD9-($BE$9*BC12%)</f>
        <v>0.40975199999999995</v>
      </c>
      <c r="BD9" s="151">
        <f>BE9-($BE$9*BD12%)</f>
        <v>0.41487599999999997</v>
      </c>
      <c r="BE9" s="151">
        <f>'Per Capita Generation'!E14</f>
        <v>0.42</v>
      </c>
      <c r="BF9" s="151">
        <f t="shared" ref="BF9:BK9" si="9">BE9+($BE$9*(BE12/100))</f>
        <v>0.425124</v>
      </c>
      <c r="BG9" s="151">
        <f t="shared" si="9"/>
        <v>0.43024800000000002</v>
      </c>
      <c r="BH9" s="151">
        <f t="shared" si="9"/>
        <v>0.43537200000000004</v>
      </c>
      <c r="BI9" s="151">
        <f t="shared" si="9"/>
        <v>0.44049600000000005</v>
      </c>
      <c r="BJ9" s="151">
        <f t="shared" si="9"/>
        <v>0.44562000000000007</v>
      </c>
      <c r="BK9" s="151">
        <f t="shared" si="9"/>
        <v>0.45074400000000009</v>
      </c>
      <c r="BL9" s="196">
        <f>BK9+($BK$9*(BK12/100))</f>
        <v>0.45624307680000009</v>
      </c>
      <c r="BM9" s="196">
        <f>BL9+($BK$9*(BL12/100))</f>
        <v>0.46174215360000009</v>
      </c>
      <c r="BN9" s="488">
        <f>BM9+($BK$9*(BM12/100))</f>
        <v>0.4672412304000001</v>
      </c>
      <c r="BO9" s="488">
        <f>BN9+($BK$9*(BN12/100))</f>
        <v>0.4727403072000001</v>
      </c>
      <c r="BP9" s="196">
        <f t="shared" ref="BP9:BR9" si="10">BO9+($BK$9*(BO12/100))</f>
        <v>0.4782393840000001</v>
      </c>
      <c r="BQ9" s="579">
        <f t="shared" si="10"/>
        <v>0.4837384608000001</v>
      </c>
      <c r="BR9" s="661">
        <f t="shared" si="10"/>
        <v>0.48923753760000011</v>
      </c>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483"/>
      <c r="BP10" s="678"/>
      <c r="BQ10" s="483"/>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464">
        <v>2015</v>
      </c>
      <c r="BP11" s="144">
        <v>2016</v>
      </c>
      <c r="BQ11" s="144">
        <v>2017</v>
      </c>
      <c r="BR11" s="353">
        <v>2018</v>
      </c>
    </row>
    <row r="12" spans="1:71" ht="16.2" thickBot="1" x14ac:dyDescent="0.35">
      <c r="A12" s="43"/>
      <c r="B12" s="25"/>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v>0.7</v>
      </c>
      <c r="AH12" s="203">
        <v>0.7</v>
      </c>
      <c r="AI12" s="203">
        <v>0.7</v>
      </c>
      <c r="AJ12" s="203">
        <v>0.7</v>
      </c>
      <c r="AK12" s="203">
        <v>0.7</v>
      </c>
      <c r="AL12" s="203">
        <v>0.7</v>
      </c>
      <c r="AM12" s="203">
        <v>0.7</v>
      </c>
      <c r="AN12" s="203">
        <v>0.7</v>
      </c>
      <c r="AO12" s="203">
        <v>0.7</v>
      </c>
      <c r="AP12" s="203">
        <v>0.7</v>
      </c>
      <c r="AQ12" s="203">
        <v>1.22</v>
      </c>
      <c r="AR12" s="8">
        <v>1.22</v>
      </c>
      <c r="AS12" s="8">
        <v>1.22</v>
      </c>
      <c r="AT12" s="8">
        <v>1.22</v>
      </c>
      <c r="AU12" s="8">
        <v>1.22</v>
      </c>
      <c r="AV12" s="8">
        <v>1.22</v>
      </c>
      <c r="AW12" s="8">
        <v>1.22</v>
      </c>
      <c r="AX12" s="8">
        <v>1.22</v>
      </c>
      <c r="AY12" s="8">
        <v>1.22</v>
      </c>
      <c r="AZ12" s="8">
        <v>1.22</v>
      </c>
      <c r="BA12" s="8">
        <v>1.22</v>
      </c>
      <c r="BB12" s="8">
        <v>1.22</v>
      </c>
      <c r="BC12" s="8">
        <v>1.22</v>
      </c>
      <c r="BD12" s="8">
        <v>1.22</v>
      </c>
      <c r="BE12" s="8">
        <v>1.22</v>
      </c>
      <c r="BF12" s="8">
        <v>1.22</v>
      </c>
      <c r="BG12" s="8">
        <v>1.22</v>
      </c>
      <c r="BH12" s="8">
        <v>1.22</v>
      </c>
      <c r="BI12" s="8">
        <v>1.22</v>
      </c>
      <c r="BJ12" s="7">
        <v>1.22</v>
      </c>
      <c r="BK12" s="7">
        <v>1.22</v>
      </c>
      <c r="BL12" s="7">
        <v>1.22</v>
      </c>
      <c r="BM12" s="7">
        <v>1.22</v>
      </c>
      <c r="BN12" s="24">
        <v>1.22</v>
      </c>
      <c r="BO12" s="24">
        <v>1.22</v>
      </c>
      <c r="BP12" s="24">
        <v>1.22</v>
      </c>
      <c r="BQ12" s="24">
        <v>1.22</v>
      </c>
      <c r="BR12" s="681">
        <v>1.22</v>
      </c>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678"/>
      <c r="BP13" s="678"/>
      <c r="BQ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81">
        <v>2015</v>
      </c>
      <c r="BP14" s="144">
        <v>2016</v>
      </c>
      <c r="BQ14" s="464">
        <v>2017</v>
      </c>
      <c r="BR14" s="353">
        <v>2018</v>
      </c>
    </row>
    <row r="15" spans="1:71" ht="16.2" thickBot="1" x14ac:dyDescent="0.35">
      <c r="A15" s="39"/>
      <c r="B15" s="2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f t="shared" ref="AN15:BD15" si="11">AN9*AN3*365/10^6</f>
        <v>5.2626689239322015</v>
      </c>
      <c r="AO15" s="154">
        <f t="shared" si="11"/>
        <v>5.534088070765911</v>
      </c>
      <c r="AP15" s="154">
        <f t="shared" si="11"/>
        <v>5.8088267547271251</v>
      </c>
      <c r="AQ15" s="154">
        <f t="shared" si="11"/>
        <v>6.0868849758158428</v>
      </c>
      <c r="AR15" s="154">
        <f t="shared" si="11"/>
        <v>6.2093675069143224</v>
      </c>
      <c r="AS15" s="154">
        <f t="shared" si="11"/>
        <v>6.3328889689390104</v>
      </c>
      <c r="AT15" s="154">
        <f t="shared" si="11"/>
        <v>6.4574493618899051</v>
      </c>
      <c r="AU15" s="154">
        <f t="shared" si="11"/>
        <v>6.5830486857670092</v>
      </c>
      <c r="AV15" s="154">
        <f t="shared" si="11"/>
        <v>6.7096869405703217</v>
      </c>
      <c r="AW15" s="154">
        <f t="shared" si="11"/>
        <v>6.8373641262998417</v>
      </c>
      <c r="AX15" s="154">
        <f t="shared" si="11"/>
        <v>6.9660802429555675</v>
      </c>
      <c r="AY15" s="154">
        <f t="shared" si="11"/>
        <v>7.0958352905375026</v>
      </c>
      <c r="AZ15" s="154">
        <f t="shared" si="11"/>
        <v>7.2266292690456462</v>
      </c>
      <c r="BA15" s="154">
        <f t="shared" si="11"/>
        <v>7.3584621784799991</v>
      </c>
      <c r="BB15" s="154">
        <f t="shared" si="11"/>
        <v>9.4080691545959994</v>
      </c>
      <c r="BC15" s="154">
        <f t="shared" si="11"/>
        <v>11.507196126887999</v>
      </c>
      <c r="BD15" s="154">
        <f t="shared" si="11"/>
        <v>13.655843095356001</v>
      </c>
      <c r="BE15" s="154">
        <f t="shared" ref="BE15:BR15" si="12">BE9*BE3*365/10^6</f>
        <v>15.85401006</v>
      </c>
      <c r="BF15" s="154">
        <f t="shared" si="12"/>
        <v>18.101697020820001</v>
      </c>
      <c r="BG15" s="154">
        <f t="shared" si="12"/>
        <v>20.398903977816005</v>
      </c>
      <c r="BH15" s="154">
        <f t="shared" si="12"/>
        <v>22.745630930988003</v>
      </c>
      <c r="BI15" s="154">
        <f t="shared" si="12"/>
        <v>25.141877880336001</v>
      </c>
      <c r="BJ15" s="154">
        <f t="shared" si="12"/>
        <v>27.58764482586</v>
      </c>
      <c r="BK15" s="154">
        <f t="shared" si="12"/>
        <v>30.082931767560005</v>
      </c>
      <c r="BL15" s="154">
        <f t="shared" si="12"/>
        <v>38.438384818298111</v>
      </c>
      <c r="BM15" s="154">
        <f t="shared" si="12"/>
        <v>46.986406499059363</v>
      </c>
      <c r="BN15" s="212">
        <f t="shared" si="12"/>
        <v>55.726996809843783</v>
      </c>
      <c r="BO15" s="589">
        <f t="shared" si="12"/>
        <v>64.660155750651356</v>
      </c>
      <c r="BP15" s="494">
        <f>BP9*BP3*365/10^6</f>
        <v>73.785883321482103</v>
      </c>
      <c r="BQ15" s="589">
        <f t="shared" si="12"/>
        <v>83.104179522335997</v>
      </c>
      <c r="BR15" s="589">
        <f t="shared" si="12"/>
        <v>92.615044353213051</v>
      </c>
      <c r="BS15" s="477"/>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P16" s="678"/>
      <c r="BQ16" s="678"/>
      <c r="BR16" s="678"/>
      <c r="BS16" s="619"/>
    </row>
    <row r="17" spans="1:71" ht="46.8" x14ac:dyDescent="0.3">
      <c r="A17" s="79" t="s">
        <v>6</v>
      </c>
      <c r="B17" s="80" t="s">
        <v>158</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144">
        <v>2016</v>
      </c>
      <c r="BQ17" s="464">
        <v>2017</v>
      </c>
      <c r="BR17" s="353">
        <v>2018</v>
      </c>
    </row>
    <row r="18" spans="1:71" ht="16.2" thickBot="1" x14ac:dyDescent="0.35">
      <c r="A18" s="44"/>
      <c r="B18" s="26"/>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f>'Proportion going to landfill'!$D$15</f>
        <v>70</v>
      </c>
      <c r="AO18" s="155">
        <f>'Proportion going to landfill'!$D$15</f>
        <v>70</v>
      </c>
      <c r="AP18" s="155">
        <f>'Proportion going to landfill'!$D$15</f>
        <v>70</v>
      </c>
      <c r="AQ18" s="155">
        <f>'Proportion going to landfill'!$D$15</f>
        <v>70</v>
      </c>
      <c r="AR18" s="155">
        <f>'Proportion going to landfill'!$D$15</f>
        <v>70</v>
      </c>
      <c r="AS18" s="155">
        <f>'Proportion going to landfill'!$D$15</f>
        <v>70</v>
      </c>
      <c r="AT18" s="155">
        <f>'Proportion going to landfill'!$D$15</f>
        <v>70</v>
      </c>
      <c r="AU18" s="155">
        <f>'Proportion going to landfill'!$D$15</f>
        <v>70</v>
      </c>
      <c r="AV18" s="155">
        <f>'Proportion going to landfill'!$D$15</f>
        <v>70</v>
      </c>
      <c r="AW18" s="155">
        <f>'Proportion going to landfill'!$D$15</f>
        <v>70</v>
      </c>
      <c r="AX18" s="155">
        <f>'Proportion going to landfill'!$D$15</f>
        <v>70</v>
      </c>
      <c r="AY18" s="155">
        <f>'Proportion going to landfill'!$D$15</f>
        <v>70</v>
      </c>
      <c r="AZ18" s="155">
        <f>'Proportion going to landfill'!$D$15</f>
        <v>70</v>
      </c>
      <c r="BA18" s="155">
        <f>'Proportion going to landfill'!$D$15</f>
        <v>70</v>
      </c>
      <c r="BB18" s="155">
        <f>'Proportion going to landfill'!$D$15</f>
        <v>70</v>
      </c>
      <c r="BC18" s="155">
        <f>'Proportion going to landfill'!$D$15</f>
        <v>70</v>
      </c>
      <c r="BD18" s="155">
        <f>'Proportion going to landfill'!$D$15</f>
        <v>70</v>
      </c>
      <c r="BE18" s="155">
        <f>'Proportion going to landfill'!$D$15</f>
        <v>70</v>
      </c>
      <c r="BF18" s="155">
        <f>'Proportion going to landfill'!$D$15</f>
        <v>70</v>
      </c>
      <c r="BG18" s="155">
        <f>'Proportion going to landfill'!$D$15</f>
        <v>70</v>
      </c>
      <c r="BH18" s="155">
        <f>'Proportion going to landfill'!$D$15</f>
        <v>70</v>
      </c>
      <c r="BI18" s="155">
        <f>'Proportion going to landfill'!$D$15</f>
        <v>70</v>
      </c>
      <c r="BJ18" s="728">
        <f>'Proportion going to landfill'!$D$15</f>
        <v>70</v>
      </c>
      <c r="BK18" s="214">
        <f>'Proportion going to landfill'!$E$15</f>
        <v>70</v>
      </c>
      <c r="BL18" s="773">
        <f>'Proportion going to landfill'!$E$15</f>
        <v>70</v>
      </c>
      <c r="BM18" s="214">
        <f>'Proportion going to landfill'!$F$15</f>
        <v>70</v>
      </c>
      <c r="BN18" s="214">
        <f>'Proportion going to landfill'!$G$15</f>
        <v>70</v>
      </c>
      <c r="BO18" s="214">
        <f>'Proportion going to landfill'!$H$15</f>
        <v>70</v>
      </c>
      <c r="BP18" s="603">
        <f>'Proportion going to landfill'!$I$15</f>
        <v>70</v>
      </c>
      <c r="BQ18" s="214">
        <f>'Proportion going to landfill'!$J$15</f>
        <v>70</v>
      </c>
      <c r="BR18" s="691">
        <f>'Proportion going to landfill'!$K$15</f>
        <v>70</v>
      </c>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P19" s="765"/>
      <c r="BQ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144">
        <v>2015</v>
      </c>
      <c r="BP20" s="481">
        <v>2016</v>
      </c>
      <c r="BQ20" s="464">
        <v>2017</v>
      </c>
      <c r="BR20" s="353">
        <v>2018</v>
      </c>
    </row>
    <row r="21" spans="1:71" ht="16.2" thickBot="1" x14ac:dyDescent="0.35">
      <c r="A21" s="44"/>
      <c r="B21" s="28"/>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f t="shared" ref="AN21:BR21" si="13">AN18%*AN15</f>
        <v>3.683868246752541</v>
      </c>
      <c r="AO21" s="154">
        <f t="shared" si="13"/>
        <v>3.8738616495361375</v>
      </c>
      <c r="AP21" s="154">
        <f t="shared" si="13"/>
        <v>4.0661787283089872</v>
      </c>
      <c r="AQ21" s="154">
        <f t="shared" si="13"/>
        <v>4.2608194830710895</v>
      </c>
      <c r="AR21" s="154">
        <f t="shared" si="13"/>
        <v>4.3465572548400253</v>
      </c>
      <c r="AS21" s="154">
        <f t="shared" si="13"/>
        <v>4.4330222782573072</v>
      </c>
      <c r="AT21" s="154">
        <f t="shared" si="13"/>
        <v>4.5202145533229334</v>
      </c>
      <c r="AU21" s="154">
        <f t="shared" si="13"/>
        <v>4.6081340800369057</v>
      </c>
      <c r="AV21" s="154">
        <f t="shared" si="13"/>
        <v>4.696780858399225</v>
      </c>
      <c r="AW21" s="154">
        <f t="shared" si="13"/>
        <v>4.7861548884098886</v>
      </c>
      <c r="AX21" s="154">
        <f t="shared" si="13"/>
        <v>4.8762561700688973</v>
      </c>
      <c r="AY21" s="154">
        <f t="shared" si="13"/>
        <v>4.9670847033762513</v>
      </c>
      <c r="AZ21" s="154">
        <f t="shared" si="13"/>
        <v>5.0586404883319522</v>
      </c>
      <c r="BA21" s="154">
        <f t="shared" si="13"/>
        <v>5.1509235249359993</v>
      </c>
      <c r="BB21" s="154">
        <f t="shared" si="13"/>
        <v>6.5856484082171995</v>
      </c>
      <c r="BC21" s="154">
        <f t="shared" si="13"/>
        <v>8.0550372888215982</v>
      </c>
      <c r="BD21" s="154">
        <f t="shared" si="13"/>
        <v>9.5590901667492005</v>
      </c>
      <c r="BE21" s="154">
        <f t="shared" si="13"/>
        <v>11.097807041999999</v>
      </c>
      <c r="BF21" s="154">
        <f t="shared" si="13"/>
        <v>12.671187914574</v>
      </c>
      <c r="BG21" s="154">
        <f t="shared" si="13"/>
        <v>14.279232784471203</v>
      </c>
      <c r="BH21" s="154">
        <f t="shared" si="13"/>
        <v>15.921941651691601</v>
      </c>
      <c r="BI21" s="154">
        <f t="shared" si="13"/>
        <v>17.5993145162352</v>
      </c>
      <c r="BJ21" s="154">
        <f t="shared" si="13"/>
        <v>19.311351378102</v>
      </c>
      <c r="BK21" s="154">
        <f t="shared" si="13"/>
        <v>21.058052237292003</v>
      </c>
      <c r="BL21" s="154">
        <f t="shared" si="13"/>
        <v>26.906869372808675</v>
      </c>
      <c r="BM21" s="154">
        <f t="shared" si="13"/>
        <v>32.890484549341551</v>
      </c>
      <c r="BN21" s="212">
        <f t="shared" si="13"/>
        <v>39.008897766890648</v>
      </c>
      <c r="BO21" s="154">
        <f t="shared" si="13"/>
        <v>45.262109025455949</v>
      </c>
      <c r="BP21" s="591">
        <f t="shared" si="13"/>
        <v>51.650118325037468</v>
      </c>
      <c r="BQ21" s="589">
        <f t="shared" si="13"/>
        <v>58.172925665635191</v>
      </c>
      <c r="BR21" s="589">
        <f t="shared" si="13"/>
        <v>64.830531047249139</v>
      </c>
      <c r="BS21" s="477"/>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213"/>
      <c r="BM22" s="159"/>
      <c r="BN22" s="159"/>
      <c r="BO22" s="678"/>
      <c r="BP22" s="483"/>
      <c r="BQ22" s="678"/>
      <c r="BR22" s="678"/>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c r="D24" s="7"/>
      <c r="E24" s="7"/>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f t="shared" ref="AN24:AT24" si="14">AN21*$B$44*$B$36*$B$37</f>
        <v>6.4550212966896725E-2</v>
      </c>
      <c r="AO24" s="156">
        <f t="shared" si="14"/>
        <v>6.7879353367832018E-2</v>
      </c>
      <c r="AP24" s="156">
        <f t="shared" si="14"/>
        <v>7.1249210148921396E-2</v>
      </c>
      <c r="AQ24" s="156">
        <f t="shared" si="14"/>
        <v>7.4659783310164859E-2</v>
      </c>
      <c r="AR24" s="156">
        <f t="shared" si="14"/>
        <v>7.6162114842208861E-2</v>
      </c>
      <c r="AS24" s="156">
        <f t="shared" si="14"/>
        <v>7.7677189568535837E-2</v>
      </c>
      <c r="AT24" s="156">
        <f t="shared" si="14"/>
        <v>7.9205007489145773E-2</v>
      </c>
      <c r="AU24" s="156">
        <f>AU21*$B$45*$B$36*$B$37</f>
        <v>8.6835678604215455E-2</v>
      </c>
      <c r="AV24" s="156">
        <f t="shared" ref="AV24:BD24" si="15">AV21*$B$45*$B$36*$B$37</f>
        <v>8.8506138495674999E-2</v>
      </c>
      <c r="AW24" s="156">
        <f t="shared" si="15"/>
        <v>9.0190302717195941E-2</v>
      </c>
      <c r="AX24" s="156">
        <f t="shared" si="15"/>
        <v>9.1888171268778296E-2</v>
      </c>
      <c r="AY24" s="156">
        <f t="shared" si="15"/>
        <v>9.359974415042209E-2</v>
      </c>
      <c r="AZ24" s="156">
        <f t="shared" si="15"/>
        <v>9.532502136212731E-2</v>
      </c>
      <c r="BA24" s="156">
        <f t="shared" si="15"/>
        <v>9.706400290389397E-2</v>
      </c>
      <c r="BB24" s="156">
        <f t="shared" si="15"/>
        <v>0.12409995860444492</v>
      </c>
      <c r="BC24" s="156">
        <f t="shared" si="15"/>
        <v>0.15178912267055422</v>
      </c>
      <c r="BD24" s="156">
        <f t="shared" si="15"/>
        <v>0.18013149510222193</v>
      </c>
      <c r="BE24" s="156">
        <f>BE21*$B$46*$B$36*$B$37</f>
        <v>0.1891729735930312</v>
      </c>
      <c r="BF24" s="156">
        <f t="shared" ref="BF24:BR24" si="16">BF21*$B$46*$B$36*$B$37</f>
        <v>0.21599278917756873</v>
      </c>
      <c r="BG24" s="156">
        <f t="shared" si="16"/>
        <v>0.24340348649445517</v>
      </c>
      <c r="BH24" s="156">
        <f t="shared" si="16"/>
        <v>0.27140506554369037</v>
      </c>
      <c r="BI24" s="156">
        <f t="shared" si="16"/>
        <v>0.29999752632527454</v>
      </c>
      <c r="BJ24" s="156">
        <f t="shared" si="16"/>
        <v>0.32918086883920761</v>
      </c>
      <c r="BK24" s="156">
        <f t="shared" si="16"/>
        <v>0.35895509308548962</v>
      </c>
      <c r="BL24" s="156">
        <f t="shared" si="16"/>
        <v>0.45865390072741508</v>
      </c>
      <c r="BM24" s="156">
        <f t="shared" si="16"/>
        <v>0.56065047279766811</v>
      </c>
      <c r="BN24" s="497">
        <f t="shared" si="16"/>
        <v>0.66494480929624888</v>
      </c>
      <c r="BO24" s="156">
        <f t="shared" si="16"/>
        <v>0.7715369102231574</v>
      </c>
      <c r="BP24" s="605">
        <f t="shared" si="16"/>
        <v>0.88042677557839366</v>
      </c>
      <c r="BQ24" s="497">
        <f t="shared" si="16"/>
        <v>0.99161440536195744</v>
      </c>
      <c r="BR24" s="675">
        <f t="shared" si="16"/>
        <v>1.1050997995738492</v>
      </c>
      <c r="BS24" s="477"/>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78"/>
      <c r="BP25" s="678"/>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677">
        <v>2015</v>
      </c>
      <c r="BP26" s="481">
        <v>2016</v>
      </c>
      <c r="BQ26" s="464">
        <v>2017</v>
      </c>
      <c r="BR26" s="353">
        <v>2018</v>
      </c>
    </row>
    <row r="27" spans="1:71" ht="16.2" thickBot="1" x14ac:dyDescent="0.35">
      <c r="A27" s="44"/>
      <c r="B27" s="28"/>
      <c r="C27" s="7"/>
      <c r="D27" s="7"/>
      <c r="E27" s="7"/>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f t="shared" ref="AN27:BO27" si="17">AN24+(AM27*$B$38)</f>
        <v>6.4550212966896725E-2</v>
      </c>
      <c r="AO27" s="151">
        <f t="shared" si="17"/>
        <v>0.12233905686783854</v>
      </c>
      <c r="AP27" s="151">
        <f t="shared" si="17"/>
        <v>0.17446418740871258</v>
      </c>
      <c r="AQ27" s="151">
        <f t="shared" si="17"/>
        <v>0.22185167441237691</v>
      </c>
      <c r="AR27" s="151">
        <f t="shared" si="17"/>
        <v>0.26333386616817317</v>
      </c>
      <c r="AS27" s="151">
        <f t="shared" si="17"/>
        <v>0.29984662346929841</v>
      </c>
      <c r="AT27" s="151">
        <f t="shared" si="17"/>
        <v>0.33217951305724319</v>
      </c>
      <c r="AU27" s="151">
        <f t="shared" si="17"/>
        <v>0.36708878635385689</v>
      </c>
      <c r="AV27" s="151">
        <f t="shared" si="17"/>
        <v>0.39821149102891218</v>
      </c>
      <c r="AW27" s="151">
        <f t="shared" si="17"/>
        <v>0.42615324900292761</v>
      </c>
      <c r="AX27" s="151">
        <f t="shared" si="17"/>
        <v>0.45142501118851236</v>
      </c>
      <c r="AY27" s="151">
        <f t="shared" si="17"/>
        <v>0.47445785649191291</v>
      </c>
      <c r="AZ27" s="151">
        <f t="shared" si="17"/>
        <v>0.49561547743001277</v>
      </c>
      <c r="BA27" s="151">
        <f t="shared" si="17"/>
        <v>0.51520471399177992</v>
      </c>
      <c r="BB27" s="151">
        <f t="shared" si="17"/>
        <v>0.55876771067192332</v>
      </c>
      <c r="BC27" s="151">
        <f t="shared" si="17"/>
        <v>0.6232100901610248</v>
      </c>
      <c r="BD27" s="151">
        <f t="shared" si="17"/>
        <v>0.70592118917785729</v>
      </c>
      <c r="BE27" s="151">
        <f t="shared" si="17"/>
        <v>0.78474434183489095</v>
      </c>
      <c r="BF27" s="151">
        <f t="shared" si="17"/>
        <v>0.87806565021603977</v>
      </c>
      <c r="BG27" s="151">
        <f t="shared" si="17"/>
        <v>0.9842096398192951</v>
      </c>
      <c r="BH27" s="151">
        <f t="shared" si="17"/>
        <v>1.1017627468404907</v>
      </c>
      <c r="BI27" s="151">
        <f t="shared" si="17"/>
        <v>1.2295323762111536</v>
      </c>
      <c r="BJ27" s="151">
        <f t="shared" si="17"/>
        <v>1.3665123596966735</v>
      </c>
      <c r="BK27" s="151">
        <f t="shared" si="17"/>
        <v>1.5118538135953634</v>
      </c>
      <c r="BL27" s="151">
        <f t="shared" si="17"/>
        <v>1.7341742536344074</v>
      </c>
      <c r="BM27" s="151">
        <f t="shared" si="17"/>
        <v>2.023738065068013</v>
      </c>
      <c r="BN27" s="260">
        <f t="shared" si="17"/>
        <v>2.3723315074904283</v>
      </c>
      <c r="BO27" s="151">
        <f t="shared" si="17"/>
        <v>2.773024814963426</v>
      </c>
      <c r="BP27" s="261">
        <f t="shared" ref="BP27" si="18">BP24+(BO27*$B$38)</f>
        <v>3.2199714847262202</v>
      </c>
      <c r="BQ27" s="598">
        <f t="shared" ref="BQ27" si="19">BQ24+(BP27*$B$38)</f>
        <v>3.7082389411569814</v>
      </c>
      <c r="BR27" s="682">
        <f t="shared" ref="BR27" si="20">BR24+(BQ27*$B$38)</f>
        <v>4.2336656703968183</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213"/>
      <c r="BP28" s="483"/>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464">
        <v>2015</v>
      </c>
      <c r="BP29" s="144">
        <v>2016</v>
      </c>
      <c r="BQ29" s="464">
        <v>2017</v>
      </c>
      <c r="BR29" s="353">
        <v>2018</v>
      </c>
    </row>
    <row r="30" spans="1:71" ht="16.2" thickBot="1" x14ac:dyDescent="0.35">
      <c r="A30" s="44"/>
      <c r="B30" s="26"/>
      <c r="C30" s="7"/>
      <c r="D30" s="7"/>
      <c r="E30" s="7"/>
      <c r="F30" s="7"/>
      <c r="G30" s="7"/>
      <c r="H30" s="7"/>
      <c r="I30" s="7"/>
      <c r="J30" s="7"/>
      <c r="K30" s="7"/>
      <c r="L30" s="7"/>
      <c r="M30" s="7"/>
      <c r="N30" s="7"/>
      <c r="O30" s="7"/>
      <c r="P30" s="7"/>
      <c r="Q30" s="7"/>
      <c r="R30" s="7"/>
      <c r="S30" s="151"/>
      <c r="T30" s="151"/>
      <c r="U30" s="151"/>
      <c r="V30" s="151"/>
      <c r="W30" s="151"/>
      <c r="X30" s="151"/>
      <c r="Y30" s="151"/>
      <c r="Z30" s="151"/>
      <c r="AA30" s="151"/>
      <c r="AB30" s="151"/>
      <c r="AC30" s="151"/>
      <c r="AD30" s="151"/>
      <c r="AE30" s="151"/>
      <c r="AF30" s="151"/>
      <c r="AG30" s="151"/>
      <c r="AH30" s="151"/>
      <c r="AI30" s="151"/>
      <c r="AJ30" s="151"/>
      <c r="AK30" s="151"/>
      <c r="AL30" s="151"/>
      <c r="AM30" s="151"/>
      <c r="AN30" s="151">
        <f t="shared" ref="AN30:BO30" si="21">AM27*(1-$B$38)</f>
        <v>0</v>
      </c>
      <c r="AO30" s="151">
        <f t="shared" si="21"/>
        <v>1.0090509466890203E-2</v>
      </c>
      <c r="AP30" s="151">
        <f t="shared" si="21"/>
        <v>1.9124079608047354E-2</v>
      </c>
      <c r="AQ30" s="151">
        <f t="shared" si="21"/>
        <v>2.7272296306500538E-2</v>
      </c>
      <c r="AR30" s="151">
        <f t="shared" si="21"/>
        <v>3.4679923086412608E-2</v>
      </c>
      <c r="AS30" s="151">
        <f t="shared" si="21"/>
        <v>4.1164432267410588E-2</v>
      </c>
      <c r="AT30" s="151">
        <f t="shared" si="21"/>
        <v>4.6872117901201014E-2</v>
      </c>
      <c r="AU30" s="151">
        <f t="shared" si="21"/>
        <v>5.1926405307601758E-2</v>
      </c>
      <c r="AV30" s="151">
        <f t="shared" si="21"/>
        <v>5.7383433820619729E-2</v>
      </c>
      <c r="AW30" s="151">
        <f t="shared" si="21"/>
        <v>6.2248544743180506E-2</v>
      </c>
      <c r="AX30" s="151">
        <f t="shared" si="21"/>
        <v>6.6616409083193578E-2</v>
      </c>
      <c r="AY30" s="151">
        <f t="shared" si="21"/>
        <v>7.0566898847021539E-2</v>
      </c>
      <c r="AZ30" s="151">
        <f t="shared" si="21"/>
        <v>7.4167400424027474E-2</v>
      </c>
      <c r="BA30" s="151">
        <f t="shared" si="21"/>
        <v>7.7474766342126869E-2</v>
      </c>
      <c r="BB30" s="151">
        <f t="shared" si="21"/>
        <v>8.0536961924301501E-2</v>
      </c>
      <c r="BC30" s="151">
        <f t="shared" si="21"/>
        <v>8.7346743181452732E-2</v>
      </c>
      <c r="BD30" s="151">
        <f t="shared" si="21"/>
        <v>9.7420396085389396E-2</v>
      </c>
      <c r="BE30" s="151">
        <f t="shared" si="21"/>
        <v>0.11034982093599752</v>
      </c>
      <c r="BF30" s="151">
        <f t="shared" si="21"/>
        <v>0.12267148079641993</v>
      </c>
      <c r="BG30" s="151">
        <f t="shared" si="21"/>
        <v>0.13725949689119987</v>
      </c>
      <c r="BH30" s="151">
        <f t="shared" si="21"/>
        <v>0.1538519585224947</v>
      </c>
      <c r="BI30" s="151">
        <f t="shared" si="21"/>
        <v>0.17222789695461163</v>
      </c>
      <c r="BJ30" s="151">
        <f t="shared" si="21"/>
        <v>0.19220088535368784</v>
      </c>
      <c r="BK30" s="151">
        <f t="shared" si="21"/>
        <v>0.21361363918679965</v>
      </c>
      <c r="BL30" s="151">
        <f t="shared" si="21"/>
        <v>0.23633346068837111</v>
      </c>
      <c r="BM30" s="151">
        <f t="shared" si="21"/>
        <v>0.27108666136406234</v>
      </c>
      <c r="BN30" s="260">
        <f t="shared" si="21"/>
        <v>0.31635136687383375</v>
      </c>
      <c r="BO30" s="260">
        <f t="shared" si="21"/>
        <v>0.37084360275015993</v>
      </c>
      <c r="BP30" s="151">
        <f t="shared" ref="BP30" si="22">BO27*(1-$B$38)</f>
        <v>0.43348010581559993</v>
      </c>
      <c r="BQ30" s="598">
        <f t="shared" ref="BQ30" si="23">BP27*(1-$B$38)</f>
        <v>0.50334694893119658</v>
      </c>
      <c r="BR30" s="682">
        <f t="shared" ref="BR30" si="24">BQ27*(1-$B$38)</f>
        <v>0.57967307033401261</v>
      </c>
      <c r="BS30" s="47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678"/>
      <c r="BR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91">
        <v>2015</v>
      </c>
      <c r="BP32" s="144">
        <v>2016</v>
      </c>
      <c r="BQ32" s="464">
        <v>2017</v>
      </c>
      <c r="BR32" s="353">
        <v>2018</v>
      </c>
    </row>
    <row r="33" spans="1:71" ht="16.2" thickBot="1" x14ac:dyDescent="0.35">
      <c r="A33" s="44"/>
      <c r="B33" s="28"/>
      <c r="C33" s="7"/>
      <c r="D33" s="7"/>
      <c r="E33" s="7"/>
      <c r="F33" s="7"/>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f t="shared" ref="AN33:BR33" si="25">AN30*$B$39*16/12</f>
        <v>0</v>
      </c>
      <c r="AO33" s="151">
        <f t="shared" si="25"/>
        <v>6.7270063112601355E-3</v>
      </c>
      <c r="AP33" s="151">
        <f t="shared" si="25"/>
        <v>1.2749386405364903E-2</v>
      </c>
      <c r="AQ33" s="151">
        <f t="shared" si="25"/>
        <v>1.818153087100036E-2</v>
      </c>
      <c r="AR33" s="151">
        <f t="shared" si="25"/>
        <v>2.3119948724275072E-2</v>
      </c>
      <c r="AS33" s="151">
        <f t="shared" si="25"/>
        <v>2.7442954844940391E-2</v>
      </c>
      <c r="AT33" s="151">
        <f t="shared" si="25"/>
        <v>3.1248078600800675E-2</v>
      </c>
      <c r="AU33" s="151">
        <f t="shared" si="25"/>
        <v>3.4617603538401175E-2</v>
      </c>
      <c r="AV33" s="151">
        <f t="shared" si="25"/>
        <v>3.8255622547079822E-2</v>
      </c>
      <c r="AW33" s="151">
        <f t="shared" si="25"/>
        <v>4.1499029828787004E-2</v>
      </c>
      <c r="AX33" s="151">
        <f t="shared" si="25"/>
        <v>4.4410939388795721E-2</v>
      </c>
      <c r="AY33" s="151">
        <f t="shared" si="25"/>
        <v>4.704459923134769E-2</v>
      </c>
      <c r="AZ33" s="151">
        <f t="shared" si="25"/>
        <v>4.9444933616018316E-2</v>
      </c>
      <c r="BA33" s="151">
        <f t="shared" si="25"/>
        <v>5.1649844228084579E-2</v>
      </c>
      <c r="BB33" s="151">
        <f t="shared" si="25"/>
        <v>5.3691307949534334E-2</v>
      </c>
      <c r="BC33" s="151">
        <f t="shared" si="25"/>
        <v>5.8231162120968488E-2</v>
      </c>
      <c r="BD33" s="151">
        <f t="shared" si="25"/>
        <v>6.4946930723592936E-2</v>
      </c>
      <c r="BE33" s="151">
        <f t="shared" si="25"/>
        <v>7.3566547290665016E-2</v>
      </c>
      <c r="BF33" s="151">
        <f t="shared" si="25"/>
        <v>8.1780987197613286E-2</v>
      </c>
      <c r="BG33" s="151">
        <f t="shared" si="25"/>
        <v>9.150633126079992E-2</v>
      </c>
      <c r="BH33" s="151">
        <f t="shared" si="25"/>
        <v>0.1025679723483298</v>
      </c>
      <c r="BI33" s="151">
        <f t="shared" si="25"/>
        <v>0.11481859796974109</v>
      </c>
      <c r="BJ33" s="151">
        <f t="shared" si="25"/>
        <v>0.12813392356912523</v>
      </c>
      <c r="BK33" s="151">
        <f t="shared" si="25"/>
        <v>0.14240909279119976</v>
      </c>
      <c r="BL33" s="151">
        <f t="shared" si="25"/>
        <v>0.15755564045891407</v>
      </c>
      <c r="BM33" s="151">
        <f t="shared" si="25"/>
        <v>0.18072444090937489</v>
      </c>
      <c r="BN33" s="260">
        <f t="shared" si="25"/>
        <v>0.2109009112492225</v>
      </c>
      <c r="BO33" s="596">
        <f t="shared" si="25"/>
        <v>0.24722906850010662</v>
      </c>
      <c r="BP33" s="596">
        <f t="shared" si="25"/>
        <v>0.28898673721039997</v>
      </c>
      <c r="BQ33" s="596">
        <f t="shared" si="25"/>
        <v>0.33556463262079772</v>
      </c>
      <c r="BR33" s="596">
        <f t="shared" si="25"/>
        <v>0.38644871355600841</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P34" s="742"/>
      <c r="BR34" s="742"/>
      <c r="BS34" s="619"/>
    </row>
    <row r="35" spans="1:71" ht="39"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DOC!Z17</f>
        <v>8.5229889507494647E-2</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33"/>
      <c r="BP47" s="723"/>
      <c r="BQ47" s="723"/>
      <c r="BR47" s="33"/>
      <c r="BS47" s="619"/>
    </row>
    <row r="48" spans="1:71" ht="32.2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144">
        <v>2016</v>
      </c>
      <c r="BQ48" s="464">
        <v>2017</v>
      </c>
      <c r="BR48" s="353">
        <v>2018</v>
      </c>
    </row>
    <row r="49" spans="1:71" ht="16.2" thickBot="1" x14ac:dyDescent="0.35">
      <c r="A49" s="55"/>
      <c r="B49" s="303"/>
      <c r="C49" s="7"/>
      <c r="D49" s="7"/>
      <c r="E49" s="7"/>
      <c r="F49" s="7"/>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f t="shared" ref="AN49:BR49" si="26">(AN33-$B$40)*(1-$B$41)*10^3</f>
        <v>0</v>
      </c>
      <c r="AO49" s="154">
        <f t="shared" si="26"/>
        <v>6.7270063112601353</v>
      </c>
      <c r="AP49" s="154">
        <f t="shared" si="26"/>
        <v>12.749386405364902</v>
      </c>
      <c r="AQ49" s="154">
        <f t="shared" si="26"/>
        <v>18.181530871000358</v>
      </c>
      <c r="AR49" s="154">
        <f t="shared" si="26"/>
        <v>23.119948724275073</v>
      </c>
      <c r="AS49" s="154">
        <f t="shared" si="26"/>
        <v>27.442954844940392</v>
      </c>
      <c r="AT49" s="154">
        <f t="shared" si="26"/>
        <v>31.248078600800675</v>
      </c>
      <c r="AU49" s="154">
        <f t="shared" si="26"/>
        <v>34.617603538401177</v>
      </c>
      <c r="AV49" s="154">
        <f t="shared" si="26"/>
        <v>38.255622547079824</v>
      </c>
      <c r="AW49" s="154">
        <f t="shared" si="26"/>
        <v>41.499029828787002</v>
      </c>
      <c r="AX49" s="154">
        <f t="shared" si="26"/>
        <v>44.410939388795718</v>
      </c>
      <c r="AY49" s="154">
        <f t="shared" si="26"/>
        <v>47.044599231347689</v>
      </c>
      <c r="AZ49" s="154">
        <f t="shared" si="26"/>
        <v>49.444933616018318</v>
      </c>
      <c r="BA49" s="154">
        <f t="shared" si="26"/>
        <v>51.649844228084582</v>
      </c>
      <c r="BB49" s="154">
        <f t="shared" si="26"/>
        <v>53.691307949534334</v>
      </c>
      <c r="BC49" s="154">
        <f t="shared" si="26"/>
        <v>58.231162120968492</v>
      </c>
      <c r="BD49" s="154">
        <f t="shared" si="26"/>
        <v>64.946930723592942</v>
      </c>
      <c r="BE49" s="154">
        <f t="shared" si="26"/>
        <v>73.566547290665014</v>
      </c>
      <c r="BF49" s="154">
        <f t="shared" si="26"/>
        <v>81.780987197613285</v>
      </c>
      <c r="BG49" s="154">
        <f t="shared" si="26"/>
        <v>91.506331260799925</v>
      </c>
      <c r="BH49" s="154">
        <f t="shared" si="26"/>
        <v>102.5679723483298</v>
      </c>
      <c r="BI49" s="154">
        <f t="shared" si="26"/>
        <v>114.81859796974109</v>
      </c>
      <c r="BJ49" s="154">
        <f t="shared" si="26"/>
        <v>128.13392356912522</v>
      </c>
      <c r="BK49" s="154">
        <f t="shared" si="26"/>
        <v>142.40909279119975</v>
      </c>
      <c r="BL49" s="154">
        <f t="shared" si="26"/>
        <v>157.55564045891407</v>
      </c>
      <c r="BM49" s="154">
        <f t="shared" si="26"/>
        <v>180.72444090937489</v>
      </c>
      <c r="BN49" s="212">
        <f t="shared" si="26"/>
        <v>210.9009112492225</v>
      </c>
      <c r="BO49" s="154">
        <f t="shared" si="26"/>
        <v>247.22906850010662</v>
      </c>
      <c r="BP49" s="212">
        <f t="shared" si="26"/>
        <v>288.98673721039995</v>
      </c>
      <c r="BQ49" s="154">
        <f t="shared" si="26"/>
        <v>335.56463262079774</v>
      </c>
      <c r="BR49" s="591">
        <f t="shared" si="26"/>
        <v>386.44871355600839</v>
      </c>
      <c r="BS49" s="477"/>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Q50" s="678"/>
      <c r="BS50" s="619"/>
    </row>
    <row r="51" spans="1:71" ht="33.75"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481">
        <v>2016</v>
      </c>
      <c r="BQ51" s="464">
        <v>2017</v>
      </c>
      <c r="BR51" s="353">
        <v>2018</v>
      </c>
    </row>
    <row r="52" spans="1:71" s="18" customFormat="1" ht="16.2" thickBot="1" x14ac:dyDescent="0.35">
      <c r="A52" s="316"/>
      <c r="B52" s="317"/>
      <c r="C52" s="167"/>
      <c r="D52" s="167"/>
      <c r="E52" s="167"/>
      <c r="F52" s="318"/>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f t="shared" ref="AN52:BR52" si="27">AN49*21</f>
        <v>0</v>
      </c>
      <c r="AO52" s="167">
        <f t="shared" si="27"/>
        <v>141.26713253646284</v>
      </c>
      <c r="AP52" s="167">
        <f t="shared" si="27"/>
        <v>267.73711451266297</v>
      </c>
      <c r="AQ52" s="167">
        <f t="shared" si="27"/>
        <v>381.81214829100753</v>
      </c>
      <c r="AR52" s="167">
        <f t="shared" si="27"/>
        <v>485.51892320977652</v>
      </c>
      <c r="AS52" s="167">
        <f t="shared" si="27"/>
        <v>576.30205174374828</v>
      </c>
      <c r="AT52" s="167">
        <f t="shared" si="27"/>
        <v>656.2096506168142</v>
      </c>
      <c r="AU52" s="167">
        <f t="shared" si="27"/>
        <v>726.96967430642474</v>
      </c>
      <c r="AV52" s="167">
        <f t="shared" si="27"/>
        <v>803.36807348867626</v>
      </c>
      <c r="AW52" s="167">
        <f t="shared" si="27"/>
        <v>871.47962640452704</v>
      </c>
      <c r="AX52" s="167">
        <f t="shared" si="27"/>
        <v>932.62972716471006</v>
      </c>
      <c r="AY52" s="167">
        <f t="shared" si="27"/>
        <v>987.93658385830145</v>
      </c>
      <c r="AZ52" s="167">
        <f t="shared" si="27"/>
        <v>1038.3436059363846</v>
      </c>
      <c r="BA52" s="167">
        <f t="shared" si="27"/>
        <v>1084.6467287897763</v>
      </c>
      <c r="BB52" s="167">
        <f t="shared" si="27"/>
        <v>1127.5174669402211</v>
      </c>
      <c r="BC52" s="167">
        <f t="shared" si="27"/>
        <v>1222.8544045403382</v>
      </c>
      <c r="BD52" s="167">
        <f t="shared" si="27"/>
        <v>1363.8855451954519</v>
      </c>
      <c r="BE52" s="167">
        <f t="shared" si="27"/>
        <v>1544.8974931039652</v>
      </c>
      <c r="BF52" s="167">
        <f t="shared" si="27"/>
        <v>1717.400731149879</v>
      </c>
      <c r="BG52" s="167">
        <f t="shared" si="27"/>
        <v>1921.6329564767984</v>
      </c>
      <c r="BH52" s="167">
        <f t="shared" si="27"/>
        <v>2153.9274193149258</v>
      </c>
      <c r="BI52" s="167">
        <f t="shared" si="27"/>
        <v>2411.1905573645631</v>
      </c>
      <c r="BJ52" s="167">
        <f t="shared" si="27"/>
        <v>2690.8123949516294</v>
      </c>
      <c r="BK52" s="167">
        <f t="shared" si="27"/>
        <v>2990.590948615195</v>
      </c>
      <c r="BL52" s="167">
        <f t="shared" si="27"/>
        <v>3308.6684496371954</v>
      </c>
      <c r="BM52" s="167">
        <f t="shared" si="27"/>
        <v>3795.2132590968727</v>
      </c>
      <c r="BN52" s="322">
        <f t="shared" si="27"/>
        <v>4428.9191362336724</v>
      </c>
      <c r="BO52" s="322">
        <f t="shared" si="27"/>
        <v>5191.8104385022389</v>
      </c>
      <c r="BP52" s="167">
        <f t="shared" si="27"/>
        <v>6068.721481418399</v>
      </c>
      <c r="BQ52" s="703">
        <f t="shared" si="27"/>
        <v>7046.8572850367527</v>
      </c>
      <c r="BR52" s="597">
        <f t="shared" si="27"/>
        <v>8115.4229846761764</v>
      </c>
      <c r="BS52" s="689"/>
    </row>
  </sheetData>
  <mergeCells count="2">
    <mergeCell ref="A43:B43"/>
    <mergeCell ref="A35:B3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S52"/>
  <sheetViews>
    <sheetView topLeftCell="A40" zoomScale="70" zoomScaleNormal="70" workbookViewId="0">
      <pane xSplit="2" topLeftCell="BL1" activePane="topRight" state="frozen"/>
      <selection pane="topRight" activeCell="A46" sqref="A46"/>
    </sheetView>
  </sheetViews>
  <sheetFormatPr defaultColWidth="9.33203125" defaultRowHeight="14.4" x14ac:dyDescent="0.3"/>
  <cols>
    <col min="1" max="1" width="38.6640625" style="2" customWidth="1"/>
    <col min="2" max="2" width="18.33203125" style="2" customWidth="1"/>
    <col min="3" max="66" width="17.6640625" style="2" customWidth="1"/>
    <col min="67" max="67" width="15.6640625" style="2" customWidth="1"/>
    <col min="68" max="68" width="14.5546875" style="287" customWidth="1"/>
    <col min="69" max="69" width="15" style="2" customWidth="1"/>
    <col min="70" max="70" width="15.109375" style="2" customWidth="1"/>
    <col min="71" max="16384" width="9.33203125" style="2"/>
  </cols>
  <sheetData>
    <row r="1" spans="1:71" ht="15" thickBot="1" x14ac:dyDescent="0.35">
      <c r="BO1" s="482"/>
    </row>
    <row r="2" spans="1:71" ht="15.6" x14ac:dyDescent="0.3">
      <c r="A2" s="79" t="s">
        <v>0</v>
      </c>
      <c r="B2" s="80" t="s">
        <v>29</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464">
        <v>2015</v>
      </c>
      <c r="BP2" s="144">
        <v>2016</v>
      </c>
      <c r="BQ2" s="464">
        <v>2017</v>
      </c>
      <c r="BR2" s="353">
        <v>2018</v>
      </c>
    </row>
    <row r="3" spans="1:71" s="18" customFormat="1" ht="16.2" thickBot="1" x14ac:dyDescent="0.35">
      <c r="A3" s="313"/>
      <c r="B3" s="314"/>
      <c r="C3" s="168">
        <f>Population!D14</f>
        <v>1437134</v>
      </c>
      <c r="D3" s="168">
        <f t="shared" ref="D3:L3" si="0">C3+($C$3*(C6/100))</f>
        <v>1529361.4</v>
      </c>
      <c r="E3" s="168">
        <f t="shared" si="0"/>
        <v>1621588.7999999998</v>
      </c>
      <c r="F3" s="168">
        <f t="shared" si="0"/>
        <v>1713816.1999999997</v>
      </c>
      <c r="G3" s="168">
        <f t="shared" si="0"/>
        <v>1806043.5999999996</v>
      </c>
      <c r="H3" s="168">
        <f t="shared" si="0"/>
        <v>1898270.9999999995</v>
      </c>
      <c r="I3" s="168">
        <f t="shared" si="0"/>
        <v>1990498.3999999994</v>
      </c>
      <c r="J3" s="168">
        <f t="shared" si="0"/>
        <v>2082725.7999999993</v>
      </c>
      <c r="K3" s="168">
        <f t="shared" si="0"/>
        <v>2174953.1999999993</v>
      </c>
      <c r="L3" s="168">
        <f t="shared" si="0"/>
        <v>2267180.5999999992</v>
      </c>
      <c r="M3" s="168">
        <f>Population!E14</f>
        <v>2359408</v>
      </c>
      <c r="N3" s="168">
        <f t="shared" ref="N3:V3" si="1">M3+($M$3*(M6/100))</f>
        <v>2488169.5</v>
      </c>
      <c r="O3" s="168">
        <f t="shared" si="1"/>
        <v>2616931</v>
      </c>
      <c r="P3" s="168">
        <f t="shared" si="1"/>
        <v>2745692.5</v>
      </c>
      <c r="Q3" s="168">
        <f t="shared" si="1"/>
        <v>2874454</v>
      </c>
      <c r="R3" s="168">
        <f t="shared" si="1"/>
        <v>3003215.5</v>
      </c>
      <c r="S3" s="168">
        <f t="shared" si="1"/>
        <v>3131977</v>
      </c>
      <c r="T3" s="168">
        <f t="shared" si="1"/>
        <v>3260738.5</v>
      </c>
      <c r="U3" s="168">
        <f t="shared" si="1"/>
        <v>3389500</v>
      </c>
      <c r="V3" s="168">
        <f t="shared" si="1"/>
        <v>3518261.5</v>
      </c>
      <c r="W3" s="168">
        <f>Population!F14</f>
        <v>3647023</v>
      </c>
      <c r="X3" s="168">
        <f t="shared" ref="X3:AF3" si="2">W3+($W$3*(W6/100))</f>
        <v>3859140.7</v>
      </c>
      <c r="Y3" s="168">
        <f t="shared" si="2"/>
        <v>4071258.4000000004</v>
      </c>
      <c r="Z3" s="168">
        <f t="shared" si="2"/>
        <v>4283376.1000000006</v>
      </c>
      <c r="AA3" s="168">
        <f t="shared" si="2"/>
        <v>4495493.8000000007</v>
      </c>
      <c r="AB3" s="168">
        <f t="shared" si="2"/>
        <v>4707611.5000000009</v>
      </c>
      <c r="AC3" s="168">
        <f t="shared" si="2"/>
        <v>4919729.2000000011</v>
      </c>
      <c r="AD3" s="168">
        <f t="shared" si="2"/>
        <v>5131846.9000000013</v>
      </c>
      <c r="AE3" s="168">
        <f t="shared" si="2"/>
        <v>5343964.6000000015</v>
      </c>
      <c r="AF3" s="168">
        <f t="shared" si="2"/>
        <v>5556082.3000000017</v>
      </c>
      <c r="AG3" s="168">
        <f>Population!G14</f>
        <v>5768200</v>
      </c>
      <c r="AH3" s="168">
        <f t="shared" ref="AH3:AP3" si="3">AG3+($AG$3*(AG6/100))</f>
        <v>6038542.5</v>
      </c>
      <c r="AI3" s="168">
        <f t="shared" si="3"/>
        <v>6308885</v>
      </c>
      <c r="AJ3" s="168">
        <f t="shared" si="3"/>
        <v>6579227.5</v>
      </c>
      <c r="AK3" s="168">
        <f t="shared" si="3"/>
        <v>6849570</v>
      </c>
      <c r="AL3" s="168">
        <f t="shared" si="3"/>
        <v>7119912.5</v>
      </c>
      <c r="AM3" s="168">
        <f t="shared" si="3"/>
        <v>7390255</v>
      </c>
      <c r="AN3" s="168">
        <f t="shared" si="3"/>
        <v>7660597.5</v>
      </c>
      <c r="AO3" s="168">
        <f t="shared" si="3"/>
        <v>7930940</v>
      </c>
      <c r="AP3" s="168">
        <f t="shared" si="3"/>
        <v>8201282.5</v>
      </c>
      <c r="AQ3" s="168">
        <f>Population!H14</f>
        <v>8471625</v>
      </c>
      <c r="AR3" s="168">
        <f t="shared" ref="AR3:AZ3" si="4">AQ3+($AQ$3*(AQ6/100))</f>
        <v>8915040.5</v>
      </c>
      <c r="AS3" s="168">
        <f t="shared" si="4"/>
        <v>9358456</v>
      </c>
      <c r="AT3" s="168">
        <f t="shared" si="4"/>
        <v>9801871.5</v>
      </c>
      <c r="AU3" s="168">
        <f t="shared" si="4"/>
        <v>10245287</v>
      </c>
      <c r="AV3" s="168">
        <f t="shared" si="4"/>
        <v>10688702.5</v>
      </c>
      <c r="AW3" s="168">
        <f t="shared" si="4"/>
        <v>11132118</v>
      </c>
      <c r="AX3" s="168">
        <f t="shared" si="4"/>
        <v>11575533.5</v>
      </c>
      <c r="AY3" s="168">
        <f t="shared" si="4"/>
        <v>12018949</v>
      </c>
      <c r="AZ3" s="168">
        <f t="shared" si="4"/>
        <v>12462364.5</v>
      </c>
      <c r="BA3" s="168">
        <f>Population!I14</f>
        <v>12905780</v>
      </c>
      <c r="BB3" s="168">
        <f t="shared" ref="BB3:BJ3" si="5">BA3+($BA$3*(BA6/100))</f>
        <v>13252091.9</v>
      </c>
      <c r="BC3" s="168">
        <f t="shared" si="5"/>
        <v>13598403.800000001</v>
      </c>
      <c r="BD3" s="168">
        <f t="shared" si="5"/>
        <v>13944715.700000001</v>
      </c>
      <c r="BE3" s="168">
        <f t="shared" si="5"/>
        <v>14291027.600000001</v>
      </c>
      <c r="BF3" s="168">
        <f t="shared" si="5"/>
        <v>14637339.500000002</v>
      </c>
      <c r="BG3" s="168">
        <f t="shared" si="5"/>
        <v>14983651.400000002</v>
      </c>
      <c r="BH3" s="168">
        <f t="shared" si="5"/>
        <v>15329963.300000003</v>
      </c>
      <c r="BI3" s="168">
        <f t="shared" si="5"/>
        <v>15676275.200000003</v>
      </c>
      <c r="BJ3" s="168">
        <f t="shared" si="5"/>
        <v>16022587.100000003</v>
      </c>
      <c r="BK3" s="168">
        <f>Population!J14</f>
        <v>16368899</v>
      </c>
      <c r="BL3" s="168">
        <f>BK3+($BK$3*(BK6/100))</f>
        <v>16808139.752096973</v>
      </c>
      <c r="BM3" s="168">
        <f>BL3+($BK$3*(BL6/100))</f>
        <v>17247380.504193947</v>
      </c>
      <c r="BN3" s="168">
        <f>BM3+($BK$3*(BM6/100))</f>
        <v>17686621.25629092</v>
      </c>
      <c r="BO3" s="594">
        <f>BN3+($BK$3*(BN6/100))</f>
        <v>18125862.008387893</v>
      </c>
      <c r="BP3" s="492">
        <f t="shared" ref="BP3:BR3" si="6">BO3+($BK$3*(BO6/100))</f>
        <v>18565102.760484867</v>
      </c>
      <c r="BQ3" s="492">
        <f t="shared" si="6"/>
        <v>19004343.51258184</v>
      </c>
      <c r="BR3" s="679">
        <f t="shared" si="6"/>
        <v>19443584.264678814</v>
      </c>
      <c r="BS3" s="689"/>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483"/>
      <c r="BP4" s="483"/>
      <c r="BQ4" s="483"/>
      <c r="BR4" s="678"/>
      <c r="BS4" s="619"/>
    </row>
    <row r="5" spans="1:71" ht="31.2" x14ac:dyDescent="0.3">
      <c r="A5" s="79" t="s">
        <v>1</v>
      </c>
      <c r="B5" s="80" t="s">
        <v>29</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144">
        <v>2016</v>
      </c>
      <c r="BQ5" s="144">
        <v>2017</v>
      </c>
      <c r="BR5" s="353">
        <v>2018</v>
      </c>
    </row>
    <row r="6" spans="1:71" ht="16.2" thickBot="1" x14ac:dyDescent="0.35">
      <c r="A6" s="42"/>
      <c r="B6" s="22"/>
      <c r="C6" s="154">
        <f t="shared" ref="C6:L6" si="7">((($M$3-$C$3)/$C$3)*100)/10</f>
        <v>6.417453069790291</v>
      </c>
      <c r="D6" s="154">
        <f t="shared" si="7"/>
        <v>6.417453069790291</v>
      </c>
      <c r="E6" s="154">
        <f t="shared" si="7"/>
        <v>6.417453069790291</v>
      </c>
      <c r="F6" s="154">
        <f t="shared" si="7"/>
        <v>6.417453069790291</v>
      </c>
      <c r="G6" s="154">
        <f t="shared" si="7"/>
        <v>6.417453069790291</v>
      </c>
      <c r="H6" s="154">
        <f t="shared" si="7"/>
        <v>6.417453069790291</v>
      </c>
      <c r="I6" s="154">
        <f t="shared" si="7"/>
        <v>6.417453069790291</v>
      </c>
      <c r="J6" s="154">
        <f t="shared" si="7"/>
        <v>6.417453069790291</v>
      </c>
      <c r="K6" s="154">
        <f t="shared" si="7"/>
        <v>6.417453069790291</v>
      </c>
      <c r="L6" s="154">
        <f t="shared" si="7"/>
        <v>6.417453069790291</v>
      </c>
      <c r="M6" s="154">
        <f t="shared" ref="M6:V6" si="8">((($W$3-$M$3)/$M$3)*100)/10</f>
        <v>5.4573647287794227</v>
      </c>
      <c r="N6" s="154">
        <f t="shared" si="8"/>
        <v>5.4573647287794227</v>
      </c>
      <c r="O6" s="154">
        <f t="shared" si="8"/>
        <v>5.4573647287794227</v>
      </c>
      <c r="P6" s="154">
        <f t="shared" si="8"/>
        <v>5.4573647287794227</v>
      </c>
      <c r="Q6" s="154">
        <f t="shared" si="8"/>
        <v>5.4573647287794227</v>
      </c>
      <c r="R6" s="154">
        <f t="shared" si="8"/>
        <v>5.4573647287794227</v>
      </c>
      <c r="S6" s="154">
        <f t="shared" si="8"/>
        <v>5.4573647287794227</v>
      </c>
      <c r="T6" s="154">
        <f t="shared" si="8"/>
        <v>5.4573647287794227</v>
      </c>
      <c r="U6" s="154">
        <f t="shared" si="8"/>
        <v>5.4573647287794227</v>
      </c>
      <c r="V6" s="154">
        <f t="shared" si="8"/>
        <v>5.4573647287794227</v>
      </c>
      <c r="W6" s="154">
        <f t="shared" ref="W6:AF6" si="9">((($AG$3-$W$3)/$W$3)*100)/10</f>
        <v>5.8161876138428523</v>
      </c>
      <c r="X6" s="154">
        <f t="shared" si="9"/>
        <v>5.8161876138428523</v>
      </c>
      <c r="Y6" s="154">
        <f t="shared" si="9"/>
        <v>5.8161876138428523</v>
      </c>
      <c r="Z6" s="154">
        <f t="shared" si="9"/>
        <v>5.8161876138428523</v>
      </c>
      <c r="AA6" s="154">
        <f t="shared" si="9"/>
        <v>5.8161876138428523</v>
      </c>
      <c r="AB6" s="154">
        <f t="shared" si="9"/>
        <v>5.8161876138428523</v>
      </c>
      <c r="AC6" s="154">
        <f t="shared" si="9"/>
        <v>5.8161876138428523</v>
      </c>
      <c r="AD6" s="154">
        <f t="shared" si="9"/>
        <v>5.8161876138428523</v>
      </c>
      <c r="AE6" s="154">
        <f t="shared" si="9"/>
        <v>5.8161876138428523</v>
      </c>
      <c r="AF6" s="154">
        <f t="shared" si="9"/>
        <v>5.8161876138428523</v>
      </c>
      <c r="AG6" s="154">
        <f t="shared" ref="AG6:AP6" si="10">((($AQ$3-$AG$3)/$AG$3)*100)/10</f>
        <v>4.6867740369612703</v>
      </c>
      <c r="AH6" s="154">
        <f t="shared" si="10"/>
        <v>4.6867740369612703</v>
      </c>
      <c r="AI6" s="154">
        <f t="shared" si="10"/>
        <v>4.6867740369612703</v>
      </c>
      <c r="AJ6" s="154">
        <f t="shared" si="10"/>
        <v>4.6867740369612703</v>
      </c>
      <c r="AK6" s="154">
        <f t="shared" si="10"/>
        <v>4.6867740369612703</v>
      </c>
      <c r="AL6" s="154">
        <f t="shared" si="10"/>
        <v>4.6867740369612703</v>
      </c>
      <c r="AM6" s="154">
        <f t="shared" si="10"/>
        <v>4.6867740369612703</v>
      </c>
      <c r="AN6" s="154">
        <f t="shared" si="10"/>
        <v>4.6867740369612703</v>
      </c>
      <c r="AO6" s="154">
        <f t="shared" si="10"/>
        <v>4.6867740369612703</v>
      </c>
      <c r="AP6" s="154">
        <f t="shared" si="10"/>
        <v>4.6867740369612703</v>
      </c>
      <c r="AQ6" s="154">
        <f t="shared" ref="AQ6:AZ6" si="11">((($BA$3-$AQ$3)/$AQ$3)*100)/10</f>
        <v>5.2341256842695474</v>
      </c>
      <c r="AR6" s="154">
        <f t="shared" si="11"/>
        <v>5.2341256842695474</v>
      </c>
      <c r="AS6" s="154">
        <f t="shared" si="11"/>
        <v>5.2341256842695474</v>
      </c>
      <c r="AT6" s="154">
        <f t="shared" si="11"/>
        <v>5.2341256842695474</v>
      </c>
      <c r="AU6" s="154">
        <f t="shared" si="11"/>
        <v>5.2341256842695474</v>
      </c>
      <c r="AV6" s="154">
        <f t="shared" si="11"/>
        <v>5.2341256842695474</v>
      </c>
      <c r="AW6" s="154">
        <f t="shared" si="11"/>
        <v>5.2341256842695474</v>
      </c>
      <c r="AX6" s="154">
        <f t="shared" si="11"/>
        <v>5.2341256842695474</v>
      </c>
      <c r="AY6" s="154">
        <f t="shared" si="11"/>
        <v>5.2341256842695474</v>
      </c>
      <c r="AZ6" s="154">
        <f t="shared" si="11"/>
        <v>5.2341256842695474</v>
      </c>
      <c r="BA6" s="154">
        <f t="shared" ref="BA6:BR6" si="12">((($BK$3-$BA$3)/$BA$3)*100)/10</f>
        <v>2.6833860487316534</v>
      </c>
      <c r="BB6" s="154">
        <f t="shared" si="12"/>
        <v>2.6833860487316534</v>
      </c>
      <c r="BC6" s="154">
        <f t="shared" si="12"/>
        <v>2.6833860487316534</v>
      </c>
      <c r="BD6" s="154">
        <f t="shared" si="12"/>
        <v>2.6833860487316534</v>
      </c>
      <c r="BE6" s="154">
        <f t="shared" si="12"/>
        <v>2.6833860487316534</v>
      </c>
      <c r="BF6" s="154">
        <f t="shared" si="12"/>
        <v>2.6833860487316534</v>
      </c>
      <c r="BG6" s="154">
        <f t="shared" si="12"/>
        <v>2.6833860487316534</v>
      </c>
      <c r="BH6" s="154">
        <f t="shared" si="12"/>
        <v>2.6833860487316534</v>
      </c>
      <c r="BI6" s="154">
        <f t="shared" si="12"/>
        <v>2.6833860487316534</v>
      </c>
      <c r="BJ6" s="154">
        <f t="shared" si="12"/>
        <v>2.6833860487316534</v>
      </c>
      <c r="BK6" s="154">
        <f t="shared" si="12"/>
        <v>2.6833860487316534</v>
      </c>
      <c r="BL6" s="154">
        <f t="shared" si="12"/>
        <v>2.6833860487316534</v>
      </c>
      <c r="BM6" s="154">
        <f t="shared" si="12"/>
        <v>2.6833860487316534</v>
      </c>
      <c r="BN6" s="212">
        <f t="shared" si="12"/>
        <v>2.6833860487316534</v>
      </c>
      <c r="BO6" s="154">
        <f t="shared" si="12"/>
        <v>2.6833860487316534</v>
      </c>
      <c r="BP6" s="154">
        <f t="shared" si="12"/>
        <v>2.6833860487316534</v>
      </c>
      <c r="BQ6" s="154">
        <f t="shared" si="12"/>
        <v>2.6833860487316534</v>
      </c>
      <c r="BR6" s="680">
        <f t="shared" si="12"/>
        <v>2.6833860487316534</v>
      </c>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483"/>
      <c r="BP7" s="483"/>
      <c r="BQ7" s="483"/>
      <c r="BR7" s="483"/>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64">
        <v>2015</v>
      </c>
      <c r="BP8" s="144">
        <v>2016</v>
      </c>
      <c r="BQ8" s="464">
        <v>2017</v>
      </c>
      <c r="BR8" s="353">
        <v>2018</v>
      </c>
    </row>
    <row r="9" spans="1:71" ht="16.2" thickBot="1" x14ac:dyDescent="0.35">
      <c r="A9" s="39"/>
      <c r="B9" s="24"/>
      <c r="C9" s="151">
        <f t="shared" ref="C9:K9" si="13">D9-($M$9*(C12/100))</f>
        <v>0.29978431516951531</v>
      </c>
      <c r="D9" s="151">
        <f t="shared" si="13"/>
        <v>0.30367981757002316</v>
      </c>
      <c r="E9" s="151">
        <f t="shared" si="13"/>
        <v>0.307575319970531</v>
      </c>
      <c r="F9" s="151">
        <f t="shared" si="13"/>
        <v>0.31147082237103885</v>
      </c>
      <c r="G9" s="151">
        <f t="shared" si="13"/>
        <v>0.31536632477154669</v>
      </c>
      <c r="H9" s="151">
        <f t="shared" si="13"/>
        <v>0.31926182717205454</v>
      </c>
      <c r="I9" s="151">
        <f t="shared" si="13"/>
        <v>0.32315732957256238</v>
      </c>
      <c r="J9" s="151">
        <f t="shared" si="13"/>
        <v>0.32705283197307022</v>
      </c>
      <c r="K9" s="151">
        <f t="shared" si="13"/>
        <v>0.33094833437357807</v>
      </c>
      <c r="L9" s="151">
        <f>M9-($M$9*(L12/100))</f>
        <v>0.33484383677408591</v>
      </c>
      <c r="M9" s="151">
        <f t="shared" ref="M9:U9" si="14">N9-($W$9*(M12/100))</f>
        <v>0.33873933917459376</v>
      </c>
      <c r="N9" s="151">
        <f t="shared" si="14"/>
        <v>0.34262898821974236</v>
      </c>
      <c r="O9" s="151">
        <f t="shared" si="14"/>
        <v>0.34651863726489096</v>
      </c>
      <c r="P9" s="151">
        <f t="shared" si="14"/>
        <v>0.35040828631003956</v>
      </c>
      <c r="Q9" s="151">
        <f t="shared" si="14"/>
        <v>0.35429793535518816</v>
      </c>
      <c r="R9" s="151">
        <f t="shared" si="14"/>
        <v>0.35818758440033677</v>
      </c>
      <c r="S9" s="151">
        <f t="shared" si="14"/>
        <v>0.36207723344548537</v>
      </c>
      <c r="T9" s="151">
        <f t="shared" si="14"/>
        <v>0.36596688249063397</v>
      </c>
      <c r="U9" s="151">
        <f t="shared" si="14"/>
        <v>0.36985653153578257</v>
      </c>
      <c r="V9" s="151">
        <f>W9-($W$9*(V12/100))</f>
        <v>0.37374618058093118</v>
      </c>
      <c r="W9" s="151">
        <f t="shared" ref="W9:AE9" si="15">X9-($AG$9*(W12/100))</f>
        <v>0.37763582962607978</v>
      </c>
      <c r="X9" s="151">
        <f t="shared" si="15"/>
        <v>0.3841437389994718</v>
      </c>
      <c r="Y9" s="151">
        <f t="shared" si="15"/>
        <v>0.39065164837286381</v>
      </c>
      <c r="Z9" s="151">
        <f t="shared" si="15"/>
        <v>0.39715955774625583</v>
      </c>
      <c r="AA9" s="151">
        <f t="shared" si="15"/>
        <v>0.40366746711964785</v>
      </c>
      <c r="AB9" s="151">
        <f t="shared" si="15"/>
        <v>0.41017537649303987</v>
      </c>
      <c r="AC9" s="151">
        <f t="shared" si="15"/>
        <v>0.41668328586643189</v>
      </c>
      <c r="AD9" s="151">
        <f t="shared" si="15"/>
        <v>0.4231911952398239</v>
      </c>
      <c r="AE9" s="151">
        <f t="shared" si="15"/>
        <v>0.42969910461321592</v>
      </c>
      <c r="AF9" s="151">
        <f>AG9-($AG$9*(AF12/100))</f>
        <v>0.43620701398660794</v>
      </c>
      <c r="AG9" s="151">
        <f t="shared" ref="AG9:AO9" si="16">AH9-($AQ$9*(AG12/100))</f>
        <v>0.44271492335999996</v>
      </c>
      <c r="AH9" s="151">
        <f t="shared" si="16"/>
        <v>0.44604718622399997</v>
      </c>
      <c r="AI9" s="151">
        <f t="shared" si="16"/>
        <v>0.44937944908799998</v>
      </c>
      <c r="AJ9" s="151">
        <f t="shared" si="16"/>
        <v>0.452711711952</v>
      </c>
      <c r="AK9" s="151">
        <f t="shared" si="16"/>
        <v>0.45604397481600001</v>
      </c>
      <c r="AL9" s="151">
        <f t="shared" si="16"/>
        <v>0.45937623768000002</v>
      </c>
      <c r="AM9" s="151">
        <f t="shared" si="16"/>
        <v>0.46270850054400003</v>
      </c>
      <c r="AN9" s="151">
        <f t="shared" si="16"/>
        <v>0.46604076340800005</v>
      </c>
      <c r="AO9" s="151">
        <f t="shared" si="16"/>
        <v>0.46937302627200006</v>
      </c>
      <c r="AP9" s="151">
        <f>AQ9-($AQ$9*(AP12/100))</f>
        <v>0.47270528913600007</v>
      </c>
      <c r="AQ9" s="151">
        <f t="shared" ref="AQ9:AY9" si="17">AR9-($BA$9*AQ12%)</f>
        <v>0.47603755200000009</v>
      </c>
      <c r="AR9" s="151">
        <f t="shared" si="17"/>
        <v>0.4826521968000001</v>
      </c>
      <c r="AS9" s="151">
        <f t="shared" si="17"/>
        <v>0.48926684160000011</v>
      </c>
      <c r="AT9" s="151">
        <f t="shared" si="17"/>
        <v>0.49588148640000013</v>
      </c>
      <c r="AU9" s="151">
        <f t="shared" si="17"/>
        <v>0.50249613120000014</v>
      </c>
      <c r="AV9" s="151">
        <f t="shared" si="17"/>
        <v>0.5091107760000001</v>
      </c>
      <c r="AW9" s="151">
        <f t="shared" si="17"/>
        <v>0.51572542080000006</v>
      </c>
      <c r="AX9" s="151">
        <f t="shared" si="17"/>
        <v>0.52234006560000001</v>
      </c>
      <c r="AY9" s="151">
        <f t="shared" si="17"/>
        <v>0.52895471039999997</v>
      </c>
      <c r="AZ9" s="151">
        <f>BA9-($BA$9*AZ12%)</f>
        <v>0.53556935519999993</v>
      </c>
      <c r="BA9" s="151">
        <f>BB9-($BE$9*BA12%)</f>
        <v>0.54218399999999989</v>
      </c>
      <c r="BB9" s="151">
        <f>BC9-($BE$9*BB12%)</f>
        <v>0.5491379999999999</v>
      </c>
      <c r="BC9" s="151">
        <f>BD9-($BE$9*BC12%)</f>
        <v>0.55609199999999992</v>
      </c>
      <c r="BD9" s="151">
        <f>BE9-($BE$9*BD12%)</f>
        <v>0.56304599999999994</v>
      </c>
      <c r="BE9" s="151">
        <f>'Per Capita Generation'!E15</f>
        <v>0.56999999999999995</v>
      </c>
      <c r="BF9" s="151">
        <f t="shared" ref="BF9:BK9" si="18">BE9+($BE$9*(BE12/100))</f>
        <v>0.57695399999999997</v>
      </c>
      <c r="BG9" s="151">
        <f t="shared" si="18"/>
        <v>0.58390799999999998</v>
      </c>
      <c r="BH9" s="151">
        <f t="shared" si="18"/>
        <v>0.590862</v>
      </c>
      <c r="BI9" s="151">
        <f t="shared" si="18"/>
        <v>0.59781600000000001</v>
      </c>
      <c r="BJ9" s="151">
        <f t="shared" si="18"/>
        <v>0.60477000000000003</v>
      </c>
      <c r="BK9" s="151">
        <f t="shared" si="18"/>
        <v>0.61172400000000005</v>
      </c>
      <c r="BL9" s="196">
        <f>BK9+($BK$9*(BK12/100))</f>
        <v>0.61918703280000009</v>
      </c>
      <c r="BM9" s="196">
        <f>BL9+($BK$9*(BL12/100))</f>
        <v>0.62665006560000014</v>
      </c>
      <c r="BN9" s="488">
        <f>BM9+($BK$9*(BM12/100))</f>
        <v>0.63411309840000019</v>
      </c>
      <c r="BO9" s="488">
        <f>BN9+($BK$9*(BN12/100))</f>
        <v>0.64157613120000023</v>
      </c>
      <c r="BP9" s="488">
        <f t="shared" ref="BP9:BR9" si="19">BO9+($BK$9*(BO12/100))</f>
        <v>0.64903916400000028</v>
      </c>
      <c r="BQ9" s="196">
        <f t="shared" si="19"/>
        <v>0.65650219680000033</v>
      </c>
      <c r="BR9" s="479">
        <f t="shared" si="19"/>
        <v>0.66396522960000037</v>
      </c>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464">
        <v>2015</v>
      </c>
      <c r="BP11" s="144">
        <v>2016</v>
      </c>
      <c r="BQ11" s="14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24">
        <v>1.22</v>
      </c>
      <c r="BP12" s="24">
        <v>1.22</v>
      </c>
      <c r="BQ12" s="7">
        <v>1.22</v>
      </c>
      <c r="BR12" s="590">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483"/>
      <c r="BP13" s="678"/>
      <c r="BR13" s="483"/>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144">
        <v>2016</v>
      </c>
      <c r="BQ14" s="464">
        <v>2017</v>
      </c>
      <c r="BR14" s="353">
        <v>2018</v>
      </c>
    </row>
    <row r="15" spans="1:71" ht="16.2" thickBot="1" x14ac:dyDescent="0.35">
      <c r="A15" s="39"/>
      <c r="B15" s="24"/>
      <c r="C15" s="215">
        <f t="shared" ref="C15:AX15" si="20">C9*C3*365/10^6</f>
        <v>157.2530346788416</v>
      </c>
      <c r="D15" s="215">
        <f t="shared" si="20"/>
        <v>169.51920969698185</v>
      </c>
      <c r="E15" s="215">
        <f t="shared" si="20"/>
        <v>182.04765331752972</v>
      </c>
      <c r="F15" s="215">
        <f t="shared" si="20"/>
        <v>194.83836554048517</v>
      </c>
      <c r="G15" s="215">
        <f t="shared" si="20"/>
        <v>207.89134636584822</v>
      </c>
      <c r="H15" s="215">
        <f t="shared" si="20"/>
        <v>221.20659579361887</v>
      </c>
      <c r="I15" s="215">
        <f t="shared" si="20"/>
        <v>234.78411382379713</v>
      </c>
      <c r="J15" s="215">
        <f t="shared" si="20"/>
        <v>248.62390045638298</v>
      </c>
      <c r="K15" s="215">
        <f t="shared" si="20"/>
        <v>262.72595569137644</v>
      </c>
      <c r="L15" s="215">
        <f t="shared" si="20"/>
        <v>277.0902795287775</v>
      </c>
      <c r="M15" s="215">
        <f t="shared" si="20"/>
        <v>291.71687196858619</v>
      </c>
      <c r="N15" s="215">
        <f t="shared" si="20"/>
        <v>311.16943438104113</v>
      </c>
      <c r="O15" s="215">
        <f t="shared" si="20"/>
        <v>330.98760783673066</v>
      </c>
      <c r="P15" s="215">
        <f t="shared" si="20"/>
        <v>351.17139233565484</v>
      </c>
      <c r="Q15" s="215">
        <f t="shared" si="20"/>
        <v>371.72078787781362</v>
      </c>
      <c r="R15" s="215">
        <f t="shared" si="20"/>
        <v>392.63579446320705</v>
      </c>
      <c r="S15" s="215">
        <f t="shared" si="20"/>
        <v>413.91641209183518</v>
      </c>
      <c r="T15" s="215">
        <f t="shared" si="20"/>
        <v>435.56264076369791</v>
      </c>
      <c r="U15" s="215">
        <f t="shared" si="20"/>
        <v>457.57448047879529</v>
      </c>
      <c r="V15" s="215">
        <f t="shared" si="20"/>
        <v>479.95193123712733</v>
      </c>
      <c r="W15" s="215">
        <f t="shared" si="20"/>
        <v>502.69499303869389</v>
      </c>
      <c r="X15" s="215">
        <f t="shared" si="20"/>
        <v>541.09962930540928</v>
      </c>
      <c r="Y15" s="215">
        <f t="shared" si="20"/>
        <v>580.51198879283186</v>
      </c>
      <c r="Z15" s="215">
        <f t="shared" si="20"/>
        <v>620.93207150096202</v>
      </c>
      <c r="AA15" s="215">
        <f t="shared" si="20"/>
        <v>662.35987742979955</v>
      </c>
      <c r="AB15" s="215">
        <f t="shared" si="20"/>
        <v>704.79540657934467</v>
      </c>
      <c r="AC15" s="215">
        <f t="shared" si="20"/>
        <v>748.23865894959704</v>
      </c>
      <c r="AD15" s="215">
        <f t="shared" si="20"/>
        <v>792.68963454055677</v>
      </c>
      <c r="AE15" s="215">
        <f t="shared" si="20"/>
        <v>838.14833335222397</v>
      </c>
      <c r="AF15" s="215">
        <f t="shared" si="20"/>
        <v>884.61475538459877</v>
      </c>
      <c r="AG15" s="215">
        <f t="shared" si="20"/>
        <v>932.08890063768047</v>
      </c>
      <c r="AH15" s="215">
        <f t="shared" si="20"/>
        <v>983.118335221949</v>
      </c>
      <c r="AI15" s="215">
        <f t="shared" si="20"/>
        <v>1034.8053919657345</v>
      </c>
      <c r="AJ15" s="215">
        <f t="shared" si="20"/>
        <v>1087.1500708690371</v>
      </c>
      <c r="AK15" s="215">
        <f t="shared" si="20"/>
        <v>1140.1523719318566</v>
      </c>
      <c r="AL15" s="215">
        <f t="shared" si="20"/>
        <v>1193.8122951541932</v>
      </c>
      <c r="AM15" s="215">
        <f t="shared" si="20"/>
        <v>1248.1298405360465</v>
      </c>
      <c r="AN15" s="215">
        <f t="shared" si="20"/>
        <v>1303.1050080774169</v>
      </c>
      <c r="AO15" s="215">
        <f t="shared" si="20"/>
        <v>1358.7377977783046</v>
      </c>
      <c r="AP15" s="215">
        <f t="shared" si="20"/>
        <v>1415.0282096387091</v>
      </c>
      <c r="AQ15" s="215">
        <f t="shared" si="20"/>
        <v>1471.9762436586304</v>
      </c>
      <c r="AR15" s="215">
        <f t="shared" si="20"/>
        <v>1570.5453168883794</v>
      </c>
      <c r="AS15" s="215">
        <f t="shared" si="20"/>
        <v>1671.2555064209882</v>
      </c>
      <c r="AT15" s="215">
        <f t="shared" si="20"/>
        <v>1774.1068122564566</v>
      </c>
      <c r="AU15" s="215">
        <f t="shared" si="20"/>
        <v>1879.0992343947844</v>
      </c>
      <c r="AV15" s="215">
        <f t="shared" si="20"/>
        <v>1986.2327728359717</v>
      </c>
      <c r="AW15" s="215">
        <f t="shared" si="20"/>
        <v>2095.507427580018</v>
      </c>
      <c r="AX15" s="215">
        <f t="shared" si="20"/>
        <v>2206.9231986269242</v>
      </c>
      <c r="AY15" s="215">
        <f>AY9*AY3*365/10^6</f>
        <v>2320.4800859766897</v>
      </c>
      <c r="AZ15" s="215">
        <f t="shared" ref="AZ15:BR15" si="21">AZ9*AZ3*365/10^6</f>
        <v>2436.1780896293149</v>
      </c>
      <c r="BA15" s="215">
        <f t="shared" si="21"/>
        <v>2554.0172095847997</v>
      </c>
      <c r="BB15" s="215">
        <f t="shared" si="21"/>
        <v>2656.1879432505025</v>
      </c>
      <c r="BC15" s="215">
        <f t="shared" si="21"/>
        <v>2760.1167015716037</v>
      </c>
      <c r="BD15" s="215">
        <f t="shared" si="21"/>
        <v>2865.8034845481029</v>
      </c>
      <c r="BE15" s="215">
        <f t="shared" si="21"/>
        <v>2973.2482921799997</v>
      </c>
      <c r="BF15" s="215">
        <f t="shared" si="21"/>
        <v>3082.4511244672954</v>
      </c>
      <c r="BG15" s="215">
        <f t="shared" si="21"/>
        <v>3193.4119814099886</v>
      </c>
      <c r="BH15" s="215">
        <f t="shared" si="21"/>
        <v>3306.1308630080794</v>
      </c>
      <c r="BI15" s="215">
        <f t="shared" si="21"/>
        <v>3420.6077692615686</v>
      </c>
      <c r="BJ15" s="215">
        <f t="shared" si="21"/>
        <v>3536.8427001704558</v>
      </c>
      <c r="BK15" s="215">
        <f t="shared" si="21"/>
        <v>3654.8356557347402</v>
      </c>
      <c r="BL15" s="215">
        <f t="shared" si="21"/>
        <v>3798.6944956958591</v>
      </c>
      <c r="BM15" s="215">
        <f t="shared" si="21"/>
        <v>3944.9463253991748</v>
      </c>
      <c r="BN15" s="501">
        <f t="shared" si="21"/>
        <v>4093.5911448446873</v>
      </c>
      <c r="BO15" s="215">
        <f t="shared" si="21"/>
        <v>4244.6289540323987</v>
      </c>
      <c r="BP15" s="501">
        <f t="shared" si="21"/>
        <v>4398.0597529623064</v>
      </c>
      <c r="BQ15" s="501">
        <f t="shared" si="21"/>
        <v>4553.8835416344118</v>
      </c>
      <c r="BR15" s="666">
        <f t="shared" si="21"/>
        <v>4712.1003200487139</v>
      </c>
      <c r="BS15" s="477"/>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483"/>
      <c r="BP16" s="483"/>
      <c r="BR16" s="678"/>
    </row>
    <row r="17" spans="1:71" ht="46.8" x14ac:dyDescent="0.3">
      <c r="A17" s="79" t="s">
        <v>6</v>
      </c>
      <c r="B17" s="80" t="s">
        <v>29</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144">
        <v>2016</v>
      </c>
      <c r="BQ17" s="464">
        <v>2017</v>
      </c>
      <c r="BR17" s="353">
        <v>2018</v>
      </c>
    </row>
    <row r="18" spans="1:71" ht="16.2" thickBot="1" x14ac:dyDescent="0.35">
      <c r="A18" s="44"/>
      <c r="B18" s="26"/>
      <c r="C18" s="155">
        <f>'Proportion going to landfill'!$D$16</f>
        <v>70</v>
      </c>
      <c r="D18" s="155">
        <f>'Proportion going to landfill'!$D$16</f>
        <v>70</v>
      </c>
      <c r="E18" s="155">
        <f>'Proportion going to landfill'!$D$16</f>
        <v>70</v>
      </c>
      <c r="F18" s="155">
        <f>'Proportion going to landfill'!$D$16</f>
        <v>70</v>
      </c>
      <c r="G18" s="155">
        <f>'Proportion going to landfill'!$D$16</f>
        <v>70</v>
      </c>
      <c r="H18" s="155">
        <f>'Proportion going to landfill'!$D$16</f>
        <v>70</v>
      </c>
      <c r="I18" s="155">
        <f>'Proportion going to landfill'!$D$16</f>
        <v>70</v>
      </c>
      <c r="J18" s="155">
        <f>'Proportion going to landfill'!$D$16</f>
        <v>70</v>
      </c>
      <c r="K18" s="155">
        <f>'Proportion going to landfill'!$D$16</f>
        <v>70</v>
      </c>
      <c r="L18" s="155">
        <f>'Proportion going to landfill'!$D$16</f>
        <v>70</v>
      </c>
      <c r="M18" s="155">
        <f>'Proportion going to landfill'!$D$16</f>
        <v>70</v>
      </c>
      <c r="N18" s="155">
        <f>'Proportion going to landfill'!$D$16</f>
        <v>70</v>
      </c>
      <c r="O18" s="155">
        <f>'Proportion going to landfill'!$D$16</f>
        <v>70</v>
      </c>
      <c r="P18" s="155">
        <f>'Proportion going to landfill'!$D$16</f>
        <v>70</v>
      </c>
      <c r="Q18" s="155">
        <f>'Proportion going to landfill'!$D$16</f>
        <v>70</v>
      </c>
      <c r="R18" s="155">
        <f>'Proportion going to landfill'!$D$16</f>
        <v>70</v>
      </c>
      <c r="S18" s="155">
        <f>'Proportion going to landfill'!$D$16</f>
        <v>70</v>
      </c>
      <c r="T18" s="155">
        <f>'Proportion going to landfill'!$D$16</f>
        <v>70</v>
      </c>
      <c r="U18" s="155">
        <f>'Proportion going to landfill'!$D$16</f>
        <v>70</v>
      </c>
      <c r="V18" s="155">
        <f>'Proportion going to landfill'!$D$16</f>
        <v>70</v>
      </c>
      <c r="W18" s="155">
        <f>'Proportion going to landfill'!$D$16</f>
        <v>70</v>
      </c>
      <c r="X18" s="155">
        <f>'Proportion going to landfill'!$D$16</f>
        <v>70</v>
      </c>
      <c r="Y18" s="155">
        <f>'Proportion going to landfill'!$D$16</f>
        <v>70</v>
      </c>
      <c r="Z18" s="155">
        <f>'Proportion going to landfill'!$D$16</f>
        <v>70</v>
      </c>
      <c r="AA18" s="155">
        <f>'Proportion going to landfill'!$D$16</f>
        <v>70</v>
      </c>
      <c r="AB18" s="155">
        <f>'Proportion going to landfill'!$D$16</f>
        <v>70</v>
      </c>
      <c r="AC18" s="155">
        <f>'Proportion going to landfill'!$D$16</f>
        <v>70</v>
      </c>
      <c r="AD18" s="155">
        <f>'Proportion going to landfill'!$D$16</f>
        <v>70</v>
      </c>
      <c r="AE18" s="155">
        <f>'Proportion going to landfill'!$D$16</f>
        <v>70</v>
      </c>
      <c r="AF18" s="155">
        <f>'Proportion going to landfill'!$D$16</f>
        <v>70</v>
      </c>
      <c r="AG18" s="155">
        <f>'Proportion going to landfill'!$D$16</f>
        <v>70</v>
      </c>
      <c r="AH18" s="155">
        <f>'Proportion going to landfill'!$D$16</f>
        <v>70</v>
      </c>
      <c r="AI18" s="155">
        <f>'Proportion going to landfill'!$D$16</f>
        <v>70</v>
      </c>
      <c r="AJ18" s="155">
        <f>'Proportion going to landfill'!$D$16</f>
        <v>70</v>
      </c>
      <c r="AK18" s="155">
        <f>'Proportion going to landfill'!$D$16</f>
        <v>70</v>
      </c>
      <c r="AL18" s="155">
        <f>'Proportion going to landfill'!$D$16</f>
        <v>70</v>
      </c>
      <c r="AM18" s="155">
        <f>'Proportion going to landfill'!$D$16</f>
        <v>70</v>
      </c>
      <c r="AN18" s="155">
        <f>'Proportion going to landfill'!$D$16</f>
        <v>70</v>
      </c>
      <c r="AO18" s="155">
        <f>'Proportion going to landfill'!$D$16</f>
        <v>70</v>
      </c>
      <c r="AP18" s="155">
        <f>'Proportion going to landfill'!$D$16</f>
        <v>70</v>
      </c>
      <c r="AQ18" s="155">
        <f>'Proportion going to landfill'!$D$16</f>
        <v>70</v>
      </c>
      <c r="AR18" s="155">
        <f>'Proportion going to landfill'!$D$16</f>
        <v>70</v>
      </c>
      <c r="AS18" s="155">
        <f>'Proportion going to landfill'!$D$16</f>
        <v>70</v>
      </c>
      <c r="AT18" s="155">
        <f>'Proportion going to landfill'!$D$16</f>
        <v>70</v>
      </c>
      <c r="AU18" s="155">
        <f>'Proportion going to landfill'!$D$16</f>
        <v>70</v>
      </c>
      <c r="AV18" s="155">
        <f>'Proportion going to landfill'!$D$16</f>
        <v>70</v>
      </c>
      <c r="AW18" s="155">
        <f>'Proportion going to landfill'!$D$16</f>
        <v>70</v>
      </c>
      <c r="AX18" s="155">
        <f>'Proportion going to landfill'!$D$16</f>
        <v>70</v>
      </c>
      <c r="AY18" s="155">
        <f>'Proportion going to landfill'!$D$16</f>
        <v>70</v>
      </c>
      <c r="AZ18" s="155">
        <f>'Proportion going to landfill'!$D$16</f>
        <v>70</v>
      </c>
      <c r="BA18" s="155">
        <f>'Proportion going to landfill'!$D$16</f>
        <v>70</v>
      </c>
      <c r="BB18" s="155">
        <f>'Proportion going to landfill'!$D$16</f>
        <v>70</v>
      </c>
      <c r="BC18" s="155">
        <f>'Proportion going to landfill'!$D$16</f>
        <v>70</v>
      </c>
      <c r="BD18" s="155">
        <f>'Proportion going to landfill'!$D$16</f>
        <v>70</v>
      </c>
      <c r="BE18" s="155">
        <f>'Proportion going to landfill'!$D$16</f>
        <v>70</v>
      </c>
      <c r="BF18" s="155">
        <f>'Proportion going to landfill'!$D$16</f>
        <v>70</v>
      </c>
      <c r="BG18" s="155">
        <f>'Proportion going to landfill'!$D$16</f>
        <v>70</v>
      </c>
      <c r="BH18" s="155">
        <f>'Proportion going to landfill'!$D$16</f>
        <v>70</v>
      </c>
      <c r="BI18" s="155">
        <f>'Proportion going to landfill'!$D$16</f>
        <v>70</v>
      </c>
      <c r="BJ18" s="155">
        <f>'Proportion going to landfill'!$D$16</f>
        <v>70</v>
      </c>
      <c r="BK18" s="155">
        <f>'Proportion going to landfill'!$E$16</f>
        <v>70</v>
      </c>
      <c r="BL18" s="155">
        <f>'Proportion going to landfill'!$E$16</f>
        <v>70</v>
      </c>
      <c r="BM18" s="155">
        <f>'Proportion going to landfill'!$F$16</f>
        <v>61.602772888253988</v>
      </c>
      <c r="BN18" s="671">
        <f>'Proportion going to landfill'!$G$16</f>
        <v>70</v>
      </c>
      <c r="BO18" s="603">
        <f>'Proportion going to landfill'!$H$16</f>
        <v>70</v>
      </c>
      <c r="BP18" s="214">
        <f>'Proportion going to landfill'!$I$16</f>
        <v>70</v>
      </c>
      <c r="BQ18" s="603">
        <f>'Proportion going to landfill'!$J$16</f>
        <v>70</v>
      </c>
      <c r="BR18" s="674">
        <f>'Proportion going to landfill'!$K$16</f>
        <v>55.73926999970071</v>
      </c>
      <c r="BS18" s="477"/>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483"/>
      <c r="BP19" s="483"/>
      <c r="BQ19" s="678"/>
      <c r="BR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464">
        <v>2017</v>
      </c>
      <c r="BR20" s="353">
        <v>2018</v>
      </c>
    </row>
    <row r="21" spans="1:71" ht="16.2" thickBot="1" x14ac:dyDescent="0.35">
      <c r="A21" s="44"/>
      <c r="B21" s="28"/>
      <c r="C21" s="154">
        <f t="shared" ref="C21:AH21" si="22">C18%*C15</f>
        <v>110.07712427518912</v>
      </c>
      <c r="D21" s="154">
        <f t="shared" si="22"/>
        <v>118.66344678788728</v>
      </c>
      <c r="E21" s="154">
        <f t="shared" si="22"/>
        <v>127.43335732227079</v>
      </c>
      <c r="F21" s="154">
        <f t="shared" si="22"/>
        <v>136.38685587833962</v>
      </c>
      <c r="G21" s="154">
        <f t="shared" si="22"/>
        <v>145.52394245609375</v>
      </c>
      <c r="H21" s="154">
        <f t="shared" si="22"/>
        <v>154.84461705553321</v>
      </c>
      <c r="I21" s="154">
        <f t="shared" si="22"/>
        <v>164.34887967665799</v>
      </c>
      <c r="J21" s="154">
        <f t="shared" si="22"/>
        <v>174.03673031946809</v>
      </c>
      <c r="K21" s="154">
        <f t="shared" si="22"/>
        <v>183.90816898396349</v>
      </c>
      <c r="L21" s="154">
        <f t="shared" si="22"/>
        <v>193.96319567014424</v>
      </c>
      <c r="M21" s="154">
        <f t="shared" si="22"/>
        <v>204.20181037801032</v>
      </c>
      <c r="N21" s="154">
        <f t="shared" si="22"/>
        <v>217.81860406672877</v>
      </c>
      <c r="O21" s="154">
        <f t="shared" si="22"/>
        <v>231.69132548571145</v>
      </c>
      <c r="P21" s="154">
        <f t="shared" si="22"/>
        <v>245.81997463495838</v>
      </c>
      <c r="Q21" s="154">
        <f t="shared" si="22"/>
        <v>260.20455151446953</v>
      </c>
      <c r="R21" s="154">
        <f t="shared" si="22"/>
        <v>274.84505612424493</v>
      </c>
      <c r="S21" s="154">
        <f t="shared" si="22"/>
        <v>289.7414884642846</v>
      </c>
      <c r="T21" s="154">
        <f t="shared" si="22"/>
        <v>304.89384853458853</v>
      </c>
      <c r="U21" s="154">
        <f t="shared" si="22"/>
        <v>320.30213633515666</v>
      </c>
      <c r="V21" s="154">
        <f t="shared" si="22"/>
        <v>335.96635186598911</v>
      </c>
      <c r="W21" s="154">
        <f t="shared" si="22"/>
        <v>351.88649512708571</v>
      </c>
      <c r="X21" s="154">
        <f t="shared" si="22"/>
        <v>378.76974051378647</v>
      </c>
      <c r="Y21" s="154">
        <f t="shared" si="22"/>
        <v>406.35839215498225</v>
      </c>
      <c r="Z21" s="154">
        <f t="shared" si="22"/>
        <v>434.65245005067339</v>
      </c>
      <c r="AA21" s="154">
        <f t="shared" si="22"/>
        <v>463.65191420085966</v>
      </c>
      <c r="AB21" s="154">
        <f t="shared" si="22"/>
        <v>493.35678460554124</v>
      </c>
      <c r="AC21" s="154">
        <f t="shared" si="22"/>
        <v>523.76706126471788</v>
      </c>
      <c r="AD21" s="154">
        <f t="shared" si="22"/>
        <v>554.88274417838966</v>
      </c>
      <c r="AE21" s="154">
        <f t="shared" si="22"/>
        <v>586.70383334655673</v>
      </c>
      <c r="AF21" s="154">
        <f t="shared" si="22"/>
        <v>619.23032876921911</v>
      </c>
      <c r="AG21" s="154">
        <f t="shared" si="22"/>
        <v>652.46223044637634</v>
      </c>
      <c r="AH21" s="154">
        <f t="shared" si="22"/>
        <v>688.18283465536422</v>
      </c>
      <c r="AI21" s="154">
        <f t="shared" ref="AI21:BR21" si="23">AI18%*AI15</f>
        <v>724.36377437601413</v>
      </c>
      <c r="AJ21" s="154">
        <f t="shared" si="23"/>
        <v>761.00504960832598</v>
      </c>
      <c r="AK21" s="154">
        <f t="shared" si="23"/>
        <v>798.10666035229951</v>
      </c>
      <c r="AL21" s="154">
        <f t="shared" si="23"/>
        <v>835.6686066079352</v>
      </c>
      <c r="AM21" s="154">
        <f t="shared" si="23"/>
        <v>873.69088837523248</v>
      </c>
      <c r="AN21" s="154">
        <f t="shared" si="23"/>
        <v>912.17350565419179</v>
      </c>
      <c r="AO21" s="154">
        <f t="shared" si="23"/>
        <v>951.11645844481313</v>
      </c>
      <c r="AP21" s="154">
        <f t="shared" si="23"/>
        <v>990.51974674709629</v>
      </c>
      <c r="AQ21" s="154">
        <f t="shared" si="23"/>
        <v>1030.3833705610411</v>
      </c>
      <c r="AR21" s="154">
        <f t="shared" si="23"/>
        <v>1099.3817218218655</v>
      </c>
      <c r="AS21" s="154">
        <f t="shared" si="23"/>
        <v>1169.8788544946917</v>
      </c>
      <c r="AT21" s="154">
        <f t="shared" si="23"/>
        <v>1241.8747685795195</v>
      </c>
      <c r="AU21" s="154">
        <f t="shared" si="23"/>
        <v>1315.369464076349</v>
      </c>
      <c r="AV21" s="154">
        <f t="shared" si="23"/>
        <v>1390.3629409851801</v>
      </c>
      <c r="AW21" s="154">
        <f t="shared" si="23"/>
        <v>1466.8551993060125</v>
      </c>
      <c r="AX21" s="154">
        <f t="shared" si="23"/>
        <v>1544.8462390388468</v>
      </c>
      <c r="AY21" s="154">
        <f t="shared" si="23"/>
        <v>1624.3360601836828</v>
      </c>
      <c r="AZ21" s="154">
        <f t="shared" si="23"/>
        <v>1705.3246627405204</v>
      </c>
      <c r="BA21" s="154">
        <f t="shared" si="23"/>
        <v>1787.8120467093597</v>
      </c>
      <c r="BB21" s="154">
        <f t="shared" si="23"/>
        <v>1859.3315602753516</v>
      </c>
      <c r="BC21" s="154">
        <f t="shared" si="23"/>
        <v>1932.0816911001225</v>
      </c>
      <c r="BD21" s="154">
        <f t="shared" si="23"/>
        <v>2006.0624391836718</v>
      </c>
      <c r="BE21" s="154">
        <f t="shared" si="23"/>
        <v>2081.2738045259998</v>
      </c>
      <c r="BF21" s="154">
        <f t="shared" si="23"/>
        <v>2157.7157871271065</v>
      </c>
      <c r="BG21" s="154">
        <f t="shared" si="23"/>
        <v>2235.3883869869919</v>
      </c>
      <c r="BH21" s="154">
        <f t="shared" si="23"/>
        <v>2314.2916041056556</v>
      </c>
      <c r="BI21" s="154">
        <f t="shared" si="23"/>
        <v>2394.4254384830979</v>
      </c>
      <c r="BJ21" s="154">
        <f t="shared" si="23"/>
        <v>2475.7898901193189</v>
      </c>
      <c r="BK21" s="154">
        <f t="shared" si="23"/>
        <v>2558.3849590143182</v>
      </c>
      <c r="BL21" s="154">
        <f t="shared" si="23"/>
        <v>2659.0861469871011</v>
      </c>
      <c r="BM21" s="154">
        <f t="shared" si="23"/>
        <v>2430.1963253991748</v>
      </c>
      <c r="BN21" s="212">
        <f t="shared" si="23"/>
        <v>2865.513801391281</v>
      </c>
      <c r="BO21" s="212">
        <f t="shared" si="23"/>
        <v>2971.240267822679</v>
      </c>
      <c r="BP21" s="212">
        <f t="shared" si="23"/>
        <v>3078.6418270736144</v>
      </c>
      <c r="BQ21" s="212">
        <f t="shared" si="23"/>
        <v>3187.7184791440882</v>
      </c>
      <c r="BR21" s="672">
        <f t="shared" si="23"/>
        <v>2626.4903200487142</v>
      </c>
      <c r="BS21" s="477"/>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483"/>
      <c r="BP22" s="678"/>
      <c r="BQ22" s="678"/>
      <c r="BR22" s="678"/>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81">
        <v>2015</v>
      </c>
      <c r="BP23" s="144">
        <v>2016</v>
      </c>
      <c r="BQ23" s="464">
        <v>2017</v>
      </c>
      <c r="BR23" s="353">
        <v>2018</v>
      </c>
    </row>
    <row r="24" spans="1:71" ht="16.2" thickBot="1" x14ac:dyDescent="0.35">
      <c r="A24" s="44"/>
      <c r="B24" s="26"/>
      <c r="C24" s="7">
        <v>0</v>
      </c>
      <c r="D24" s="7">
        <v>0</v>
      </c>
      <c r="E24" s="7">
        <v>0</v>
      </c>
      <c r="F24" s="156">
        <f t="shared" ref="F24:AT24" si="24">F21*$B$44*$B$36*$B$37</f>
        <v>2.389825043442618</v>
      </c>
      <c r="G24" s="156">
        <f t="shared" si="24"/>
        <v>2.5499287292926573</v>
      </c>
      <c r="H24" s="156">
        <f t="shared" si="24"/>
        <v>2.713249317893875</v>
      </c>
      <c r="I24" s="156">
        <f t="shared" si="24"/>
        <v>2.879786809246272</v>
      </c>
      <c r="J24" s="156">
        <f t="shared" si="24"/>
        <v>3.0495412033498477</v>
      </c>
      <c r="K24" s="156">
        <f t="shared" si="24"/>
        <v>3.2225125002046022</v>
      </c>
      <c r="L24" s="156">
        <f t="shared" si="24"/>
        <v>3.3987006998105351</v>
      </c>
      <c r="M24" s="156">
        <f t="shared" si="24"/>
        <v>3.5781058021676482</v>
      </c>
      <c r="N24" s="156">
        <f t="shared" si="24"/>
        <v>3.8167047078988485</v>
      </c>
      <c r="O24" s="156">
        <f t="shared" si="24"/>
        <v>4.0597880816908303</v>
      </c>
      <c r="P24" s="156">
        <f t="shared" si="24"/>
        <v>4.3073559235435948</v>
      </c>
      <c r="Q24" s="156">
        <f t="shared" si="24"/>
        <v>4.5594082334571402</v>
      </c>
      <c r="R24" s="156">
        <f t="shared" si="24"/>
        <v>4.8159450114314701</v>
      </c>
      <c r="S24" s="156">
        <f t="shared" si="24"/>
        <v>5.0769662574665801</v>
      </c>
      <c r="T24" s="156">
        <f t="shared" si="24"/>
        <v>5.3424719715624747</v>
      </c>
      <c r="U24" s="156">
        <f t="shared" si="24"/>
        <v>5.6124621537191492</v>
      </c>
      <c r="V24" s="156">
        <f t="shared" si="24"/>
        <v>5.8869368039366075</v>
      </c>
      <c r="W24" s="156">
        <f t="shared" si="24"/>
        <v>6.1658959222148466</v>
      </c>
      <c r="X24" s="156">
        <f t="shared" si="24"/>
        <v>6.6369549011787718</v>
      </c>
      <c r="Y24" s="156">
        <f t="shared" si="24"/>
        <v>7.1203742906964607</v>
      </c>
      <c r="Z24" s="156">
        <f t="shared" si="24"/>
        <v>7.6161540907679202</v>
      </c>
      <c r="AA24" s="156">
        <f t="shared" si="24"/>
        <v>8.1242943013931423</v>
      </c>
      <c r="AB24" s="156">
        <f t="shared" si="24"/>
        <v>8.644794922572137</v>
      </c>
      <c r="AC24" s="156">
        <f t="shared" si="24"/>
        <v>9.1776559543048926</v>
      </c>
      <c r="AD24" s="156">
        <f t="shared" si="24"/>
        <v>9.7228773965914144</v>
      </c>
      <c r="AE24" s="156">
        <f t="shared" si="24"/>
        <v>10.280459249431706</v>
      </c>
      <c r="AF24" s="156">
        <f t="shared" si="24"/>
        <v>10.850401512825766</v>
      </c>
      <c r="AG24" s="156">
        <f t="shared" si="24"/>
        <v>11.432704186773584</v>
      </c>
      <c r="AH24" s="156">
        <f t="shared" si="24"/>
        <v>12.058614901965154</v>
      </c>
      <c r="AI24" s="156">
        <f t="shared" si="24"/>
        <v>12.692591800126269</v>
      </c>
      <c r="AJ24" s="156">
        <f t="shared" si="24"/>
        <v>13.334634881256932</v>
      </c>
      <c r="AK24" s="156">
        <f t="shared" si="24"/>
        <v>13.984744145357134</v>
      </c>
      <c r="AL24" s="156">
        <f t="shared" si="24"/>
        <v>14.642919592426885</v>
      </c>
      <c r="AM24" s="156">
        <f t="shared" si="24"/>
        <v>15.309161222466173</v>
      </c>
      <c r="AN24" s="156">
        <f t="shared" si="24"/>
        <v>15.983469035475009</v>
      </c>
      <c r="AO24" s="156">
        <f t="shared" si="24"/>
        <v>16.665843031453392</v>
      </c>
      <c r="AP24" s="156">
        <f t="shared" si="24"/>
        <v>17.356283210401319</v>
      </c>
      <c r="AQ24" s="156">
        <f t="shared" si="24"/>
        <v>18.054789572318789</v>
      </c>
      <c r="AR24" s="156">
        <f t="shared" si="24"/>
        <v>19.263806282451455</v>
      </c>
      <c r="AS24" s="156">
        <f t="shared" si="24"/>
        <v>20.499085239997786</v>
      </c>
      <c r="AT24" s="156">
        <f t="shared" si="24"/>
        <v>21.760626444957772</v>
      </c>
      <c r="AU24" s="156">
        <f>AU21*$B$45*$B$36*$B$37</f>
        <v>24.78682218105472</v>
      </c>
      <c r="AV24" s="156">
        <f t="shared" ref="AV24:BD24" si="25">AV21*$B$45*$B$36*$B$37</f>
        <v>26.199999259924734</v>
      </c>
      <c r="AW24" s="156">
        <f t="shared" si="25"/>
        <v>27.641419375722503</v>
      </c>
      <c r="AX24" s="156">
        <f t="shared" si="25"/>
        <v>29.111082528448026</v>
      </c>
      <c r="AY24" s="156">
        <f t="shared" si="25"/>
        <v>30.608988718101319</v>
      </c>
      <c r="AZ24" s="156">
        <f t="shared" si="25"/>
        <v>32.13513794468237</v>
      </c>
      <c r="BA24" s="156">
        <f t="shared" si="25"/>
        <v>33.689530208191172</v>
      </c>
      <c r="BB24" s="156">
        <f t="shared" si="25"/>
        <v>35.037243921828725</v>
      </c>
      <c r="BC24" s="156">
        <f t="shared" si="25"/>
        <v>36.408147387090708</v>
      </c>
      <c r="BD24" s="156">
        <f t="shared" si="25"/>
        <v>37.802240603977111</v>
      </c>
      <c r="BE24" s="156">
        <f>BE21*$B$46*$B$36*$B$37</f>
        <v>45.957634946777638</v>
      </c>
      <c r="BF24" s="156">
        <f t="shared" ref="BF24:BR24" si="26">BF21*$B$46*$B$36*$B$37</f>
        <v>47.645588123985704</v>
      </c>
      <c r="BG24" s="156">
        <f t="shared" si="26"/>
        <v>49.360715168762368</v>
      </c>
      <c r="BH24" s="156">
        <f t="shared" si="26"/>
        <v>51.103016081107597</v>
      </c>
      <c r="BI24" s="156">
        <f t="shared" si="26"/>
        <v>52.872490861021404</v>
      </c>
      <c r="BJ24" s="156">
        <f t="shared" si="26"/>
        <v>54.669139508503804</v>
      </c>
      <c r="BK24" s="156">
        <f t="shared" si="26"/>
        <v>56.492962023554789</v>
      </c>
      <c r="BL24" s="156">
        <f t="shared" si="26"/>
        <v>58.716594697687242</v>
      </c>
      <c r="BM24" s="156">
        <f t="shared" si="26"/>
        <v>53.662365484454689</v>
      </c>
      <c r="BN24" s="497">
        <f t="shared" si="26"/>
        <v>63.274825701890705</v>
      </c>
      <c r="BO24" s="497">
        <f t="shared" si="26"/>
        <v>65.609424031961709</v>
      </c>
      <c r="BP24" s="156">
        <f t="shared" si="26"/>
        <v>67.981010914012202</v>
      </c>
      <c r="BQ24" s="605">
        <f t="shared" si="26"/>
        <v>70.389586348042215</v>
      </c>
      <c r="BR24" s="653">
        <f t="shared" si="26"/>
        <v>57.996830141978592</v>
      </c>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P25" s="678"/>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481">
        <v>2015</v>
      </c>
      <c r="BP26" s="144">
        <v>2016</v>
      </c>
      <c r="BQ26" s="144">
        <v>2017</v>
      </c>
      <c r="BR26" s="353">
        <v>2018</v>
      </c>
    </row>
    <row r="27" spans="1:71" ht="16.2" thickBot="1" x14ac:dyDescent="0.35">
      <c r="A27" s="44"/>
      <c r="B27" s="28"/>
      <c r="C27" s="7">
        <v>0</v>
      </c>
      <c r="D27" s="7">
        <v>0</v>
      </c>
      <c r="E27" s="7">
        <v>0</v>
      </c>
      <c r="F27" s="151">
        <f>F24+(E27*$B$38)</f>
        <v>2.389825043442618</v>
      </c>
      <c r="G27" s="151">
        <f t="shared" ref="G27:BO27" si="27">G24+(F27*$B$38)</f>
        <v>4.5661755749772652</v>
      </c>
      <c r="H27" s="151">
        <f t="shared" si="27"/>
        <v>6.565638899780466</v>
      </c>
      <c r="I27" s="151">
        <f t="shared" si="27"/>
        <v>8.4190829840477726</v>
      </c>
      <c r="J27" s="151">
        <f t="shared" si="27"/>
        <v>10.152550503850911</v>
      </c>
      <c r="K27" s="151">
        <f t="shared" si="27"/>
        <v>11.788013135998145</v>
      </c>
      <c r="L27" s="151">
        <f t="shared" si="27"/>
        <v>13.344007937911567</v>
      </c>
      <c r="M27" s="151">
        <f t="shared" si="27"/>
        <v>14.836174248403083</v>
      </c>
      <c r="N27" s="151">
        <f t="shared" si="27"/>
        <v>16.333683560576176</v>
      </c>
      <c r="O27" s="151">
        <f t="shared" si="27"/>
        <v>17.840185122798744</v>
      </c>
      <c r="P27" s="151">
        <f t="shared" si="27"/>
        <v>19.358757731793208</v>
      </c>
      <c r="Q27" s="151">
        <f t="shared" si="27"/>
        <v>20.891998905816024</v>
      </c>
      <c r="R27" s="151">
        <f t="shared" si="27"/>
        <v>22.442100118257915</v>
      </c>
      <c r="S27" s="151">
        <f t="shared" si="27"/>
        <v>24.010910270704198</v>
      </c>
      <c r="T27" s="151">
        <f t="shared" si="27"/>
        <v>25.599989243866474</v>
      </c>
      <c r="U27" s="151">
        <f t="shared" si="27"/>
        <v>27.210653077415952</v>
      </c>
      <c r="V27" s="151">
        <f t="shared" si="27"/>
        <v>28.844012087291087</v>
      </c>
      <c r="W27" s="151">
        <f t="shared" si="27"/>
        <v>30.501003024495805</v>
      </c>
      <c r="X27" s="151">
        <f t="shared" si="27"/>
        <v>32.370031599449199</v>
      </c>
      <c r="Y27" s="151">
        <f t="shared" si="27"/>
        <v>34.430312432897381</v>
      </c>
      <c r="Z27" s="151">
        <f t="shared" si="27"/>
        <v>36.664309322568137</v>
      </c>
      <c r="AA27" s="151">
        <f t="shared" si="27"/>
        <v>39.057227330809596</v>
      </c>
      <c r="AB27" s="151">
        <f t="shared" si="27"/>
        <v>41.596584269247941</v>
      </c>
      <c r="AC27" s="151">
        <f t="shared" si="27"/>
        <v>44.271849169097393</v>
      </c>
      <c r="AD27" s="151">
        <f t="shared" si="27"/>
        <v>47.074137265904369</v>
      </c>
      <c r="AE27" s="151">
        <f t="shared" si="27"/>
        <v>49.995952664371679</v>
      </c>
      <c r="AF27" s="151">
        <f t="shared" si="27"/>
        <v>53.030971229897929</v>
      </c>
      <c r="AG27" s="151">
        <f t="shared" si="27"/>
        <v>56.173857418579281</v>
      </c>
      <c r="AH27" s="151">
        <f t="shared" si="27"/>
        <v>59.451357371092627</v>
      </c>
      <c r="AI27" s="151">
        <f t="shared" si="27"/>
        <v>62.850494404770231</v>
      </c>
      <c r="AJ27" s="151">
        <f t="shared" si="27"/>
        <v>66.36032035603499</v>
      </c>
      <c r="AK27" s="151">
        <f t="shared" si="27"/>
        <v>69.971598481662127</v>
      </c>
      <c r="AL27" s="151">
        <f t="shared" si="27"/>
        <v>73.676535929014847</v>
      </c>
      <c r="AM27" s="151">
        <f t="shared" si="27"/>
        <v>77.468558026616236</v>
      </c>
      <c r="AN27" s="151">
        <f t="shared" si="27"/>
        <v>81.342117857689672</v>
      </c>
      <c r="AO27" s="151">
        <f t="shared" si="27"/>
        <v>85.292535601222809</v>
      </c>
      <c r="AP27" s="151">
        <f t="shared" si="27"/>
        <v>89.315862987286678</v>
      </c>
      <c r="AQ27" s="151">
        <f t="shared" si="27"/>
        <v>93.40876894074168</v>
      </c>
      <c r="AR27" s="151">
        <f t="shared" si="27"/>
        <v>98.070887266400845</v>
      </c>
      <c r="AS27" s="151">
        <f t="shared" si="27"/>
        <v>103.23950075574106</v>
      </c>
      <c r="AT27" s="151">
        <f t="shared" si="27"/>
        <v>108.86169617387856</v>
      </c>
      <c r="AU27" s="151">
        <f t="shared" si="27"/>
        <v>116.63122398306847</v>
      </c>
      <c r="AV27" s="151">
        <f t="shared" si="27"/>
        <v>124.59939385554134</v>
      </c>
      <c r="AW27" s="151">
        <f t="shared" si="27"/>
        <v>132.7633970388047</v>
      </c>
      <c r="AX27" s="151">
        <f t="shared" si="27"/>
        <v>141.12086384543358</v>
      </c>
      <c r="AY27" s="151">
        <f t="shared" si="27"/>
        <v>149.669795018282</v>
      </c>
      <c r="AZ27" s="151">
        <f t="shared" si="27"/>
        <v>158.40850382470592</v>
      </c>
      <c r="BA27" s="151">
        <f t="shared" si="27"/>
        <v>167.33556720263542</v>
      </c>
      <c r="BB27" s="151">
        <f t="shared" si="27"/>
        <v>176.21486295670908</v>
      </c>
      <c r="BC27" s="151">
        <f t="shared" si="27"/>
        <v>185.07704788844285</v>
      </c>
      <c r="BD27" s="151">
        <f t="shared" si="27"/>
        <v>193.94798651855746</v>
      </c>
      <c r="BE27" s="151">
        <f t="shared" si="27"/>
        <v>209.58761159210007</v>
      </c>
      <c r="BF27" s="151">
        <f t="shared" si="27"/>
        <v>224.47039876301147</v>
      </c>
      <c r="BG27" s="151">
        <f t="shared" si="27"/>
        <v>238.74183103635789</v>
      </c>
      <c r="BH27" s="151">
        <f t="shared" si="27"/>
        <v>252.52464946838117</v>
      </c>
      <c r="BI27" s="151">
        <f t="shared" si="27"/>
        <v>265.92240819504735</v>
      </c>
      <c r="BJ27" s="151">
        <f t="shared" si="27"/>
        <v>279.02247373742125</v>
      </c>
      <c r="BK27" s="151">
        <f t="shared" si="27"/>
        <v>291.89855545468748</v>
      </c>
      <c r="BL27" s="151">
        <f t="shared" si="27"/>
        <v>304.98547672747696</v>
      </c>
      <c r="BM27" s="151">
        <f t="shared" si="27"/>
        <v>310.97241716320502</v>
      </c>
      <c r="BN27" s="260">
        <f t="shared" si="27"/>
        <v>325.63593741616955</v>
      </c>
      <c r="BO27" s="151">
        <f t="shared" si="27"/>
        <v>340.34184993001134</v>
      </c>
      <c r="BP27" s="151">
        <f t="shared" ref="BP27" si="28">BP24+(BO27*$B$38)</f>
        <v>355.12051648523919</v>
      </c>
      <c r="BQ27" s="598">
        <f t="shared" ref="BQ27" si="29">BQ24+(BP27*$B$38)</f>
        <v>369.99755269934315</v>
      </c>
      <c r="BR27" s="682">
        <f t="shared" ref="BR27" si="30">BR24+(BQ27*$B$38)</f>
        <v>370.15624975640753</v>
      </c>
    </row>
    <row r="28" spans="1:71" ht="16.2" thickBot="1" x14ac:dyDescent="0.35">
      <c r="A28" s="9"/>
      <c r="B28" s="27"/>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P28" s="678"/>
      <c r="BR28" s="678"/>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144">
        <v>2016</v>
      </c>
      <c r="BQ29" s="464">
        <v>2017</v>
      </c>
      <c r="BR29" s="353">
        <v>2018</v>
      </c>
    </row>
    <row r="30" spans="1:71" ht="16.2" thickBot="1" x14ac:dyDescent="0.35">
      <c r="A30" s="44"/>
      <c r="B30" s="26"/>
      <c r="C30" s="7">
        <v>0</v>
      </c>
      <c r="D30" s="7">
        <v>0</v>
      </c>
      <c r="E30" s="7">
        <v>0</v>
      </c>
      <c r="F30" s="7">
        <f>E27*(1-$B$38)</f>
        <v>0</v>
      </c>
      <c r="G30" s="151">
        <f>F27*(1-$B$38)</f>
        <v>0.37357819775801032</v>
      </c>
      <c r="H30" s="151">
        <f t="shared" ref="H30:BO30" si="31">G27*(1-$B$38)</f>
        <v>0.71378599309067448</v>
      </c>
      <c r="I30" s="151">
        <f t="shared" si="31"/>
        <v>1.0263427249789658</v>
      </c>
      <c r="J30" s="151">
        <f t="shared" si="31"/>
        <v>1.3160736835467082</v>
      </c>
      <c r="K30" s="151">
        <f t="shared" si="31"/>
        <v>1.587049868057369</v>
      </c>
      <c r="L30" s="151">
        <f t="shared" si="31"/>
        <v>1.8427058978971138</v>
      </c>
      <c r="M30" s="151">
        <f t="shared" si="31"/>
        <v>2.0859394916761329</v>
      </c>
      <c r="N30" s="151">
        <f t="shared" si="31"/>
        <v>2.3191953957257572</v>
      </c>
      <c r="O30" s="151">
        <f t="shared" si="31"/>
        <v>2.5532865194682612</v>
      </c>
      <c r="P30" s="151">
        <f t="shared" si="31"/>
        <v>2.7887833145491299</v>
      </c>
      <c r="Q30" s="151">
        <f t="shared" si="31"/>
        <v>3.0261670594343246</v>
      </c>
      <c r="R30" s="151">
        <f t="shared" si="31"/>
        <v>3.2658437989895783</v>
      </c>
      <c r="S30" s="151">
        <f t="shared" si="31"/>
        <v>3.5081561050202992</v>
      </c>
      <c r="T30" s="151">
        <f t="shared" si="31"/>
        <v>3.7533929984001988</v>
      </c>
      <c r="U30" s="151">
        <f t="shared" si="31"/>
        <v>4.0017983201696739</v>
      </c>
      <c r="V30" s="151">
        <f t="shared" si="31"/>
        <v>4.2535777940614699</v>
      </c>
      <c r="W30" s="151">
        <f t="shared" si="31"/>
        <v>4.5089049850101297</v>
      </c>
      <c r="X30" s="151">
        <f t="shared" si="31"/>
        <v>4.7679263262253775</v>
      </c>
      <c r="Y30" s="151">
        <f t="shared" si="31"/>
        <v>5.0600934572482794</v>
      </c>
      <c r="Z30" s="151">
        <f t="shared" si="31"/>
        <v>5.3821572010971597</v>
      </c>
      <c r="AA30" s="151">
        <f t="shared" si="31"/>
        <v>5.731376293151687</v>
      </c>
      <c r="AB30" s="151">
        <f t="shared" si="31"/>
        <v>6.1054379841337933</v>
      </c>
      <c r="AC30" s="151">
        <f t="shared" si="31"/>
        <v>6.5023910544554342</v>
      </c>
      <c r="AD30" s="151">
        <f t="shared" si="31"/>
        <v>6.9205892997844414</v>
      </c>
      <c r="AE30" s="151">
        <f t="shared" si="31"/>
        <v>7.3586438509643974</v>
      </c>
      <c r="AF30" s="151">
        <f t="shared" si="31"/>
        <v>7.8153829472995175</v>
      </c>
      <c r="AG30" s="151">
        <f t="shared" si="31"/>
        <v>8.2898179980922322</v>
      </c>
      <c r="AH30" s="151">
        <f t="shared" si="31"/>
        <v>8.7811149494518066</v>
      </c>
      <c r="AI30" s="151">
        <f t="shared" si="31"/>
        <v>9.2934547664486651</v>
      </c>
      <c r="AJ30" s="151">
        <f t="shared" si="31"/>
        <v>9.8248089299921766</v>
      </c>
      <c r="AK30" s="151">
        <f t="shared" si="31"/>
        <v>10.373466019729994</v>
      </c>
      <c r="AL30" s="151">
        <f t="shared" si="31"/>
        <v>10.937982145074175</v>
      </c>
      <c r="AM30" s="151">
        <f t="shared" si="31"/>
        <v>11.517139124864785</v>
      </c>
      <c r="AN30" s="151">
        <f t="shared" si="31"/>
        <v>12.109909204401568</v>
      </c>
      <c r="AO30" s="151">
        <f t="shared" si="31"/>
        <v>12.715425287920249</v>
      </c>
      <c r="AP30" s="151">
        <f t="shared" si="31"/>
        <v>13.332955824337448</v>
      </c>
      <c r="AQ30" s="151">
        <f t="shared" si="31"/>
        <v>13.961883618863791</v>
      </c>
      <c r="AR30" s="151">
        <f t="shared" si="31"/>
        <v>14.60168795679229</v>
      </c>
      <c r="AS30" s="151">
        <f t="shared" si="31"/>
        <v>15.33047175065756</v>
      </c>
      <c r="AT30" s="151">
        <f t="shared" si="31"/>
        <v>16.138431026820289</v>
      </c>
      <c r="AU30" s="151">
        <f t="shared" si="31"/>
        <v>17.017294371864811</v>
      </c>
      <c r="AV30" s="151">
        <f t="shared" si="31"/>
        <v>18.231829387451864</v>
      </c>
      <c r="AW30" s="151">
        <f t="shared" si="31"/>
        <v>19.477416192459149</v>
      </c>
      <c r="AX30" s="151">
        <f t="shared" si="31"/>
        <v>20.753615721819138</v>
      </c>
      <c r="AY30" s="151">
        <f t="shared" si="31"/>
        <v>22.060057545252885</v>
      </c>
      <c r="AZ30" s="151">
        <f t="shared" si="31"/>
        <v>23.396429138258444</v>
      </c>
      <c r="BA30" s="151">
        <f t="shared" si="31"/>
        <v>24.762466830261687</v>
      </c>
      <c r="BB30" s="151">
        <f t="shared" si="31"/>
        <v>26.157948167755048</v>
      </c>
      <c r="BC30" s="151">
        <f t="shared" si="31"/>
        <v>27.545962455356953</v>
      </c>
      <c r="BD30" s="151">
        <f t="shared" si="31"/>
        <v>28.931301973862499</v>
      </c>
      <c r="BE30" s="151">
        <f t="shared" si="31"/>
        <v>30.31800987323501</v>
      </c>
      <c r="BF30" s="151">
        <f t="shared" si="31"/>
        <v>32.76280095307429</v>
      </c>
      <c r="BG30" s="151">
        <f t="shared" si="31"/>
        <v>35.089282895415948</v>
      </c>
      <c r="BH30" s="151">
        <f t="shared" si="31"/>
        <v>37.320197649084307</v>
      </c>
      <c r="BI30" s="151">
        <f t="shared" si="31"/>
        <v>39.474732134355207</v>
      </c>
      <c r="BJ30" s="151">
        <f t="shared" si="31"/>
        <v>41.569073966129878</v>
      </c>
      <c r="BK30" s="151">
        <f t="shared" si="31"/>
        <v>43.616880306288586</v>
      </c>
      <c r="BL30" s="151">
        <f t="shared" si="31"/>
        <v>45.629673424897767</v>
      </c>
      <c r="BM30" s="151">
        <f t="shared" si="31"/>
        <v>47.675425048726652</v>
      </c>
      <c r="BN30" s="260">
        <f t="shared" si="31"/>
        <v>48.611305448926139</v>
      </c>
      <c r="BO30" s="151">
        <f t="shared" si="31"/>
        <v>50.90351151811997</v>
      </c>
      <c r="BP30" s="151">
        <f t="shared" ref="BP30" si="32">BO27*(1-$B$38)</f>
        <v>53.202344358784316</v>
      </c>
      <c r="BQ30" s="151">
        <f t="shared" ref="BQ30" si="33">BP27*(1-$B$38)</f>
        <v>55.512550133938234</v>
      </c>
      <c r="BR30" s="682">
        <f t="shared" ref="BR30" si="34">BQ27*(1-$B$38)</f>
        <v>57.838133084914226</v>
      </c>
      <c r="BS30" s="477"/>
    </row>
    <row r="31" spans="1:71" ht="16.2" thickBot="1" x14ac:dyDescent="0.35">
      <c r="A31" s="9"/>
      <c r="B31" s="27"/>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P31" s="678"/>
      <c r="BQ31" s="483"/>
      <c r="BR31" s="765"/>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481">
        <v>2015</v>
      </c>
      <c r="BP32" s="144">
        <v>2016</v>
      </c>
      <c r="BQ32" s="464">
        <v>2017</v>
      </c>
      <c r="BR32" s="353">
        <v>2018</v>
      </c>
    </row>
    <row r="33" spans="1:71" ht="16.2" thickBot="1" x14ac:dyDescent="0.35">
      <c r="A33" s="44"/>
      <c r="B33" s="28"/>
      <c r="C33" s="7">
        <v>0</v>
      </c>
      <c r="D33" s="7">
        <v>0</v>
      </c>
      <c r="E33" s="7">
        <v>0</v>
      </c>
      <c r="F33" s="7">
        <f t="shared" ref="F33:AK33" si="35">F30*$B$39*16/12</f>
        <v>0</v>
      </c>
      <c r="G33" s="151">
        <f t="shared" si="35"/>
        <v>0.24905213183867356</v>
      </c>
      <c r="H33" s="151">
        <f t="shared" si="35"/>
        <v>0.47585732872711634</v>
      </c>
      <c r="I33" s="151">
        <f t="shared" si="35"/>
        <v>0.68422848331931052</v>
      </c>
      <c r="J33" s="151">
        <f t="shared" si="35"/>
        <v>0.87738245569780549</v>
      </c>
      <c r="K33" s="151">
        <f t="shared" si="35"/>
        <v>1.0580332453715793</v>
      </c>
      <c r="L33" s="151">
        <f t="shared" si="35"/>
        <v>1.2284705985980759</v>
      </c>
      <c r="M33" s="151">
        <f t="shared" si="35"/>
        <v>1.3906263277840887</v>
      </c>
      <c r="N33" s="151">
        <f t="shared" si="35"/>
        <v>1.5461302638171714</v>
      </c>
      <c r="O33" s="151">
        <f t="shared" si="35"/>
        <v>1.7021910129788409</v>
      </c>
      <c r="P33" s="151">
        <f t="shared" si="35"/>
        <v>1.8591888763660867</v>
      </c>
      <c r="Q33" s="151">
        <f t="shared" si="35"/>
        <v>2.0174447062895497</v>
      </c>
      <c r="R33" s="151">
        <f t="shared" si="35"/>
        <v>2.1772291993263857</v>
      </c>
      <c r="S33" s="151">
        <f t="shared" si="35"/>
        <v>2.3387707366801993</v>
      </c>
      <c r="T33" s="151">
        <f t="shared" si="35"/>
        <v>2.502261998933466</v>
      </c>
      <c r="U33" s="151">
        <f t="shared" si="35"/>
        <v>2.6678655467797827</v>
      </c>
      <c r="V33" s="151">
        <f t="shared" si="35"/>
        <v>2.8357185293743132</v>
      </c>
      <c r="W33" s="151">
        <f t="shared" si="35"/>
        <v>3.0059366566734198</v>
      </c>
      <c r="X33" s="151">
        <f t="shared" si="35"/>
        <v>3.1786175508169183</v>
      </c>
      <c r="Y33" s="151">
        <f t="shared" si="35"/>
        <v>3.3733956381655195</v>
      </c>
      <c r="Z33" s="151">
        <f t="shared" si="35"/>
        <v>3.5881048007314398</v>
      </c>
      <c r="AA33" s="151">
        <f t="shared" si="35"/>
        <v>3.8209175287677914</v>
      </c>
      <c r="AB33" s="151">
        <f t="shared" si="35"/>
        <v>4.0702919894225289</v>
      </c>
      <c r="AC33" s="151">
        <f t="shared" si="35"/>
        <v>4.3349273696369561</v>
      </c>
      <c r="AD33" s="151">
        <f t="shared" si="35"/>
        <v>4.613726199856294</v>
      </c>
      <c r="AE33" s="151">
        <f t="shared" si="35"/>
        <v>4.9057625673095986</v>
      </c>
      <c r="AF33" s="151">
        <f t="shared" si="35"/>
        <v>5.2102552981996784</v>
      </c>
      <c r="AG33" s="151">
        <f t="shared" si="35"/>
        <v>5.5265453320614881</v>
      </c>
      <c r="AH33" s="151">
        <f t="shared" si="35"/>
        <v>5.8540766329678711</v>
      </c>
      <c r="AI33" s="151">
        <f t="shared" si="35"/>
        <v>6.1956365109657767</v>
      </c>
      <c r="AJ33" s="151">
        <f t="shared" si="35"/>
        <v>6.5498726199947841</v>
      </c>
      <c r="AK33" s="151">
        <f t="shared" si="35"/>
        <v>6.9156440131533294</v>
      </c>
      <c r="AL33" s="151">
        <f t="shared" ref="AL33:BR33" si="36">AL30*$B$39*16/12</f>
        <v>7.2919880967161168</v>
      </c>
      <c r="AM33" s="151">
        <f t="shared" si="36"/>
        <v>7.6780927499098572</v>
      </c>
      <c r="AN33" s="151">
        <f t="shared" si="36"/>
        <v>8.0732728029343779</v>
      </c>
      <c r="AO33" s="151">
        <f t="shared" si="36"/>
        <v>8.4769501919468322</v>
      </c>
      <c r="AP33" s="151">
        <f t="shared" si="36"/>
        <v>8.8886372162249661</v>
      </c>
      <c r="AQ33" s="151">
        <f t="shared" si="36"/>
        <v>9.3079224125758611</v>
      </c>
      <c r="AR33" s="151">
        <f t="shared" si="36"/>
        <v>9.7344586378615272</v>
      </c>
      <c r="AS33" s="151">
        <f t="shared" si="36"/>
        <v>10.220314500438374</v>
      </c>
      <c r="AT33" s="151">
        <f t="shared" si="36"/>
        <v>10.758954017880193</v>
      </c>
      <c r="AU33" s="151">
        <f t="shared" si="36"/>
        <v>11.34486291457654</v>
      </c>
      <c r="AV33" s="151">
        <f t="shared" si="36"/>
        <v>12.154552924967909</v>
      </c>
      <c r="AW33" s="151">
        <f t="shared" si="36"/>
        <v>12.984944128306099</v>
      </c>
      <c r="AX33" s="151">
        <f t="shared" si="36"/>
        <v>13.835743814546092</v>
      </c>
      <c r="AY33" s="151">
        <f t="shared" si="36"/>
        <v>14.706705030168591</v>
      </c>
      <c r="AZ33" s="151">
        <f t="shared" si="36"/>
        <v>15.597619425505629</v>
      </c>
      <c r="BA33" s="151">
        <f t="shared" si="36"/>
        <v>16.508311220174459</v>
      </c>
      <c r="BB33" s="151">
        <f t="shared" si="36"/>
        <v>17.4386321118367</v>
      </c>
      <c r="BC33" s="151">
        <f t="shared" si="36"/>
        <v>18.363974970237969</v>
      </c>
      <c r="BD33" s="151">
        <f t="shared" si="36"/>
        <v>19.287534649241667</v>
      </c>
      <c r="BE33" s="151">
        <f t="shared" si="36"/>
        <v>20.212006582156672</v>
      </c>
      <c r="BF33" s="151">
        <f t="shared" si="36"/>
        <v>21.841867302049526</v>
      </c>
      <c r="BG33" s="151">
        <f t="shared" si="36"/>
        <v>23.392855263610631</v>
      </c>
      <c r="BH33" s="151">
        <f t="shared" si="36"/>
        <v>24.880131766056206</v>
      </c>
      <c r="BI33" s="151">
        <f t="shared" si="36"/>
        <v>26.316488089570139</v>
      </c>
      <c r="BJ33" s="151">
        <f t="shared" si="36"/>
        <v>27.712715977419919</v>
      </c>
      <c r="BK33" s="151">
        <f t="shared" si="36"/>
        <v>29.077920204192392</v>
      </c>
      <c r="BL33" s="151">
        <f t="shared" si="36"/>
        <v>30.419782283265178</v>
      </c>
      <c r="BM33" s="151">
        <f t="shared" si="36"/>
        <v>31.7836166991511</v>
      </c>
      <c r="BN33" s="260">
        <f t="shared" si="36"/>
        <v>32.407536965950761</v>
      </c>
      <c r="BO33" s="151">
        <f t="shared" si="36"/>
        <v>33.935674345413311</v>
      </c>
      <c r="BP33" s="598">
        <f t="shared" si="36"/>
        <v>35.46822957252288</v>
      </c>
      <c r="BQ33" s="260">
        <f t="shared" si="36"/>
        <v>37.008366755958825</v>
      </c>
      <c r="BR33" s="682">
        <f t="shared" si="36"/>
        <v>38.558755389942817</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7"/>
      <c r="BQ34" s="512"/>
      <c r="BR34" s="747"/>
    </row>
    <row r="35" spans="1:71" ht="54"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48.7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DOC!Z18</f>
        <v>0.11040746980728051</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499"/>
      <c r="BQ47" s="768"/>
      <c r="BR47" s="499"/>
      <c r="BS47" s="619"/>
    </row>
    <row r="48" spans="1:71" ht="36"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481">
        <v>2016</v>
      </c>
      <c r="BQ48" s="144">
        <v>2017</v>
      </c>
      <c r="BR48" s="353">
        <v>2018</v>
      </c>
    </row>
    <row r="49" spans="1:71" s="18" customFormat="1" ht="16.2" thickBot="1" x14ac:dyDescent="0.35">
      <c r="A49" s="315"/>
      <c r="B49" s="303"/>
      <c r="C49" s="167">
        <v>0</v>
      </c>
      <c r="D49" s="167">
        <v>0</v>
      </c>
      <c r="E49" s="167">
        <v>0</v>
      </c>
      <c r="F49" s="167">
        <v>0</v>
      </c>
      <c r="G49" s="167">
        <f>(G33-$B$40)*(1-$B$41)*10^3</f>
        <v>249.05213183867355</v>
      </c>
      <c r="H49" s="167">
        <f t="shared" ref="H49:BR49" si="37">(H33-$B$40)*(1-$B$41)*10^3</f>
        <v>475.85732872711634</v>
      </c>
      <c r="I49" s="167">
        <f t="shared" si="37"/>
        <v>684.2284833193105</v>
      </c>
      <c r="J49" s="167">
        <f t="shared" si="37"/>
        <v>877.38245569780554</v>
      </c>
      <c r="K49" s="167">
        <f t="shared" si="37"/>
        <v>1058.0332453715794</v>
      </c>
      <c r="L49" s="167">
        <f t="shared" si="37"/>
        <v>1228.4705985980759</v>
      </c>
      <c r="M49" s="167">
        <f t="shared" si="37"/>
        <v>1390.6263277840887</v>
      </c>
      <c r="N49" s="167">
        <f t="shared" si="37"/>
        <v>1546.1302638171715</v>
      </c>
      <c r="O49" s="167">
        <f t="shared" si="37"/>
        <v>1702.1910129788409</v>
      </c>
      <c r="P49" s="167">
        <f t="shared" si="37"/>
        <v>1859.1888763660866</v>
      </c>
      <c r="Q49" s="167">
        <f t="shared" si="37"/>
        <v>2017.4447062895497</v>
      </c>
      <c r="R49" s="167">
        <f t="shared" si="37"/>
        <v>2177.2291993263857</v>
      </c>
      <c r="S49" s="167">
        <f t="shared" si="37"/>
        <v>2338.7707366801992</v>
      </c>
      <c r="T49" s="167">
        <f t="shared" si="37"/>
        <v>2502.2619989334662</v>
      </c>
      <c r="U49" s="167">
        <f t="shared" si="37"/>
        <v>2667.8655467797826</v>
      </c>
      <c r="V49" s="167">
        <f t="shared" si="37"/>
        <v>2835.7185293743132</v>
      </c>
      <c r="W49" s="167">
        <f t="shared" si="37"/>
        <v>3005.9366566734197</v>
      </c>
      <c r="X49" s="167">
        <f t="shared" si="37"/>
        <v>3178.6175508169185</v>
      </c>
      <c r="Y49" s="167">
        <f t="shared" si="37"/>
        <v>3373.3956381655194</v>
      </c>
      <c r="Z49" s="167">
        <f t="shared" si="37"/>
        <v>3588.1048007314398</v>
      </c>
      <c r="AA49" s="167">
        <f t="shared" si="37"/>
        <v>3820.9175287677913</v>
      </c>
      <c r="AB49" s="167">
        <f t="shared" si="37"/>
        <v>4070.2919894225288</v>
      </c>
      <c r="AC49" s="167">
        <f t="shared" si="37"/>
        <v>4334.9273696369564</v>
      </c>
      <c r="AD49" s="167">
        <f t="shared" si="37"/>
        <v>4613.7261998562935</v>
      </c>
      <c r="AE49" s="167">
        <f t="shared" si="37"/>
        <v>4905.762567309599</v>
      </c>
      <c r="AF49" s="167">
        <f t="shared" si="37"/>
        <v>5210.2552981996787</v>
      </c>
      <c r="AG49" s="167">
        <f t="shared" si="37"/>
        <v>5526.5453320614879</v>
      </c>
      <c r="AH49" s="167">
        <f t="shared" si="37"/>
        <v>5854.0766329678709</v>
      </c>
      <c r="AI49" s="167">
        <f t="shared" si="37"/>
        <v>6195.6365109657763</v>
      </c>
      <c r="AJ49" s="167">
        <f t="shared" si="37"/>
        <v>6549.8726199947841</v>
      </c>
      <c r="AK49" s="167">
        <f t="shared" si="37"/>
        <v>6915.6440131533291</v>
      </c>
      <c r="AL49" s="167">
        <f t="shared" si="37"/>
        <v>7291.9880967161171</v>
      </c>
      <c r="AM49" s="167">
        <f t="shared" si="37"/>
        <v>7678.092749909857</v>
      </c>
      <c r="AN49" s="167">
        <f t="shared" si="37"/>
        <v>8073.272802934378</v>
      </c>
      <c r="AO49" s="167">
        <f t="shared" si="37"/>
        <v>8476.950191946833</v>
      </c>
      <c r="AP49" s="167">
        <f t="shared" si="37"/>
        <v>8888.6372162249663</v>
      </c>
      <c r="AQ49" s="167">
        <f t="shared" si="37"/>
        <v>9307.922412575861</v>
      </c>
      <c r="AR49" s="167">
        <f t="shared" si="37"/>
        <v>9734.4586378615277</v>
      </c>
      <c r="AS49" s="167">
        <f t="shared" si="37"/>
        <v>10220.314500438373</v>
      </c>
      <c r="AT49" s="167">
        <f t="shared" si="37"/>
        <v>10758.954017880193</v>
      </c>
      <c r="AU49" s="167">
        <f t="shared" si="37"/>
        <v>11344.862914576539</v>
      </c>
      <c r="AV49" s="167">
        <f t="shared" si="37"/>
        <v>12154.552924967909</v>
      </c>
      <c r="AW49" s="167">
        <f t="shared" si="37"/>
        <v>12984.944128306099</v>
      </c>
      <c r="AX49" s="167">
        <f t="shared" si="37"/>
        <v>13835.743814546091</v>
      </c>
      <c r="AY49" s="167">
        <f t="shared" si="37"/>
        <v>14706.70503016859</v>
      </c>
      <c r="AZ49" s="167">
        <f t="shared" si="37"/>
        <v>15597.619425505629</v>
      </c>
      <c r="BA49" s="167">
        <f t="shared" si="37"/>
        <v>16508.311220174459</v>
      </c>
      <c r="BB49" s="167">
        <f t="shared" si="37"/>
        <v>17438.632111836701</v>
      </c>
      <c r="BC49" s="167">
        <f t="shared" si="37"/>
        <v>18363.97497023797</v>
      </c>
      <c r="BD49" s="167">
        <f t="shared" si="37"/>
        <v>19287.534649241668</v>
      </c>
      <c r="BE49" s="167">
        <f t="shared" si="37"/>
        <v>20212.006582156671</v>
      </c>
      <c r="BF49" s="167">
        <f t="shared" si="37"/>
        <v>21841.867302049526</v>
      </c>
      <c r="BG49" s="167">
        <f t="shared" si="37"/>
        <v>23392.855263610632</v>
      </c>
      <c r="BH49" s="167">
        <f t="shared" si="37"/>
        <v>24880.131766056205</v>
      </c>
      <c r="BI49" s="167">
        <f t="shared" si="37"/>
        <v>26316.488089570139</v>
      </c>
      <c r="BJ49" s="167">
        <f t="shared" si="37"/>
        <v>27712.715977419917</v>
      </c>
      <c r="BK49" s="167">
        <f t="shared" si="37"/>
        <v>29077.920204192393</v>
      </c>
      <c r="BL49" s="167">
        <f t="shared" si="37"/>
        <v>30419.782283265176</v>
      </c>
      <c r="BM49" s="167">
        <f t="shared" si="37"/>
        <v>31783.616699151102</v>
      </c>
      <c r="BN49" s="322">
        <f t="shared" si="37"/>
        <v>32407.536965950763</v>
      </c>
      <c r="BO49" s="322">
        <f t="shared" si="37"/>
        <v>33935.67434541331</v>
      </c>
      <c r="BP49" s="322">
        <f t="shared" si="37"/>
        <v>35468.229572522883</v>
      </c>
      <c r="BQ49" s="167">
        <f t="shared" si="37"/>
        <v>37008.366755958828</v>
      </c>
      <c r="BR49" s="654">
        <f t="shared" si="37"/>
        <v>38558.755389942817</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Q50" s="678"/>
      <c r="BS50" s="619"/>
    </row>
    <row r="51" spans="1:71" ht="32.25"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481">
        <v>2016</v>
      </c>
      <c r="BQ51" s="144">
        <v>2017</v>
      </c>
      <c r="BR51" s="353">
        <v>2018</v>
      </c>
    </row>
    <row r="52" spans="1:71" s="18" customFormat="1" ht="16.2" thickBot="1" x14ac:dyDescent="0.35">
      <c r="A52" s="316"/>
      <c r="B52" s="317"/>
      <c r="C52" s="167">
        <v>0</v>
      </c>
      <c r="D52" s="167">
        <v>0</v>
      </c>
      <c r="E52" s="167">
        <v>0</v>
      </c>
      <c r="F52" s="318">
        <v>0</v>
      </c>
      <c r="G52" s="167">
        <f>G49*21</f>
        <v>5230.0947686121444</v>
      </c>
      <c r="H52" s="167">
        <f t="shared" ref="H52:BR52" si="38">H49*21</f>
        <v>9993.003903269444</v>
      </c>
      <c r="I52" s="167">
        <f t="shared" si="38"/>
        <v>14368.798149705521</v>
      </c>
      <c r="J52" s="167">
        <f t="shared" si="38"/>
        <v>18425.031569653915</v>
      </c>
      <c r="K52" s="167">
        <f t="shared" si="38"/>
        <v>22218.698152803168</v>
      </c>
      <c r="L52" s="167">
        <f t="shared" si="38"/>
        <v>25797.882570559592</v>
      </c>
      <c r="M52" s="167">
        <f t="shared" si="38"/>
        <v>29203.152883465864</v>
      </c>
      <c r="N52" s="167">
        <f t="shared" si="38"/>
        <v>32468.7355401606</v>
      </c>
      <c r="O52" s="167">
        <f t="shared" si="38"/>
        <v>35746.011272555661</v>
      </c>
      <c r="P52" s="167">
        <f t="shared" si="38"/>
        <v>39042.966403687817</v>
      </c>
      <c r="Q52" s="167">
        <f t="shared" si="38"/>
        <v>42366.338832080546</v>
      </c>
      <c r="R52" s="167">
        <f t="shared" si="38"/>
        <v>45721.813185854102</v>
      </c>
      <c r="S52" s="167">
        <f t="shared" si="38"/>
        <v>49114.185470284181</v>
      </c>
      <c r="T52" s="167">
        <f t="shared" si="38"/>
        <v>52547.501977602791</v>
      </c>
      <c r="U52" s="167">
        <f t="shared" si="38"/>
        <v>56025.176482375435</v>
      </c>
      <c r="V52" s="167">
        <f t="shared" si="38"/>
        <v>59550.089116860574</v>
      </c>
      <c r="W52" s="167">
        <f t="shared" si="38"/>
        <v>63124.669790141816</v>
      </c>
      <c r="X52" s="167">
        <f t="shared" si="38"/>
        <v>66750.968567155287</v>
      </c>
      <c r="Y52" s="167">
        <f t="shared" si="38"/>
        <v>70841.308401475908</v>
      </c>
      <c r="Z52" s="167">
        <f t="shared" si="38"/>
        <v>75350.200815360236</v>
      </c>
      <c r="AA52" s="167">
        <f t="shared" si="38"/>
        <v>80239.268104123621</v>
      </c>
      <c r="AB52" s="167">
        <f t="shared" si="38"/>
        <v>85476.131777873103</v>
      </c>
      <c r="AC52" s="167">
        <f t="shared" si="38"/>
        <v>91033.474762376078</v>
      </c>
      <c r="AD52" s="167">
        <f t="shared" si="38"/>
        <v>96888.250196982161</v>
      </c>
      <c r="AE52" s="167">
        <f t="shared" si="38"/>
        <v>103021.01391350158</v>
      </c>
      <c r="AF52" s="167">
        <f t="shared" si="38"/>
        <v>109415.36126219326</v>
      </c>
      <c r="AG52" s="167">
        <f t="shared" si="38"/>
        <v>116057.45197329124</v>
      </c>
      <c r="AH52" s="167">
        <f t="shared" si="38"/>
        <v>122935.60929232529</v>
      </c>
      <c r="AI52" s="167">
        <f t="shared" si="38"/>
        <v>130108.3667302813</v>
      </c>
      <c r="AJ52" s="167">
        <f t="shared" si="38"/>
        <v>137547.32501989047</v>
      </c>
      <c r="AK52" s="167">
        <f t="shared" si="38"/>
        <v>145228.52427621992</v>
      </c>
      <c r="AL52" s="167">
        <f t="shared" si="38"/>
        <v>153131.75003103845</v>
      </c>
      <c r="AM52" s="167">
        <f t="shared" si="38"/>
        <v>161239.94774810699</v>
      </c>
      <c r="AN52" s="167">
        <f t="shared" si="38"/>
        <v>169538.72886162193</v>
      </c>
      <c r="AO52" s="167">
        <f t="shared" si="38"/>
        <v>178015.9540308835</v>
      </c>
      <c r="AP52" s="167">
        <f t="shared" si="38"/>
        <v>186661.38154072428</v>
      </c>
      <c r="AQ52" s="167">
        <f t="shared" si="38"/>
        <v>195466.37066409309</v>
      </c>
      <c r="AR52" s="167">
        <f t="shared" si="38"/>
        <v>204423.63139509209</v>
      </c>
      <c r="AS52" s="167">
        <f t="shared" si="38"/>
        <v>214626.60450920585</v>
      </c>
      <c r="AT52" s="167">
        <f t="shared" si="38"/>
        <v>225938.03437548404</v>
      </c>
      <c r="AU52" s="167">
        <f t="shared" si="38"/>
        <v>238242.12120610732</v>
      </c>
      <c r="AV52" s="167">
        <f t="shared" si="38"/>
        <v>255245.61142432608</v>
      </c>
      <c r="AW52" s="167">
        <f t="shared" si="38"/>
        <v>272683.82669442805</v>
      </c>
      <c r="AX52" s="167">
        <f t="shared" si="38"/>
        <v>290550.62010546791</v>
      </c>
      <c r="AY52" s="167">
        <f t="shared" si="38"/>
        <v>308840.80563354038</v>
      </c>
      <c r="AZ52" s="167">
        <f t="shared" si="38"/>
        <v>327550.00793561823</v>
      </c>
      <c r="BA52" s="167">
        <f t="shared" si="38"/>
        <v>346674.53562366363</v>
      </c>
      <c r="BB52" s="167">
        <f t="shared" si="38"/>
        <v>366211.27434857073</v>
      </c>
      <c r="BC52" s="167">
        <f t="shared" si="38"/>
        <v>385643.47437499737</v>
      </c>
      <c r="BD52" s="167">
        <f t="shared" si="38"/>
        <v>405038.22763407504</v>
      </c>
      <c r="BE52" s="167">
        <f t="shared" si="38"/>
        <v>424452.13822529011</v>
      </c>
      <c r="BF52" s="167">
        <f t="shared" si="38"/>
        <v>458679.21334304003</v>
      </c>
      <c r="BG52" s="167">
        <f t="shared" si="38"/>
        <v>491249.96053582325</v>
      </c>
      <c r="BH52" s="167">
        <f t="shared" si="38"/>
        <v>522482.76708718028</v>
      </c>
      <c r="BI52" s="167">
        <f t="shared" si="38"/>
        <v>552646.2498809729</v>
      </c>
      <c r="BJ52" s="167">
        <f t="shared" si="38"/>
        <v>581967.03552581824</v>
      </c>
      <c r="BK52" s="167">
        <f t="shared" si="38"/>
        <v>610636.32428804028</v>
      </c>
      <c r="BL52" s="167">
        <f t="shared" si="38"/>
        <v>638815.42794856871</v>
      </c>
      <c r="BM52" s="167">
        <f t="shared" si="38"/>
        <v>667455.95068217313</v>
      </c>
      <c r="BN52" s="322">
        <f t="shared" si="38"/>
        <v>680558.27628496604</v>
      </c>
      <c r="BO52" s="322">
        <f t="shared" si="38"/>
        <v>712649.16125367954</v>
      </c>
      <c r="BP52" s="167">
        <f t="shared" si="38"/>
        <v>744832.8210229805</v>
      </c>
      <c r="BQ52" s="597">
        <f t="shared" si="38"/>
        <v>777175.70187513542</v>
      </c>
      <c r="BR52" s="676">
        <f t="shared" si="38"/>
        <v>809733.86318879912</v>
      </c>
    </row>
  </sheetData>
  <mergeCells count="2">
    <mergeCell ref="A43:B43"/>
    <mergeCell ref="A35:B3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S52"/>
  <sheetViews>
    <sheetView topLeftCell="A37" zoomScale="70" zoomScaleNormal="70" workbookViewId="0">
      <pane xSplit="2" topLeftCell="BG1" activePane="topRight" state="frozen"/>
      <selection pane="topRight" activeCell="A46" sqref="A46"/>
    </sheetView>
  </sheetViews>
  <sheetFormatPr defaultColWidth="9.33203125" defaultRowHeight="14.4" x14ac:dyDescent="0.3"/>
  <cols>
    <col min="1" max="1" width="38.6640625" style="2" customWidth="1"/>
    <col min="2" max="2" width="14.44140625" style="2" customWidth="1"/>
    <col min="3" max="12" width="9.33203125" style="2" bestFit="1" customWidth="1"/>
    <col min="13" max="65" width="14.5546875" style="2" bestFit="1" customWidth="1"/>
    <col min="66" max="66" width="17" style="2" customWidth="1"/>
    <col min="67" max="67" width="17.5546875" style="2" customWidth="1"/>
    <col min="68" max="68" width="15.44140625" style="287" customWidth="1"/>
    <col min="69" max="69" width="19" style="2" customWidth="1"/>
    <col min="70" max="70" width="16.6640625" style="2" customWidth="1"/>
    <col min="71" max="16384" width="9.33203125" style="2"/>
  </cols>
  <sheetData>
    <row r="1" spans="1:71" ht="15" thickBot="1" x14ac:dyDescent="0.35"/>
    <row r="2" spans="1:71" ht="15.6" x14ac:dyDescent="0.3">
      <c r="A2" s="79" t="s">
        <v>0</v>
      </c>
      <c r="B2" s="80" t="s">
        <v>30</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144">
        <v>2014</v>
      </c>
      <c r="BO2" s="144">
        <v>2015</v>
      </c>
      <c r="BP2" s="481">
        <v>2016</v>
      </c>
      <c r="BQ2" s="464">
        <v>2017</v>
      </c>
      <c r="BR2" s="353">
        <v>2018</v>
      </c>
    </row>
    <row r="3" spans="1:71" s="18" customFormat="1" ht="16.2" thickBot="1" x14ac:dyDescent="0.35">
      <c r="A3" s="313"/>
      <c r="B3" s="314"/>
      <c r="C3" s="167"/>
      <c r="D3" s="167"/>
      <c r="E3" s="167"/>
      <c r="F3" s="167"/>
      <c r="G3" s="167"/>
      <c r="H3" s="167"/>
      <c r="I3" s="167"/>
      <c r="J3" s="167"/>
      <c r="K3" s="167"/>
      <c r="L3" s="167"/>
      <c r="M3" s="168">
        <f>Population!E15</f>
        <v>106664</v>
      </c>
      <c r="N3" s="168">
        <f t="shared" ref="N3:V3" si="0">M3+($M$3*(M6/100))</f>
        <v>118675</v>
      </c>
      <c r="O3" s="168">
        <f t="shared" si="0"/>
        <v>130686</v>
      </c>
      <c r="P3" s="168">
        <f t="shared" si="0"/>
        <v>142697</v>
      </c>
      <c r="Q3" s="168">
        <f t="shared" si="0"/>
        <v>154708</v>
      </c>
      <c r="R3" s="168">
        <f t="shared" si="0"/>
        <v>166719</v>
      </c>
      <c r="S3" s="168">
        <f t="shared" si="0"/>
        <v>178730</v>
      </c>
      <c r="T3" s="168">
        <f t="shared" si="0"/>
        <v>190741</v>
      </c>
      <c r="U3" s="168">
        <f t="shared" si="0"/>
        <v>202752</v>
      </c>
      <c r="V3" s="168">
        <f t="shared" si="0"/>
        <v>214763</v>
      </c>
      <c r="W3" s="168">
        <f>Population!F15</f>
        <v>226774</v>
      </c>
      <c r="X3" s="168">
        <f t="shared" ref="X3:AF3" si="1">W3+($W$3*(W6/100))</f>
        <v>239277.4</v>
      </c>
      <c r="Y3" s="168">
        <f t="shared" si="1"/>
        <v>251780.8</v>
      </c>
      <c r="Z3" s="168">
        <f t="shared" si="1"/>
        <v>264284.2</v>
      </c>
      <c r="AA3" s="168">
        <f t="shared" si="1"/>
        <v>276787.60000000003</v>
      </c>
      <c r="AB3" s="168">
        <f t="shared" si="1"/>
        <v>289291.00000000006</v>
      </c>
      <c r="AC3" s="168">
        <f t="shared" si="1"/>
        <v>301794.40000000008</v>
      </c>
      <c r="AD3" s="168">
        <f t="shared" si="1"/>
        <v>314297.8000000001</v>
      </c>
      <c r="AE3" s="168">
        <f t="shared" si="1"/>
        <v>326801.20000000013</v>
      </c>
      <c r="AF3" s="168">
        <f t="shared" si="1"/>
        <v>339304.60000000015</v>
      </c>
      <c r="AG3" s="168">
        <f>Population!G15</f>
        <v>351808</v>
      </c>
      <c r="AH3" s="168">
        <f t="shared" ref="AH3:AM3" si="2">AG3+($AG$3*(AG6/100))</f>
        <v>364602.4</v>
      </c>
      <c r="AI3" s="168">
        <f t="shared" si="2"/>
        <v>377396.80000000005</v>
      </c>
      <c r="AJ3" s="168">
        <f t="shared" si="2"/>
        <v>390191.20000000007</v>
      </c>
      <c r="AK3" s="168">
        <f t="shared" si="2"/>
        <v>402985.60000000009</v>
      </c>
      <c r="AL3" s="168">
        <f t="shared" si="2"/>
        <v>415780.00000000012</v>
      </c>
      <c r="AM3" s="168">
        <f t="shared" si="2"/>
        <v>428574.40000000014</v>
      </c>
      <c r="AN3" s="168">
        <f>AM3+($AG$3*(AM6/100))-'Daman &amp; Diu'!AN3</f>
        <v>399381.80000000016</v>
      </c>
      <c r="AO3" s="168">
        <f>AN3+($AG$3*(AN6/100))-'Daman &amp; Diu'!AO3</f>
        <v>368337.20000000019</v>
      </c>
      <c r="AP3" s="168">
        <f>AO3+($AG$3*(AO6/100))-'Daman &amp; Diu'!AP3</f>
        <v>335440.60000000021</v>
      </c>
      <c r="AQ3" s="168">
        <f>Population!H15</f>
        <v>479752</v>
      </c>
      <c r="AR3" s="168">
        <f t="shared" ref="AR3:AZ3" si="3">AQ3+($AQ$3*(AQ6/100))</f>
        <v>498834.5</v>
      </c>
      <c r="AS3" s="168">
        <f t="shared" si="3"/>
        <v>517917</v>
      </c>
      <c r="AT3" s="168">
        <f t="shared" si="3"/>
        <v>536999.5</v>
      </c>
      <c r="AU3" s="168">
        <f t="shared" si="3"/>
        <v>556082</v>
      </c>
      <c r="AV3" s="168">
        <f t="shared" si="3"/>
        <v>575164.5</v>
      </c>
      <c r="AW3" s="168">
        <f t="shared" si="3"/>
        <v>594247</v>
      </c>
      <c r="AX3" s="168">
        <f t="shared" si="3"/>
        <v>613329.5</v>
      </c>
      <c r="AY3" s="168">
        <f t="shared" si="3"/>
        <v>632412</v>
      </c>
      <c r="AZ3" s="168">
        <f t="shared" si="3"/>
        <v>651494.5</v>
      </c>
      <c r="BA3" s="168">
        <f>Population!I15</f>
        <v>670577</v>
      </c>
      <c r="BB3" s="168">
        <f t="shared" ref="BB3:BJ3" si="4">BA3+($BA$3*(BA6/100))</f>
        <v>694200.7</v>
      </c>
      <c r="BC3" s="168">
        <f t="shared" si="4"/>
        <v>717824.39999999991</v>
      </c>
      <c r="BD3" s="168">
        <f t="shared" si="4"/>
        <v>741448.09999999986</v>
      </c>
      <c r="BE3" s="168">
        <f t="shared" si="4"/>
        <v>765071.79999999981</v>
      </c>
      <c r="BF3" s="168">
        <f t="shared" si="4"/>
        <v>788695.49999999977</v>
      </c>
      <c r="BG3" s="168">
        <f t="shared" si="4"/>
        <v>812319.19999999972</v>
      </c>
      <c r="BH3" s="168">
        <f t="shared" si="4"/>
        <v>835942.89999999967</v>
      </c>
      <c r="BI3" s="168">
        <f t="shared" si="4"/>
        <v>859566.59999999963</v>
      </c>
      <c r="BJ3" s="168">
        <f t="shared" si="4"/>
        <v>883190.29999999958</v>
      </c>
      <c r="BK3" s="168">
        <f>Population!J15</f>
        <v>906814</v>
      </c>
      <c r="BL3" s="168">
        <f>BK3+($BK$3*(BK6/100))</f>
        <v>938760.07314566406</v>
      </c>
      <c r="BM3" s="168">
        <f>BL3+($BK$3*(BL6/100))</f>
        <v>970706.14629132813</v>
      </c>
      <c r="BN3" s="168">
        <f>BM3+($BK$3*(BM6/100))</f>
        <v>1002652.2194369922</v>
      </c>
      <c r="BO3" s="594">
        <f>BN3+($BK$3*(BN6/100))</f>
        <v>1034598.2925826563</v>
      </c>
      <c r="BP3" s="492">
        <f t="shared" ref="BP3:BR3" si="5">BO3+($BK$3*(BO6/100))</f>
        <v>1066544.3657283203</v>
      </c>
      <c r="BQ3" s="492">
        <f t="shared" si="5"/>
        <v>1098490.4388739844</v>
      </c>
      <c r="BR3" s="679">
        <f t="shared" si="5"/>
        <v>1130436.5120196484</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678"/>
      <c r="BP4" s="678"/>
      <c r="BR4" s="678"/>
    </row>
    <row r="5" spans="1:71" ht="31.2" x14ac:dyDescent="0.3">
      <c r="A5" s="79" t="s">
        <v>1</v>
      </c>
      <c r="B5" s="80" t="s">
        <v>30</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144">
        <v>2016</v>
      </c>
      <c r="BQ5" s="464">
        <v>2017</v>
      </c>
      <c r="BR5" s="353">
        <v>2018</v>
      </c>
    </row>
    <row r="6" spans="1:71" ht="16.2" thickBot="1" x14ac:dyDescent="0.35">
      <c r="A6" s="42"/>
      <c r="B6" s="22"/>
      <c r="C6" s="199"/>
      <c r="D6" s="199"/>
      <c r="E6" s="199"/>
      <c r="F6" s="199"/>
      <c r="G6" s="199"/>
      <c r="H6" s="199"/>
      <c r="I6" s="199"/>
      <c r="J6" s="199"/>
      <c r="K6" s="199"/>
      <c r="L6" s="199"/>
      <c r="M6" s="199">
        <f t="shared" ref="M6:V6" si="6">((($W$3-$M$3)/$M$3)*100)/10</f>
        <v>11.260594014850373</v>
      </c>
      <c r="N6" s="199">
        <f t="shared" si="6"/>
        <v>11.260594014850373</v>
      </c>
      <c r="O6" s="199">
        <f t="shared" si="6"/>
        <v>11.260594014850373</v>
      </c>
      <c r="P6" s="199">
        <f t="shared" si="6"/>
        <v>11.260594014850373</v>
      </c>
      <c r="Q6" s="199">
        <f t="shared" si="6"/>
        <v>11.260594014850373</v>
      </c>
      <c r="R6" s="199">
        <f t="shared" si="6"/>
        <v>11.260594014850373</v>
      </c>
      <c r="S6" s="199">
        <f t="shared" si="6"/>
        <v>11.260594014850373</v>
      </c>
      <c r="T6" s="199">
        <f t="shared" si="6"/>
        <v>11.260594014850373</v>
      </c>
      <c r="U6" s="199">
        <f t="shared" si="6"/>
        <v>11.260594014850373</v>
      </c>
      <c r="V6" s="199">
        <f t="shared" si="6"/>
        <v>11.260594014850373</v>
      </c>
      <c r="W6" s="199">
        <f t="shared" ref="W6:AF6" si="7">((($AG$3-$W$3)/$W$3)*100)/10</f>
        <v>5.5135950329402839</v>
      </c>
      <c r="X6" s="199">
        <f t="shared" si="7"/>
        <v>5.5135950329402839</v>
      </c>
      <c r="Y6" s="199">
        <f t="shared" si="7"/>
        <v>5.5135950329402839</v>
      </c>
      <c r="Z6" s="199">
        <f t="shared" si="7"/>
        <v>5.5135950329402839</v>
      </c>
      <c r="AA6" s="199">
        <f t="shared" si="7"/>
        <v>5.5135950329402839</v>
      </c>
      <c r="AB6" s="199">
        <f t="shared" si="7"/>
        <v>5.5135950329402839</v>
      </c>
      <c r="AC6" s="199">
        <f t="shared" si="7"/>
        <v>5.5135950329402839</v>
      </c>
      <c r="AD6" s="199">
        <f t="shared" si="7"/>
        <v>5.5135950329402839</v>
      </c>
      <c r="AE6" s="199">
        <f t="shared" si="7"/>
        <v>5.5135950329402839</v>
      </c>
      <c r="AF6" s="199">
        <f t="shared" si="7"/>
        <v>5.5135950329402839</v>
      </c>
      <c r="AG6" s="199">
        <f t="shared" ref="AG6:AP6" si="8">((($AQ$3-$AG$3)/$AG$3)*100)/10</f>
        <v>3.6367564125886851</v>
      </c>
      <c r="AH6" s="199">
        <f t="shared" si="8"/>
        <v>3.6367564125886851</v>
      </c>
      <c r="AI6" s="199">
        <f t="shared" si="8"/>
        <v>3.6367564125886851</v>
      </c>
      <c r="AJ6" s="199">
        <f t="shared" si="8"/>
        <v>3.6367564125886851</v>
      </c>
      <c r="AK6" s="199">
        <f t="shared" si="8"/>
        <v>3.6367564125886851</v>
      </c>
      <c r="AL6" s="199">
        <f t="shared" si="8"/>
        <v>3.6367564125886851</v>
      </c>
      <c r="AM6" s="199">
        <f t="shared" si="8"/>
        <v>3.6367564125886851</v>
      </c>
      <c r="AN6" s="199">
        <f t="shared" si="8"/>
        <v>3.6367564125886851</v>
      </c>
      <c r="AO6" s="199">
        <f t="shared" si="8"/>
        <v>3.6367564125886851</v>
      </c>
      <c r="AP6" s="199">
        <f t="shared" si="8"/>
        <v>3.6367564125886851</v>
      </c>
      <c r="AQ6" s="199">
        <f t="shared" ref="AQ6:AZ6" si="9">((($BA$3-$AQ$3)/$AQ$3)*100)/10</f>
        <v>3.9775759142223484</v>
      </c>
      <c r="AR6" s="199">
        <f t="shared" si="9"/>
        <v>3.9775759142223484</v>
      </c>
      <c r="AS6" s="199">
        <f t="shared" si="9"/>
        <v>3.9775759142223484</v>
      </c>
      <c r="AT6" s="199">
        <f t="shared" si="9"/>
        <v>3.9775759142223484</v>
      </c>
      <c r="AU6" s="199">
        <f t="shared" si="9"/>
        <v>3.9775759142223484</v>
      </c>
      <c r="AV6" s="199">
        <f t="shared" si="9"/>
        <v>3.9775759142223484</v>
      </c>
      <c r="AW6" s="199">
        <f t="shared" si="9"/>
        <v>3.9775759142223484</v>
      </c>
      <c r="AX6" s="199">
        <f t="shared" si="9"/>
        <v>3.9775759142223484</v>
      </c>
      <c r="AY6" s="199">
        <f t="shared" si="9"/>
        <v>3.9775759142223484</v>
      </c>
      <c r="AZ6" s="199">
        <f t="shared" si="9"/>
        <v>3.9775759142223484</v>
      </c>
      <c r="BA6" s="199">
        <f t="shared" ref="BA6:BR6" si="10">((($BK$3-$BA$3)/$BA$3)*100)/10</f>
        <v>3.5228914800239197</v>
      </c>
      <c r="BB6" s="199">
        <f t="shared" si="10"/>
        <v>3.5228914800239197</v>
      </c>
      <c r="BC6" s="199">
        <f t="shared" si="10"/>
        <v>3.5228914800239197</v>
      </c>
      <c r="BD6" s="199">
        <f t="shared" si="10"/>
        <v>3.5228914800239197</v>
      </c>
      <c r="BE6" s="199">
        <f t="shared" si="10"/>
        <v>3.5228914800239197</v>
      </c>
      <c r="BF6" s="199">
        <f t="shared" si="10"/>
        <v>3.5228914800239197</v>
      </c>
      <c r="BG6" s="199">
        <f t="shared" si="10"/>
        <v>3.5228914800239197</v>
      </c>
      <c r="BH6" s="199">
        <f t="shared" si="10"/>
        <v>3.5228914800239197</v>
      </c>
      <c r="BI6" s="199">
        <f t="shared" si="10"/>
        <v>3.5228914800239197</v>
      </c>
      <c r="BJ6" s="199">
        <f t="shared" si="10"/>
        <v>3.5228914800239197</v>
      </c>
      <c r="BK6" s="199">
        <f t="shared" si="10"/>
        <v>3.5228914800239197</v>
      </c>
      <c r="BL6" s="199">
        <f t="shared" si="10"/>
        <v>3.5228914800239197</v>
      </c>
      <c r="BM6" s="199">
        <f t="shared" si="10"/>
        <v>3.5228914800239197</v>
      </c>
      <c r="BN6" s="199">
        <f t="shared" si="10"/>
        <v>3.5228914800239197</v>
      </c>
      <c r="BO6" s="576">
        <f t="shared" si="10"/>
        <v>3.5228914800239197</v>
      </c>
      <c r="BP6" s="199">
        <f t="shared" si="10"/>
        <v>3.5228914800239197</v>
      </c>
      <c r="BQ6" s="668">
        <f t="shared" si="10"/>
        <v>3.5228914800239197</v>
      </c>
      <c r="BR6" s="576">
        <f t="shared" si="10"/>
        <v>3.5228914800239197</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483"/>
      <c r="BP7" s="765"/>
      <c r="BR7" s="678"/>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144">
        <v>2015</v>
      </c>
      <c r="BP8" s="144">
        <v>2016</v>
      </c>
      <c r="BQ8" s="464">
        <v>2017</v>
      </c>
      <c r="BR8" s="353">
        <v>2018</v>
      </c>
    </row>
    <row r="9" spans="1:71" ht="16.2" thickBot="1" x14ac:dyDescent="0.35">
      <c r="A9" s="39"/>
      <c r="B9" s="24"/>
      <c r="C9" s="151"/>
      <c r="D9" s="151"/>
      <c r="E9" s="151"/>
      <c r="F9" s="151"/>
      <c r="G9" s="151"/>
      <c r="H9" s="151"/>
      <c r="I9" s="151"/>
      <c r="J9" s="151"/>
      <c r="K9" s="151"/>
      <c r="L9" s="151"/>
      <c r="M9" s="151">
        <f t="shared" ref="M9:U9" si="11">N9-($W$9*(M12/100))</f>
        <v>0.32091095290224692</v>
      </c>
      <c r="N9" s="151">
        <f t="shared" si="11"/>
        <v>0.32459588357659824</v>
      </c>
      <c r="O9" s="151">
        <f t="shared" si="11"/>
        <v>0.32828081425094957</v>
      </c>
      <c r="P9" s="151">
        <f t="shared" si="11"/>
        <v>0.3319657449253009</v>
      </c>
      <c r="Q9" s="151">
        <f t="shared" si="11"/>
        <v>0.33565067559965223</v>
      </c>
      <c r="R9" s="151">
        <f t="shared" si="11"/>
        <v>0.33933560627400355</v>
      </c>
      <c r="S9" s="151">
        <f t="shared" si="11"/>
        <v>0.34302053694835488</v>
      </c>
      <c r="T9" s="151">
        <f t="shared" si="11"/>
        <v>0.34670546762270621</v>
      </c>
      <c r="U9" s="151">
        <f t="shared" si="11"/>
        <v>0.35039039829705754</v>
      </c>
      <c r="V9" s="151">
        <f>W9-($W$9*(V12/100))</f>
        <v>0.35407532897140886</v>
      </c>
      <c r="W9" s="151">
        <f t="shared" ref="W9:AE9" si="12">X9-($AG$9*(W12/100))</f>
        <v>0.35776025964576019</v>
      </c>
      <c r="X9" s="151">
        <f t="shared" si="12"/>
        <v>0.36392564747318418</v>
      </c>
      <c r="Y9" s="151">
        <f t="shared" si="12"/>
        <v>0.37009103530060816</v>
      </c>
      <c r="Z9" s="151">
        <f t="shared" si="12"/>
        <v>0.37625642312803215</v>
      </c>
      <c r="AA9" s="151">
        <f t="shared" si="12"/>
        <v>0.38242181095545613</v>
      </c>
      <c r="AB9" s="151">
        <f t="shared" si="12"/>
        <v>0.38858719878288012</v>
      </c>
      <c r="AC9" s="151">
        <f t="shared" si="12"/>
        <v>0.3947525866103041</v>
      </c>
      <c r="AD9" s="151">
        <f t="shared" si="12"/>
        <v>0.40091797443772809</v>
      </c>
      <c r="AE9" s="151">
        <f t="shared" si="12"/>
        <v>0.40708336226515207</v>
      </c>
      <c r="AF9" s="151">
        <f>AG9-($AG$9*(AF12/100))</f>
        <v>0.41324875009257606</v>
      </c>
      <c r="AG9" s="151">
        <f t="shared" ref="AG9:AO9" si="13">AH9-($AQ$9*(AG12/100))</f>
        <v>0.41941413792000004</v>
      </c>
      <c r="AH9" s="151">
        <f t="shared" si="13"/>
        <v>0.42257101852800005</v>
      </c>
      <c r="AI9" s="151">
        <f t="shared" si="13"/>
        <v>0.42572789913600007</v>
      </c>
      <c r="AJ9" s="151">
        <f t="shared" si="13"/>
        <v>0.42888477974400008</v>
      </c>
      <c r="AK9" s="151">
        <f t="shared" si="13"/>
        <v>0.43204166035200009</v>
      </c>
      <c r="AL9" s="151">
        <f t="shared" si="13"/>
        <v>0.4351985409600001</v>
      </c>
      <c r="AM9" s="151">
        <f t="shared" si="13"/>
        <v>0.43835542156800011</v>
      </c>
      <c r="AN9" s="151">
        <f t="shared" si="13"/>
        <v>0.44151230217600013</v>
      </c>
      <c r="AO9" s="151">
        <f t="shared" si="13"/>
        <v>0.44466918278400014</v>
      </c>
      <c r="AP9" s="151">
        <f>AQ9-($AQ$9*(AP12/100))</f>
        <v>0.44782606339200015</v>
      </c>
      <c r="AQ9" s="151">
        <f t="shared" ref="AQ9:AY9" si="14">AR9-($BA$9*AQ12%)</f>
        <v>0.45098294400000016</v>
      </c>
      <c r="AR9" s="151">
        <f t="shared" si="14"/>
        <v>0.45724944960000014</v>
      </c>
      <c r="AS9" s="151">
        <f t="shared" si="14"/>
        <v>0.46351595520000011</v>
      </c>
      <c r="AT9" s="151">
        <f t="shared" si="14"/>
        <v>0.46978246080000008</v>
      </c>
      <c r="AU9" s="151">
        <f t="shared" si="14"/>
        <v>0.47604896640000005</v>
      </c>
      <c r="AV9" s="151">
        <f t="shared" si="14"/>
        <v>0.48231547200000002</v>
      </c>
      <c r="AW9" s="151">
        <f t="shared" si="14"/>
        <v>0.48858197759999999</v>
      </c>
      <c r="AX9" s="151">
        <f t="shared" si="14"/>
        <v>0.49484848319999997</v>
      </c>
      <c r="AY9" s="151">
        <f t="shared" si="14"/>
        <v>0.50111498879999994</v>
      </c>
      <c r="AZ9" s="151">
        <f>BA9-($BA$9*AZ12%)</f>
        <v>0.50738149439999991</v>
      </c>
      <c r="BA9" s="151">
        <f>BB9-($BE$9*BA12%)</f>
        <v>0.51364799999999988</v>
      </c>
      <c r="BB9" s="151">
        <f>BC9-($BE$9*BB12%)</f>
        <v>0.52023599999999992</v>
      </c>
      <c r="BC9" s="151">
        <f>BD9-($BE$9*BC12%)</f>
        <v>0.52682399999999996</v>
      </c>
      <c r="BD9" s="151">
        <f>BE9-($BE$9*BD12%)</f>
        <v>0.533412</v>
      </c>
      <c r="BE9" s="151">
        <f>'Per Capita Generation'!E16</f>
        <v>0.54</v>
      </c>
      <c r="BF9" s="151">
        <f t="shared" ref="BF9:BK9" si="15">BE9+($BE$9*(BE12/100))</f>
        <v>0.54658800000000007</v>
      </c>
      <c r="BG9" s="151">
        <f t="shared" si="15"/>
        <v>0.55317600000000011</v>
      </c>
      <c r="BH9" s="151">
        <f t="shared" si="15"/>
        <v>0.55976400000000015</v>
      </c>
      <c r="BI9" s="151">
        <f t="shared" si="15"/>
        <v>0.56635200000000019</v>
      </c>
      <c r="BJ9" s="151">
        <f t="shared" si="15"/>
        <v>0.57294000000000023</v>
      </c>
      <c r="BK9" s="151">
        <f t="shared" si="15"/>
        <v>0.57952800000000027</v>
      </c>
      <c r="BL9" s="196">
        <f>BK9+($BK$9*(BK12/100))</f>
        <v>0.58659824160000029</v>
      </c>
      <c r="BM9" s="196">
        <f>BL9+($BK$9*(BL12/100))</f>
        <v>0.59366848320000032</v>
      </c>
      <c r="BN9" s="488">
        <f>BM9+($BK$9*(BM12/100))</f>
        <v>0.60073872480000035</v>
      </c>
      <c r="BO9" s="196">
        <f>BN9+($BK$9*(BN12/100))</f>
        <v>0.60780896640000037</v>
      </c>
      <c r="BP9" s="196">
        <f t="shared" ref="BP9:BR9" si="16">BO9+($BK$9*(BO12/100))</f>
        <v>0.6148792080000004</v>
      </c>
      <c r="BQ9" s="579">
        <f t="shared" si="16"/>
        <v>0.62194944960000043</v>
      </c>
      <c r="BR9" s="661">
        <f t="shared" si="16"/>
        <v>0.62901969120000045</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P10" s="483"/>
      <c r="BQ10" s="678"/>
      <c r="BR10" s="765"/>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481">
        <v>2016</v>
      </c>
      <c r="BQ11" s="464">
        <v>2017</v>
      </c>
      <c r="BR11" s="353">
        <v>2018</v>
      </c>
    </row>
    <row r="12" spans="1:71" ht="16.2" thickBot="1" x14ac:dyDescent="0.35">
      <c r="A12" s="43"/>
      <c r="B12" s="25"/>
      <c r="C12" s="203"/>
      <c r="D12" s="203"/>
      <c r="E12" s="203"/>
      <c r="F12" s="203"/>
      <c r="G12" s="203"/>
      <c r="H12" s="203"/>
      <c r="I12" s="203"/>
      <c r="J12" s="203"/>
      <c r="K12" s="203"/>
      <c r="L12" s="203"/>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7">
        <v>1.22</v>
      </c>
      <c r="BP12" s="24">
        <v>1.22</v>
      </c>
      <c r="BQ12" s="24">
        <v>1.22</v>
      </c>
      <c r="BR12" s="681">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678"/>
      <c r="BP13" s="678"/>
      <c r="BQ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464">
        <v>2015</v>
      </c>
      <c r="BP14" s="144">
        <v>2016</v>
      </c>
      <c r="BQ14" s="464">
        <v>2017</v>
      </c>
      <c r="BR14" s="353">
        <v>2018</v>
      </c>
    </row>
    <row r="15" spans="1:71" ht="16.2" thickBot="1" x14ac:dyDescent="0.35">
      <c r="A15" s="39"/>
      <c r="B15" s="24"/>
      <c r="C15" s="215"/>
      <c r="D15" s="215"/>
      <c r="E15" s="215"/>
      <c r="F15" s="215"/>
      <c r="G15" s="215"/>
      <c r="H15" s="215"/>
      <c r="I15" s="215"/>
      <c r="J15" s="215"/>
      <c r="K15" s="215"/>
      <c r="L15" s="215"/>
      <c r="M15" s="215">
        <f t="shared" ref="M15:BD15" si="17">M9*M3*365/10^6</f>
        <v>12.493820746333322</v>
      </c>
      <c r="N15" s="215">
        <f t="shared" si="17"/>
        <v>14.060317016460271</v>
      </c>
      <c r="O15" s="215">
        <f t="shared" si="17"/>
        <v>15.659122869287854</v>
      </c>
      <c r="P15" s="215">
        <f t="shared" si="17"/>
        <v>17.290238304816068</v>
      </c>
      <c r="Q15" s="215">
        <f t="shared" si="17"/>
        <v>18.953663323044914</v>
      </c>
      <c r="R15" s="215">
        <f t="shared" si="17"/>
        <v>20.649397923974391</v>
      </c>
      <c r="S15" s="215">
        <f t="shared" si="17"/>
        <v>22.377442107604505</v>
      </c>
      <c r="T15" s="215">
        <f t="shared" si="17"/>
        <v>24.137795873935254</v>
      </c>
      <c r="U15" s="215">
        <f t="shared" si="17"/>
        <v>25.930459222966629</v>
      </c>
      <c r="V15" s="215">
        <f t="shared" si="17"/>
        <v>27.755432154698639</v>
      </c>
      <c r="W15" s="215">
        <f t="shared" si="17"/>
        <v>29.612714669131282</v>
      </c>
      <c r="X15" s="215">
        <f t="shared" si="17"/>
        <v>31.78390169305553</v>
      </c>
      <c r="Y15" s="215">
        <f t="shared" si="17"/>
        <v>34.011363183397606</v>
      </c>
      <c r="Z15" s="215">
        <f t="shared" si="17"/>
        <v>36.295099140157518</v>
      </c>
      <c r="AA15" s="215">
        <f t="shared" si="17"/>
        <v>38.635109563335263</v>
      </c>
      <c r="AB15" s="215">
        <f t="shared" si="17"/>
        <v>41.03139445293084</v>
      </c>
      <c r="AC15" s="215">
        <f t="shared" si="17"/>
        <v>43.48395380894425</v>
      </c>
      <c r="AD15" s="215">
        <f t="shared" si="17"/>
        <v>45.992787631375492</v>
      </c>
      <c r="AE15" s="215">
        <f t="shared" si="17"/>
        <v>48.557895920224553</v>
      </c>
      <c r="AF15" s="215">
        <f t="shared" si="17"/>
        <v>51.17927867549146</v>
      </c>
      <c r="AG15" s="215">
        <f t="shared" si="17"/>
        <v>53.856935897176172</v>
      </c>
      <c r="AH15" s="215">
        <f t="shared" si="17"/>
        <v>56.235698746899949</v>
      </c>
      <c r="AI15" s="215">
        <f t="shared" si="17"/>
        <v>58.643946583696966</v>
      </c>
      <c r="AJ15" s="215">
        <f t="shared" si="17"/>
        <v>61.081679407567187</v>
      </c>
      <c r="AK15" s="215">
        <f t="shared" si="17"/>
        <v>63.54889721851066</v>
      </c>
      <c r="AL15" s="215">
        <f t="shared" si="17"/>
        <v>66.045600016527345</v>
      </c>
      <c r="AM15" s="215">
        <f t="shared" si="17"/>
        <v>68.571787801617262</v>
      </c>
      <c r="AN15" s="215">
        <f t="shared" si="17"/>
        <v>64.361171957296136</v>
      </c>
      <c r="AO15" s="215">
        <f t="shared" si="17"/>
        <v>59.782693625225619</v>
      </c>
      <c r="AP15" s="215">
        <f t="shared" si="17"/>
        <v>54.829950840945493</v>
      </c>
      <c r="AQ15" s="215">
        <f t="shared" si="17"/>
        <v>78.971388812709137</v>
      </c>
      <c r="AR15" s="215">
        <f t="shared" si="17"/>
        <v>83.253507206769314</v>
      </c>
      <c r="AS15" s="215">
        <f t="shared" si="17"/>
        <v>87.622919433801229</v>
      </c>
      <c r="AT15" s="215">
        <f t="shared" si="17"/>
        <v>92.079625493804912</v>
      </c>
      <c r="AU15" s="215">
        <f t="shared" si="17"/>
        <v>96.623625386780361</v>
      </c>
      <c r="AV15" s="215">
        <f t="shared" si="17"/>
        <v>101.25491911272756</v>
      </c>
      <c r="AW15" s="215">
        <f t="shared" si="17"/>
        <v>105.97350667164652</v>
      </c>
      <c r="AX15" s="215">
        <f t="shared" si="17"/>
        <v>110.77938806353724</v>
      </c>
      <c r="AY15" s="215">
        <f t="shared" si="17"/>
        <v>115.67256328839973</v>
      </c>
      <c r="AZ15" s="215">
        <f t="shared" si="17"/>
        <v>120.65303234623397</v>
      </c>
      <c r="BA15" s="215">
        <f t="shared" si="17"/>
        <v>125.72079523703998</v>
      </c>
      <c r="BB15" s="215">
        <f t="shared" si="17"/>
        <v>131.81909130829797</v>
      </c>
      <c r="BC15" s="215">
        <f t="shared" si="17"/>
        <v>138.03099942254397</v>
      </c>
      <c r="BD15" s="215">
        <f t="shared" si="17"/>
        <v>144.35651957977797</v>
      </c>
      <c r="BE15" s="215">
        <f t="shared" ref="BE15:BR15" si="18">BE9*BE3*365/10^6</f>
        <v>150.79565177999996</v>
      </c>
      <c r="BF15" s="215">
        <f t="shared" si="18"/>
        <v>157.34839602320997</v>
      </c>
      <c r="BG15" s="215">
        <f t="shared" si="18"/>
        <v>164.01475230940798</v>
      </c>
      <c r="BH15" s="215">
        <f t="shared" si="18"/>
        <v>170.79472063859396</v>
      </c>
      <c r="BI15" s="215">
        <f t="shared" si="18"/>
        <v>177.68830101076799</v>
      </c>
      <c r="BJ15" s="215">
        <f t="shared" si="18"/>
        <v>184.69549342592995</v>
      </c>
      <c r="BK15" s="215">
        <f t="shared" si="18"/>
        <v>191.81629788408009</v>
      </c>
      <c r="BL15" s="215">
        <f t="shared" si="18"/>
        <v>200.99637798990997</v>
      </c>
      <c r="BM15" s="215">
        <f t="shared" si="18"/>
        <v>210.34134060811698</v>
      </c>
      <c r="BN15" s="501">
        <f t="shared" si="18"/>
        <v>219.85118573870113</v>
      </c>
      <c r="BO15" s="501">
        <f t="shared" si="18"/>
        <v>229.52591338166238</v>
      </c>
      <c r="BP15" s="501">
        <f t="shared" si="18"/>
        <v>239.36552353700074</v>
      </c>
      <c r="BQ15" s="215">
        <f t="shared" si="18"/>
        <v>249.37001620471617</v>
      </c>
      <c r="BR15" s="581">
        <f t="shared" si="18"/>
        <v>259.53939138480877</v>
      </c>
      <c r="BS15" s="477"/>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P16" s="678"/>
      <c r="BQ16" s="678"/>
      <c r="BS16" s="619"/>
    </row>
    <row r="17" spans="1:71" ht="46.8" x14ac:dyDescent="0.3">
      <c r="A17" s="79" t="s">
        <v>6</v>
      </c>
      <c r="B17" s="80" t="s">
        <v>30</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144">
        <v>2016</v>
      </c>
      <c r="BQ17" s="464">
        <v>2017</v>
      </c>
      <c r="BR17" s="353">
        <v>2018</v>
      </c>
    </row>
    <row r="18" spans="1:71" ht="16.2" thickBot="1" x14ac:dyDescent="0.35">
      <c r="A18" s="44"/>
      <c r="B18" s="26"/>
      <c r="C18" s="155"/>
      <c r="D18" s="155"/>
      <c r="E18" s="155"/>
      <c r="F18" s="155"/>
      <c r="G18" s="155"/>
      <c r="H18" s="155"/>
      <c r="I18" s="155"/>
      <c r="J18" s="155"/>
      <c r="K18" s="155"/>
      <c r="L18" s="155"/>
      <c r="M18" s="155">
        <f>'Proportion going to landfill'!$D$17</f>
        <v>70</v>
      </c>
      <c r="N18" s="155">
        <f>'Proportion going to landfill'!$D$17</f>
        <v>70</v>
      </c>
      <c r="O18" s="155">
        <f>'Proportion going to landfill'!$D$17</f>
        <v>70</v>
      </c>
      <c r="P18" s="155">
        <f>'Proportion going to landfill'!$D$17</f>
        <v>70</v>
      </c>
      <c r="Q18" s="155">
        <f>'Proportion going to landfill'!$D$17</f>
        <v>70</v>
      </c>
      <c r="R18" s="155">
        <f>'Proportion going to landfill'!$D$17</f>
        <v>70</v>
      </c>
      <c r="S18" s="155">
        <f>'Proportion going to landfill'!$D$17</f>
        <v>70</v>
      </c>
      <c r="T18" s="155">
        <f>'Proportion going to landfill'!$D$17</f>
        <v>70</v>
      </c>
      <c r="U18" s="155">
        <f>'Proportion going to landfill'!$D$17</f>
        <v>70</v>
      </c>
      <c r="V18" s="155">
        <f>'Proportion going to landfill'!$D$17</f>
        <v>70</v>
      </c>
      <c r="W18" s="155">
        <f>'Proportion going to landfill'!$D$17</f>
        <v>70</v>
      </c>
      <c r="X18" s="155">
        <f>'Proportion going to landfill'!$D$17</f>
        <v>70</v>
      </c>
      <c r="Y18" s="155">
        <f>'Proportion going to landfill'!$D$17</f>
        <v>70</v>
      </c>
      <c r="Z18" s="155">
        <f>'Proportion going to landfill'!$D$17</f>
        <v>70</v>
      </c>
      <c r="AA18" s="155">
        <f>'Proportion going to landfill'!$D$17</f>
        <v>70</v>
      </c>
      <c r="AB18" s="155">
        <f>'Proportion going to landfill'!$D$17</f>
        <v>70</v>
      </c>
      <c r="AC18" s="155">
        <f>'Proportion going to landfill'!$D$17</f>
        <v>70</v>
      </c>
      <c r="AD18" s="155">
        <f>'Proportion going to landfill'!$D$17</f>
        <v>70</v>
      </c>
      <c r="AE18" s="155">
        <f>'Proportion going to landfill'!$D$17</f>
        <v>70</v>
      </c>
      <c r="AF18" s="155">
        <f>'Proportion going to landfill'!$D$17</f>
        <v>70</v>
      </c>
      <c r="AG18" s="155">
        <f>'Proportion going to landfill'!$D$17</f>
        <v>70</v>
      </c>
      <c r="AH18" s="155">
        <f>'Proportion going to landfill'!$D$17</f>
        <v>70</v>
      </c>
      <c r="AI18" s="155">
        <f>'Proportion going to landfill'!$D$17</f>
        <v>70</v>
      </c>
      <c r="AJ18" s="155">
        <f>'Proportion going to landfill'!$D$17</f>
        <v>70</v>
      </c>
      <c r="AK18" s="155">
        <f>'Proportion going to landfill'!$D$17</f>
        <v>70</v>
      </c>
      <c r="AL18" s="155">
        <f>'Proportion going to landfill'!$D$17</f>
        <v>70</v>
      </c>
      <c r="AM18" s="155">
        <f>'Proportion going to landfill'!$D$17</f>
        <v>70</v>
      </c>
      <c r="AN18" s="155">
        <f>'Proportion going to landfill'!$D$17</f>
        <v>70</v>
      </c>
      <c r="AO18" s="155">
        <f>'Proportion going to landfill'!$D$17</f>
        <v>70</v>
      </c>
      <c r="AP18" s="155">
        <f>'Proportion going to landfill'!$D$17</f>
        <v>70</v>
      </c>
      <c r="AQ18" s="155">
        <f>'Proportion going to landfill'!$D$17</f>
        <v>70</v>
      </c>
      <c r="AR18" s="155">
        <f>'Proportion going to landfill'!$D$17</f>
        <v>70</v>
      </c>
      <c r="AS18" s="155">
        <f>'Proportion going to landfill'!$D$17</f>
        <v>70</v>
      </c>
      <c r="AT18" s="155">
        <f>'Proportion going to landfill'!$D$17</f>
        <v>70</v>
      </c>
      <c r="AU18" s="155">
        <f>'Proportion going to landfill'!$D$17</f>
        <v>70</v>
      </c>
      <c r="AV18" s="155">
        <f>'Proportion going to landfill'!$D$17</f>
        <v>70</v>
      </c>
      <c r="AW18" s="155">
        <f>'Proportion going to landfill'!$D$17</f>
        <v>70</v>
      </c>
      <c r="AX18" s="155">
        <f>'Proportion going to landfill'!$D$17</f>
        <v>70</v>
      </c>
      <c r="AY18" s="155">
        <f>'Proportion going to landfill'!$D$17</f>
        <v>70</v>
      </c>
      <c r="AZ18" s="155">
        <f>'Proportion going to landfill'!$D$17</f>
        <v>70</v>
      </c>
      <c r="BA18" s="155">
        <f>'Proportion going to landfill'!$D$17</f>
        <v>70</v>
      </c>
      <c r="BB18" s="155">
        <f>'Proportion going to landfill'!$D$17</f>
        <v>70</v>
      </c>
      <c r="BC18" s="155">
        <f>'Proportion going to landfill'!$D$17</f>
        <v>70</v>
      </c>
      <c r="BD18" s="155">
        <f>'Proportion going to landfill'!$D$17</f>
        <v>70</v>
      </c>
      <c r="BE18" s="155">
        <f>'Proportion going to landfill'!$D$17</f>
        <v>70</v>
      </c>
      <c r="BF18" s="155">
        <f>'Proportion going to landfill'!$D$17</f>
        <v>70</v>
      </c>
      <c r="BG18" s="155">
        <f>'Proportion going to landfill'!$D$17</f>
        <v>70</v>
      </c>
      <c r="BH18" s="155">
        <f>'Proportion going to landfill'!$D$17</f>
        <v>70</v>
      </c>
      <c r="BI18" s="155">
        <f>'Proportion going to landfill'!$D$17</f>
        <v>70</v>
      </c>
      <c r="BJ18" s="155">
        <f>'Proportion going to landfill'!$D$17</f>
        <v>70</v>
      </c>
      <c r="BK18" s="155">
        <f>'Proportion going to landfill'!$E$17</f>
        <v>70</v>
      </c>
      <c r="BL18" s="155">
        <f>'Proportion going to landfill'!$E$17</f>
        <v>70</v>
      </c>
      <c r="BM18" s="155">
        <f>'Proportion going to landfill'!$F$17</f>
        <v>68.418001041571515</v>
      </c>
      <c r="BN18" s="495">
        <f>'Proportion going to landfill'!$G$17</f>
        <v>70</v>
      </c>
      <c r="BO18" s="214">
        <f>'Proportion going to landfill'!$H$17</f>
        <v>70</v>
      </c>
      <c r="BP18" s="515">
        <f>'Proportion going to landfill'!$I$17</f>
        <v>70</v>
      </c>
      <c r="BQ18" s="214">
        <f>'Proportion going to landfill'!$J$17</f>
        <v>70</v>
      </c>
      <c r="BR18" s="674">
        <f>'Proportion going to landfill'!$K$17</f>
        <v>70</v>
      </c>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678"/>
      <c r="BP19" s="678"/>
      <c r="BQ19" s="765"/>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144">
        <v>2017</v>
      </c>
      <c r="BR20" s="353">
        <v>2018</v>
      </c>
    </row>
    <row r="21" spans="1:71" ht="16.2" thickBot="1" x14ac:dyDescent="0.35">
      <c r="A21" s="44"/>
      <c r="B21" s="28"/>
      <c r="C21" s="154"/>
      <c r="D21" s="154"/>
      <c r="E21" s="154"/>
      <c r="F21" s="154"/>
      <c r="G21" s="154"/>
      <c r="H21" s="154"/>
      <c r="I21" s="154"/>
      <c r="J21" s="154"/>
      <c r="K21" s="154"/>
      <c r="L21" s="154"/>
      <c r="M21" s="154">
        <f t="shared" ref="M21:AH21" si="19">M18%*M15</f>
        <v>8.7456745224333243</v>
      </c>
      <c r="N21" s="154">
        <f t="shared" si="19"/>
        <v>9.8422219115221896</v>
      </c>
      <c r="O21" s="154">
        <f t="shared" si="19"/>
        <v>10.961386008501497</v>
      </c>
      <c r="P21" s="154">
        <f t="shared" si="19"/>
        <v>12.103166813371248</v>
      </c>
      <c r="Q21" s="154">
        <f t="shared" si="19"/>
        <v>13.267564326131438</v>
      </c>
      <c r="R21" s="154">
        <f t="shared" si="19"/>
        <v>14.454578546782072</v>
      </c>
      <c r="S21" s="154">
        <f t="shared" si="19"/>
        <v>15.664209475323153</v>
      </c>
      <c r="T21" s="154">
        <f t="shared" si="19"/>
        <v>16.896457111754675</v>
      </c>
      <c r="U21" s="154">
        <f t="shared" si="19"/>
        <v>18.151321456076641</v>
      </c>
      <c r="V21" s="154">
        <f t="shared" si="19"/>
        <v>19.428802508289046</v>
      </c>
      <c r="W21" s="154">
        <f t="shared" si="19"/>
        <v>20.728900268391897</v>
      </c>
      <c r="X21" s="154">
        <f t="shared" si="19"/>
        <v>22.248731185138869</v>
      </c>
      <c r="Y21" s="154">
        <f t="shared" si="19"/>
        <v>23.807954228378321</v>
      </c>
      <c r="Z21" s="154">
        <f t="shared" si="19"/>
        <v>25.40656939811026</v>
      </c>
      <c r="AA21" s="154">
        <f t="shared" si="19"/>
        <v>27.044576694334683</v>
      </c>
      <c r="AB21" s="154">
        <f t="shared" si="19"/>
        <v>28.721976117051586</v>
      </c>
      <c r="AC21" s="154">
        <f t="shared" si="19"/>
        <v>30.438767666260972</v>
      </c>
      <c r="AD21" s="154">
        <f t="shared" si="19"/>
        <v>32.194951341962842</v>
      </c>
      <c r="AE21" s="154">
        <f t="shared" si="19"/>
        <v>33.990527144157184</v>
      </c>
      <c r="AF21" s="154">
        <f t="shared" si="19"/>
        <v>35.825495072844021</v>
      </c>
      <c r="AG21" s="154">
        <f t="shared" si="19"/>
        <v>37.699855128023316</v>
      </c>
      <c r="AH21" s="154">
        <f t="shared" si="19"/>
        <v>39.364989122829961</v>
      </c>
      <c r="AI21" s="154">
        <f t="shared" ref="AI21:BR21" si="20">AI18%*AI15</f>
        <v>41.050762608587874</v>
      </c>
      <c r="AJ21" s="154">
        <f t="shared" si="20"/>
        <v>42.757175585297027</v>
      </c>
      <c r="AK21" s="154">
        <f t="shared" si="20"/>
        <v>44.484228052957462</v>
      </c>
      <c r="AL21" s="154">
        <f t="shared" si="20"/>
        <v>46.231920011569137</v>
      </c>
      <c r="AM21" s="154">
        <f t="shared" si="20"/>
        <v>48.000251461132081</v>
      </c>
      <c r="AN21" s="154">
        <f t="shared" si="20"/>
        <v>45.052820370107291</v>
      </c>
      <c r="AO21" s="154">
        <f t="shared" si="20"/>
        <v>41.84788553765793</v>
      </c>
      <c r="AP21" s="154">
        <f t="shared" si="20"/>
        <v>38.380965588661844</v>
      </c>
      <c r="AQ21" s="154">
        <f t="shared" si="20"/>
        <v>55.279972168896393</v>
      </c>
      <c r="AR21" s="154">
        <f t="shared" si="20"/>
        <v>58.277455044738517</v>
      </c>
      <c r="AS21" s="154">
        <f t="shared" si="20"/>
        <v>61.336043603660855</v>
      </c>
      <c r="AT21" s="154">
        <f t="shared" si="20"/>
        <v>64.455737845663435</v>
      </c>
      <c r="AU21" s="154">
        <f t="shared" si="20"/>
        <v>67.636537770746244</v>
      </c>
      <c r="AV21" s="154">
        <f t="shared" si="20"/>
        <v>70.878443378909296</v>
      </c>
      <c r="AW21" s="154">
        <f t="shared" si="20"/>
        <v>74.181454670152561</v>
      </c>
      <c r="AX21" s="154">
        <f t="shared" si="20"/>
        <v>77.54557164447607</v>
      </c>
      <c r="AY21" s="154">
        <f t="shared" si="20"/>
        <v>80.970794301879806</v>
      </c>
      <c r="AZ21" s="154">
        <f t="shared" si="20"/>
        <v>84.457122642363771</v>
      </c>
      <c r="BA21" s="154">
        <f t="shared" si="20"/>
        <v>88.004556665927979</v>
      </c>
      <c r="BB21" s="154">
        <f t="shared" si="20"/>
        <v>92.273363915808574</v>
      </c>
      <c r="BC21" s="154">
        <f t="shared" si="20"/>
        <v>96.621699595780768</v>
      </c>
      <c r="BD21" s="154">
        <f t="shared" si="20"/>
        <v>101.04956370584458</v>
      </c>
      <c r="BE21" s="154">
        <f t="shared" si="20"/>
        <v>105.55695624599997</v>
      </c>
      <c r="BF21" s="154">
        <f t="shared" si="20"/>
        <v>110.14387721624698</v>
      </c>
      <c r="BG21" s="154">
        <f t="shared" si="20"/>
        <v>114.81032661658558</v>
      </c>
      <c r="BH21" s="154">
        <f t="shared" si="20"/>
        <v>119.55630444701576</v>
      </c>
      <c r="BI21" s="154">
        <f t="shared" si="20"/>
        <v>124.38181070753758</v>
      </c>
      <c r="BJ21" s="154">
        <f t="shared" si="20"/>
        <v>129.28684539815097</v>
      </c>
      <c r="BK21" s="154">
        <f t="shared" si="20"/>
        <v>134.27140851885605</v>
      </c>
      <c r="BL21" s="154">
        <f t="shared" si="20"/>
        <v>140.69746459293697</v>
      </c>
      <c r="BM21" s="154">
        <f t="shared" si="20"/>
        <v>143.91134060811697</v>
      </c>
      <c r="BN21" s="212">
        <f t="shared" si="20"/>
        <v>153.89583001709079</v>
      </c>
      <c r="BO21" s="154">
        <f t="shared" si="20"/>
        <v>160.66813936716366</v>
      </c>
      <c r="BP21" s="591">
        <f t="shared" si="20"/>
        <v>167.5558664759005</v>
      </c>
      <c r="BQ21" s="212">
        <f t="shared" si="20"/>
        <v>174.55901134330131</v>
      </c>
      <c r="BR21" s="672">
        <f t="shared" si="20"/>
        <v>181.67757396936614</v>
      </c>
      <c r="BS21" s="477"/>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678"/>
      <c r="BQ22" s="678"/>
      <c r="BR22" s="678"/>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81">
        <v>2015</v>
      </c>
      <c r="BP23" s="144">
        <v>2016</v>
      </c>
      <c r="BQ23" s="464">
        <v>2017</v>
      </c>
      <c r="BR23" s="353">
        <v>2018</v>
      </c>
    </row>
    <row r="24" spans="1:71" ht="16.2" thickBot="1" x14ac:dyDescent="0.35">
      <c r="A24" s="44"/>
      <c r="B24" s="26"/>
      <c r="C24" s="7"/>
      <c r="D24" s="7"/>
      <c r="E24" s="7"/>
      <c r="F24" s="156"/>
      <c r="G24" s="156"/>
      <c r="H24" s="156"/>
      <c r="I24" s="156"/>
      <c r="J24" s="156"/>
      <c r="K24" s="156"/>
      <c r="L24" s="156"/>
      <c r="M24" s="156">
        <f t="shared" ref="M24:AT24" si="21">M21*$B$44*$B$36*$B$37</f>
        <v>0.1532452072518857</v>
      </c>
      <c r="N24" s="156">
        <f t="shared" si="21"/>
        <v>0.17245934922245643</v>
      </c>
      <c r="O24" s="156">
        <f t="shared" si="21"/>
        <v>0.19206979019536663</v>
      </c>
      <c r="P24" s="156">
        <f t="shared" si="21"/>
        <v>0.21207653017061634</v>
      </c>
      <c r="Q24" s="156">
        <f t="shared" si="21"/>
        <v>0.23247956914820553</v>
      </c>
      <c r="R24" s="156">
        <f t="shared" si="21"/>
        <v>0.25327890712813417</v>
      </c>
      <c r="S24" s="156">
        <f t="shared" si="21"/>
        <v>0.2744745441104024</v>
      </c>
      <c r="T24" s="156">
        <f t="shared" si="21"/>
        <v>0.29606648009501008</v>
      </c>
      <c r="U24" s="156">
        <f t="shared" si="21"/>
        <v>0.31805471508195732</v>
      </c>
      <c r="V24" s="156">
        <f t="shared" si="21"/>
        <v>0.34043924907124401</v>
      </c>
      <c r="W24" s="156">
        <f t="shared" si="21"/>
        <v>0.36322008206287015</v>
      </c>
      <c r="X24" s="156">
        <f t="shared" si="21"/>
        <v>0.3898511673184773</v>
      </c>
      <c r="Y24" s="156">
        <f t="shared" si="21"/>
        <v>0.41717249717133625</v>
      </c>
      <c r="Z24" s="156">
        <f t="shared" si="21"/>
        <v>0.44518407162144724</v>
      </c>
      <c r="AA24" s="156">
        <f t="shared" si="21"/>
        <v>0.47388589066881004</v>
      </c>
      <c r="AB24" s="156">
        <f t="shared" si="21"/>
        <v>0.5032779543134247</v>
      </c>
      <c r="AC24" s="156">
        <f t="shared" si="21"/>
        <v>0.53336026255529123</v>
      </c>
      <c r="AD24" s="156">
        <f t="shared" si="21"/>
        <v>0.56413281539440963</v>
      </c>
      <c r="AE24" s="156">
        <f t="shared" si="21"/>
        <v>0.59559561283077977</v>
      </c>
      <c r="AF24" s="156">
        <f t="shared" si="21"/>
        <v>0.62774865486440212</v>
      </c>
      <c r="AG24" s="156">
        <f t="shared" si="21"/>
        <v>0.66059194149527578</v>
      </c>
      <c r="AH24" s="156">
        <f t="shared" si="21"/>
        <v>0.68976908540587578</v>
      </c>
      <c r="AI24" s="156">
        <f t="shared" si="21"/>
        <v>0.71930788273272017</v>
      </c>
      <c r="AJ24" s="156">
        <f t="shared" si="21"/>
        <v>0.74920833347580862</v>
      </c>
      <c r="AK24" s="156">
        <f t="shared" si="21"/>
        <v>0.77947043763514179</v>
      </c>
      <c r="AL24" s="156">
        <f t="shared" si="21"/>
        <v>0.81009419521071901</v>
      </c>
      <c r="AM24" s="156">
        <f t="shared" si="21"/>
        <v>0.84107960620254074</v>
      </c>
      <c r="AN24" s="156">
        <f t="shared" si="21"/>
        <v>0.78943353965316798</v>
      </c>
      <c r="AO24" s="156">
        <f t="shared" si="21"/>
        <v>0.73327538954505733</v>
      </c>
      <c r="AP24" s="156">
        <f t="shared" si="21"/>
        <v>0.6725266314307683</v>
      </c>
      <c r="AQ24" s="156">
        <f t="shared" si="21"/>
        <v>0.9686377843322701</v>
      </c>
      <c r="AR24" s="156">
        <f t="shared" si="21"/>
        <v>1.0211608782759263</v>
      </c>
      <c r="AS24" s="156">
        <f t="shared" si="21"/>
        <v>1.074754690440787</v>
      </c>
      <c r="AT24" s="156">
        <f t="shared" si="21"/>
        <v>1.129419220826853</v>
      </c>
      <c r="AU24" s="156">
        <f>AU21*$B$45*$B$36*$B$37</f>
        <v>1.2745429177519423</v>
      </c>
      <c r="AV24" s="156">
        <f t="shared" ref="AV24:BD24" si="22">AV21*$B$45*$B$36*$B$37</f>
        <v>1.3356333870321668</v>
      </c>
      <c r="AW24" s="156">
        <f t="shared" si="22"/>
        <v>1.3978753318043549</v>
      </c>
      <c r="AX24" s="156">
        <f t="shared" si="22"/>
        <v>1.461268752068507</v>
      </c>
      <c r="AY24" s="156">
        <f t="shared" si="22"/>
        <v>1.5258136478246231</v>
      </c>
      <c r="AZ24" s="156">
        <f t="shared" si="22"/>
        <v>1.591510019072703</v>
      </c>
      <c r="BA24" s="156">
        <f t="shared" si="22"/>
        <v>1.6583578658127469</v>
      </c>
      <c r="BB24" s="156">
        <f t="shared" si="22"/>
        <v>1.7387992696294969</v>
      </c>
      <c r="BC24" s="156">
        <f t="shared" si="22"/>
        <v>1.820739307182893</v>
      </c>
      <c r="BD24" s="156">
        <f t="shared" si="22"/>
        <v>1.9041779784729351</v>
      </c>
      <c r="BE24" s="156">
        <f>BE21*$B$46*$B$36*$B$37</f>
        <v>2.638133689145044</v>
      </c>
      <c r="BF24" s="156">
        <f t="shared" ref="BF24:BR24" si="23">BF21*$B$46*$B$36*$B$37</f>
        <v>2.7527723749447119</v>
      </c>
      <c r="BG24" s="156">
        <f t="shared" si="23"/>
        <v>2.8693986761335593</v>
      </c>
      <c r="BH24" s="156">
        <f t="shared" si="23"/>
        <v>2.988012592711585</v>
      </c>
      <c r="BI24" s="156">
        <f t="shared" si="23"/>
        <v>3.1086141246787911</v>
      </c>
      <c r="BJ24" s="156">
        <f t="shared" si="23"/>
        <v>3.2312032720351755</v>
      </c>
      <c r="BK24" s="156">
        <f t="shared" si="23"/>
        <v>3.3557800347807416</v>
      </c>
      <c r="BL24" s="156">
        <f t="shared" si="23"/>
        <v>3.5163833301036913</v>
      </c>
      <c r="BM24" s="156">
        <f t="shared" si="23"/>
        <v>3.596706170870549</v>
      </c>
      <c r="BN24" s="497">
        <f t="shared" si="23"/>
        <v>3.8462436605395336</v>
      </c>
      <c r="BO24" s="497">
        <f t="shared" si="23"/>
        <v>4.0155006956524257</v>
      </c>
      <c r="BP24" s="497">
        <f t="shared" si="23"/>
        <v>4.1876423106952982</v>
      </c>
      <c r="BQ24" s="497">
        <f t="shared" si="23"/>
        <v>4.3626685056681502</v>
      </c>
      <c r="BR24" s="675">
        <f t="shared" si="23"/>
        <v>4.5405792805709844</v>
      </c>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678"/>
      <c r="BP25" s="765"/>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144">
        <v>2015</v>
      </c>
      <c r="BP26" s="144">
        <v>2016</v>
      </c>
      <c r="BQ26" s="144">
        <v>2017</v>
      </c>
      <c r="BR26" s="353">
        <v>2018</v>
      </c>
    </row>
    <row r="27" spans="1:71" ht="16.2" thickBot="1" x14ac:dyDescent="0.35">
      <c r="A27" s="44"/>
      <c r="B27" s="28"/>
      <c r="C27" s="7"/>
      <c r="D27" s="7"/>
      <c r="E27" s="7"/>
      <c r="F27" s="151"/>
      <c r="G27" s="151"/>
      <c r="H27" s="151"/>
      <c r="I27" s="151"/>
      <c r="J27" s="151"/>
      <c r="K27" s="151"/>
      <c r="L27" s="151"/>
      <c r="M27" s="151">
        <f t="shared" ref="M27:BO27" si="24">M24+(L27*$B$38)</f>
        <v>0.1532452072518857</v>
      </c>
      <c r="N27" s="151">
        <f t="shared" si="24"/>
        <v>0.30174921777819091</v>
      </c>
      <c r="O27" s="151">
        <f t="shared" si="24"/>
        <v>0.4466494759353129</v>
      </c>
      <c r="P27" s="151">
        <f t="shared" si="24"/>
        <v>0.58890562042233574</v>
      </c>
      <c r="Q27" s="151">
        <f t="shared" si="24"/>
        <v>0.72932727891695681</v>
      </c>
      <c r="R27" s="151">
        <f t="shared" si="24"/>
        <v>0.86859751784523731</v>
      </c>
      <c r="S27" s="151">
        <f t="shared" si="24"/>
        <v>1.0072926264760165</v>
      </c>
      <c r="T27" s="151">
        <f t="shared" si="24"/>
        <v>1.1458988083595025</v>
      </c>
      <c r="U27" s="151">
        <f t="shared" si="24"/>
        <v>1.2848262635549672</v>
      </c>
      <c r="V27" s="151">
        <f t="shared" si="24"/>
        <v>1.4244210695202035</v>
      </c>
      <c r="W27" s="151">
        <f t="shared" si="24"/>
        <v>1.5649752047766323</v>
      </c>
      <c r="X27" s="151">
        <f t="shared" si="24"/>
        <v>1.7101889589335861</v>
      </c>
      <c r="Y27" s="151">
        <f t="shared" si="24"/>
        <v>1.8600241835053697</v>
      </c>
      <c r="Z27" s="151">
        <f t="shared" si="24"/>
        <v>2.0144486933894958</v>
      </c>
      <c r="AA27" s="151">
        <f t="shared" si="24"/>
        <v>2.1734353346687572</v>
      </c>
      <c r="AB27" s="151">
        <f t="shared" si="24"/>
        <v>2.3369611981347718</v>
      </c>
      <c r="AC27" s="151">
        <f t="shared" si="24"/>
        <v>2.5050069557537729</v>
      </c>
      <c r="AD27" s="151">
        <f t="shared" si="24"/>
        <v>2.6775563008562728</v>
      </c>
      <c r="AE27" s="151">
        <f t="shared" si="24"/>
        <v>2.8545954758364553</v>
      </c>
      <c r="AF27" s="151">
        <f t="shared" si="24"/>
        <v>3.0361128736817458</v>
      </c>
      <c r="AG27" s="151">
        <f t="shared" si="24"/>
        <v>3.2220987017914018</v>
      </c>
      <c r="AH27" s="151">
        <f t="shared" si="24"/>
        <v>3.4081883110295661</v>
      </c>
      <c r="AI27" s="151">
        <f t="shared" si="24"/>
        <v>3.5947271317140359</v>
      </c>
      <c r="AJ27" s="151">
        <f t="shared" si="24"/>
        <v>3.782006596387363</v>
      </c>
      <c r="AK27" s="151">
        <f t="shared" si="24"/>
        <v>3.9702725807659571</v>
      </c>
      <c r="AL27" s="151">
        <f t="shared" si="24"/>
        <v>4.1597325251973878</v>
      </c>
      <c r="AM27" s="151">
        <f t="shared" si="24"/>
        <v>4.3505614428892532</v>
      </c>
      <c r="AN27" s="151">
        <f t="shared" si="24"/>
        <v>4.4599138579724</v>
      </c>
      <c r="AO27" s="151">
        <f t="shared" si="24"/>
        <v>4.496014119242294</v>
      </c>
      <c r="AP27" s="151">
        <f t="shared" si="24"/>
        <v>4.4657224182726409</v>
      </c>
      <c r="AQ27" s="151">
        <f t="shared" si="24"/>
        <v>4.736277078368083</v>
      </c>
      <c r="AR27" s="151">
        <f t="shared" si="24"/>
        <v>5.0170616433761186</v>
      </c>
      <c r="AS27" s="151">
        <f t="shared" si="24"/>
        <v>5.3075476895845419</v>
      </c>
      <c r="AT27" s="151">
        <f t="shared" si="24"/>
        <v>5.6072893966410051</v>
      </c>
      <c r="AU27" s="151">
        <f t="shared" si="24"/>
        <v>6.0052990832878042</v>
      </c>
      <c r="AV27" s="151">
        <f t="shared" si="24"/>
        <v>6.4021822405957352</v>
      </c>
      <c r="AW27" s="151">
        <f t="shared" si="24"/>
        <v>6.7992664434751235</v>
      </c>
      <c r="AX27" s="151">
        <f t="shared" si="24"/>
        <v>7.1976717399113639</v>
      </c>
      <c r="AY27" s="151">
        <f t="shared" si="24"/>
        <v>7.5983430916386894</v>
      </c>
      <c r="AZ27" s="151">
        <f t="shared" si="24"/>
        <v>8.0020777436776811</v>
      </c>
      <c r="BA27" s="151">
        <f t="shared" si="24"/>
        <v>8.4095483154581139</v>
      </c>
      <c r="BB27" s="151">
        <f t="shared" si="24"/>
        <v>8.833764363915007</v>
      </c>
      <c r="BC27" s="151">
        <f t="shared" si="24"/>
        <v>9.2736068646369532</v>
      </c>
      <c r="BD27" s="151">
        <f t="shared" si="24"/>
        <v>9.7281317194582986</v>
      </c>
      <c r="BE27" s="151">
        <f t="shared" si="24"/>
        <v>10.845560817579155</v>
      </c>
      <c r="BF27" s="151">
        <f t="shared" si="24"/>
        <v>11.902951735616226</v>
      </c>
      <c r="BG27" s="151">
        <f t="shared" si="24"/>
        <v>12.911677276035004</v>
      </c>
      <c r="BH27" s="151">
        <f t="shared" si="24"/>
        <v>13.881332441264878</v>
      </c>
      <c r="BI27" s="151">
        <f t="shared" si="24"/>
        <v>14.820012339956447</v>
      </c>
      <c r="BJ27" s="151">
        <f t="shared" si="24"/>
        <v>15.734546650845832</v>
      </c>
      <c r="BK27" s="151">
        <f t="shared" si="24"/>
        <v>16.630697435154431</v>
      </c>
      <c r="BL27" s="151">
        <f t="shared" si="24"/>
        <v>17.547364944080716</v>
      </c>
      <c r="BM27" s="151">
        <f t="shared" si="24"/>
        <v>18.401061542263619</v>
      </c>
      <c r="BN27" s="260">
        <f t="shared" si="24"/>
        <v>19.370845511054956</v>
      </c>
      <c r="BO27" s="151">
        <f t="shared" si="24"/>
        <v>20.358289581840687</v>
      </c>
      <c r="BP27" s="151">
        <f t="shared" ref="BP27" si="25">BP24+(BO27*$B$38)</f>
        <v>21.363517701887165</v>
      </c>
      <c r="BQ27" s="151">
        <f t="shared" ref="BQ27" si="26">BQ24+(BP27*$B$38)</f>
        <v>22.386634442985322</v>
      </c>
      <c r="BR27" s="598">
        <f t="shared" ref="BR27" si="27">BR24+(BQ27*$B$38)</f>
        <v>23.427728030231048</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P28" s="483"/>
      <c r="BQ28" s="678"/>
      <c r="BS28" s="619"/>
    </row>
    <row r="29" spans="1:71" ht="44.25" customHeight="1" thickBot="1" x14ac:dyDescent="0.35">
      <c r="A29" s="67"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144">
        <v>2015</v>
      </c>
      <c r="BP29" s="481">
        <v>2016</v>
      </c>
      <c r="BQ29" s="464">
        <v>2017</v>
      </c>
      <c r="BR29" s="353">
        <v>2018</v>
      </c>
    </row>
    <row r="30" spans="1:71" ht="16.2" thickBot="1" x14ac:dyDescent="0.35">
      <c r="A30" s="72"/>
      <c r="B30" s="26"/>
      <c r="C30" s="7"/>
      <c r="D30" s="7"/>
      <c r="E30" s="7"/>
      <c r="F30" s="7"/>
      <c r="G30" s="7"/>
      <c r="H30" s="7"/>
      <c r="I30" s="7"/>
      <c r="J30" s="7"/>
      <c r="K30" s="7"/>
      <c r="L30" s="7"/>
      <c r="M30" s="7">
        <f t="shared" ref="M30:BO30" si="28">L27*(1-$B$38)</f>
        <v>0</v>
      </c>
      <c r="N30" s="151">
        <f t="shared" si="28"/>
        <v>2.3955338696151227E-2</v>
      </c>
      <c r="O30" s="151">
        <f t="shared" si="28"/>
        <v>4.716953203824463E-2</v>
      </c>
      <c r="P30" s="151">
        <f t="shared" si="28"/>
        <v>6.9820385683593417E-2</v>
      </c>
      <c r="Q30" s="151">
        <f t="shared" si="28"/>
        <v>9.2057910653584443E-2</v>
      </c>
      <c r="R30" s="151">
        <f t="shared" si="28"/>
        <v>0.11400866819985372</v>
      </c>
      <c r="S30" s="151">
        <f t="shared" si="28"/>
        <v>0.13577943547962332</v>
      </c>
      <c r="T30" s="151">
        <f t="shared" si="28"/>
        <v>0.15746029821152399</v>
      </c>
      <c r="U30" s="151">
        <f t="shared" si="28"/>
        <v>0.17912725988649272</v>
      </c>
      <c r="V30" s="151">
        <f t="shared" si="28"/>
        <v>0.2008444431060076</v>
      </c>
      <c r="W30" s="151">
        <f t="shared" si="28"/>
        <v>0.22266594680644125</v>
      </c>
      <c r="X30" s="151">
        <f t="shared" si="28"/>
        <v>0.24463741316152343</v>
      </c>
      <c r="Y30" s="151">
        <f t="shared" si="28"/>
        <v>0.2673372725995527</v>
      </c>
      <c r="Z30" s="151">
        <f t="shared" si="28"/>
        <v>0.29075956173732137</v>
      </c>
      <c r="AA30" s="151">
        <f t="shared" si="28"/>
        <v>0.31489924938954894</v>
      </c>
      <c r="AB30" s="151">
        <f t="shared" si="28"/>
        <v>0.33975209084741015</v>
      </c>
      <c r="AC30" s="151">
        <f t="shared" si="28"/>
        <v>0.36531450493629031</v>
      </c>
      <c r="AD30" s="151">
        <f t="shared" si="28"/>
        <v>0.39158347029190976</v>
      </c>
      <c r="AE30" s="151">
        <f t="shared" si="28"/>
        <v>0.41855643785059737</v>
      </c>
      <c r="AF30" s="151">
        <f t="shared" si="28"/>
        <v>0.44623125701911182</v>
      </c>
      <c r="AG30" s="151">
        <f t="shared" si="28"/>
        <v>0.47460611338561948</v>
      </c>
      <c r="AH30" s="151">
        <f t="shared" si="28"/>
        <v>0.50367947616771169</v>
      </c>
      <c r="AI30" s="151">
        <f t="shared" si="28"/>
        <v>0.53276906204825025</v>
      </c>
      <c r="AJ30" s="151">
        <f t="shared" si="28"/>
        <v>0.56192886880248138</v>
      </c>
      <c r="AK30" s="151">
        <f t="shared" si="28"/>
        <v>0.59120445325654747</v>
      </c>
      <c r="AL30" s="151">
        <f t="shared" si="28"/>
        <v>0.62063425077928891</v>
      </c>
      <c r="AM30" s="151">
        <f t="shared" si="28"/>
        <v>0.65025068851067547</v>
      </c>
      <c r="AN30" s="151">
        <f t="shared" si="28"/>
        <v>0.68008112457002146</v>
      </c>
      <c r="AO30" s="151">
        <f t="shared" si="28"/>
        <v>0.69717512827516293</v>
      </c>
      <c r="AP30" s="151">
        <f t="shared" si="28"/>
        <v>0.70281833240042091</v>
      </c>
      <c r="AQ30" s="151">
        <f t="shared" si="28"/>
        <v>0.69808312423682828</v>
      </c>
      <c r="AR30" s="151">
        <f t="shared" si="28"/>
        <v>0.740376313267891</v>
      </c>
      <c r="AS30" s="151">
        <f t="shared" si="28"/>
        <v>0.78426864423236375</v>
      </c>
      <c r="AT30" s="151">
        <f t="shared" si="28"/>
        <v>0.82967751377038967</v>
      </c>
      <c r="AU30" s="151">
        <f t="shared" si="28"/>
        <v>0.87653323110514347</v>
      </c>
      <c r="AV30" s="151">
        <f t="shared" si="28"/>
        <v>0.93875022972423572</v>
      </c>
      <c r="AW30" s="151">
        <f t="shared" si="28"/>
        <v>1.0007911289249667</v>
      </c>
      <c r="AX30" s="151">
        <f t="shared" si="28"/>
        <v>1.0628634556322669</v>
      </c>
      <c r="AY30" s="151">
        <f t="shared" si="28"/>
        <v>1.125142296097297</v>
      </c>
      <c r="AZ30" s="151">
        <f t="shared" si="28"/>
        <v>1.187775367033711</v>
      </c>
      <c r="BA30" s="151">
        <f t="shared" si="28"/>
        <v>1.2508872940323139</v>
      </c>
      <c r="BB30" s="151">
        <f t="shared" si="28"/>
        <v>1.3145832211726034</v>
      </c>
      <c r="BC30" s="151">
        <f t="shared" si="28"/>
        <v>1.3808968064609468</v>
      </c>
      <c r="BD30" s="151">
        <f t="shared" si="28"/>
        <v>1.449653123651589</v>
      </c>
      <c r="BE30" s="151">
        <f t="shared" si="28"/>
        <v>1.5207045910241865</v>
      </c>
      <c r="BF30" s="151">
        <f t="shared" si="28"/>
        <v>1.6953814569076417</v>
      </c>
      <c r="BG30" s="151">
        <f t="shared" si="28"/>
        <v>1.8606731357147817</v>
      </c>
      <c r="BH30" s="151">
        <f t="shared" si="28"/>
        <v>2.0183574274817118</v>
      </c>
      <c r="BI30" s="151">
        <f t="shared" si="28"/>
        <v>2.169934225987221</v>
      </c>
      <c r="BJ30" s="151">
        <f t="shared" si="28"/>
        <v>2.31666896114579</v>
      </c>
      <c r="BK30" s="151">
        <f t="shared" si="28"/>
        <v>2.4596292504721431</v>
      </c>
      <c r="BL30" s="151">
        <f t="shared" si="28"/>
        <v>2.5997158211774067</v>
      </c>
      <c r="BM30" s="151">
        <f t="shared" si="28"/>
        <v>2.7430095726876429</v>
      </c>
      <c r="BN30" s="260">
        <f t="shared" si="28"/>
        <v>2.8764596917481979</v>
      </c>
      <c r="BO30" s="260">
        <f t="shared" si="28"/>
        <v>3.0280566248666942</v>
      </c>
      <c r="BP30" s="151">
        <f t="shared" ref="BP30" si="29">BO27*(1-$B$38)</f>
        <v>3.1824141906488204</v>
      </c>
      <c r="BQ30" s="151">
        <f t="shared" ref="BQ30" si="30">BP27*(1-$B$38)</f>
        <v>3.3395517645699941</v>
      </c>
      <c r="BR30" s="598">
        <f t="shared" ref="BR30" si="31">BQ27*(1-$B$38)</f>
        <v>3.4994856933252585</v>
      </c>
      <c r="BS30" s="47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483"/>
      <c r="BP31" s="678"/>
      <c r="BR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64">
        <v>2015</v>
      </c>
      <c r="BP32" s="144">
        <v>2016</v>
      </c>
      <c r="BQ32" s="464">
        <v>2017</v>
      </c>
      <c r="BR32" s="353">
        <v>2018</v>
      </c>
    </row>
    <row r="33" spans="1:71" ht="16.2" thickBot="1" x14ac:dyDescent="0.35">
      <c r="A33" s="44"/>
      <c r="B33" s="28"/>
      <c r="C33" s="7"/>
      <c r="D33" s="7"/>
      <c r="E33" s="7"/>
      <c r="F33" s="7"/>
      <c r="G33" s="151"/>
      <c r="H33" s="151"/>
      <c r="I33" s="151"/>
      <c r="J33" s="151"/>
      <c r="K33" s="151"/>
      <c r="L33" s="151"/>
      <c r="M33" s="151">
        <f t="shared" ref="M33:AK33" si="32">M30*$B$39*16/12</f>
        <v>0</v>
      </c>
      <c r="N33" s="151">
        <f t="shared" si="32"/>
        <v>1.5970225797434151E-2</v>
      </c>
      <c r="O33" s="151">
        <f t="shared" si="32"/>
        <v>3.1446354692163087E-2</v>
      </c>
      <c r="P33" s="151">
        <f t="shared" si="32"/>
        <v>4.6546923789062278E-2</v>
      </c>
      <c r="Q33" s="151">
        <f t="shared" si="32"/>
        <v>6.1371940435722964E-2</v>
      </c>
      <c r="R33" s="151">
        <f t="shared" si="32"/>
        <v>7.6005778799902488E-2</v>
      </c>
      <c r="S33" s="151">
        <f t="shared" si="32"/>
        <v>9.0519623653082207E-2</v>
      </c>
      <c r="T33" s="151">
        <f t="shared" si="32"/>
        <v>0.104973532141016</v>
      </c>
      <c r="U33" s="151">
        <f t="shared" si="32"/>
        <v>0.11941817325766181</v>
      </c>
      <c r="V33" s="151">
        <f t="shared" si="32"/>
        <v>0.13389629540400508</v>
      </c>
      <c r="W33" s="151">
        <f t="shared" si="32"/>
        <v>0.14844396453762751</v>
      </c>
      <c r="X33" s="151">
        <f t="shared" si="32"/>
        <v>0.16309160877434895</v>
      </c>
      <c r="Y33" s="151">
        <f t="shared" si="32"/>
        <v>0.17822484839970179</v>
      </c>
      <c r="Z33" s="151">
        <f t="shared" si="32"/>
        <v>0.19383970782488091</v>
      </c>
      <c r="AA33" s="151">
        <f t="shared" si="32"/>
        <v>0.20993283292636597</v>
      </c>
      <c r="AB33" s="151">
        <f t="shared" si="32"/>
        <v>0.22650139389827342</v>
      </c>
      <c r="AC33" s="151">
        <f t="shared" si="32"/>
        <v>0.2435430032908602</v>
      </c>
      <c r="AD33" s="151">
        <f t="shared" si="32"/>
        <v>0.26105564686127319</v>
      </c>
      <c r="AE33" s="151">
        <f t="shared" si="32"/>
        <v>0.2790376252337316</v>
      </c>
      <c r="AF33" s="151">
        <f t="shared" si="32"/>
        <v>0.29748750467940788</v>
      </c>
      <c r="AG33" s="151">
        <f t="shared" si="32"/>
        <v>0.316404075590413</v>
      </c>
      <c r="AH33" s="151">
        <f t="shared" si="32"/>
        <v>0.33578631744514115</v>
      </c>
      <c r="AI33" s="151">
        <f t="shared" si="32"/>
        <v>0.35517937469883348</v>
      </c>
      <c r="AJ33" s="151">
        <f t="shared" si="32"/>
        <v>0.3746192458683209</v>
      </c>
      <c r="AK33" s="151">
        <f t="shared" si="32"/>
        <v>0.39413630217103163</v>
      </c>
      <c r="AL33" s="151">
        <f t="shared" ref="AL33:BR33" si="33">AL30*$B$39*16/12</f>
        <v>0.41375616718619262</v>
      </c>
      <c r="AM33" s="151">
        <f t="shared" si="33"/>
        <v>0.43350045900711698</v>
      </c>
      <c r="AN33" s="151">
        <f t="shared" si="33"/>
        <v>0.45338741638001429</v>
      </c>
      <c r="AO33" s="151">
        <f t="shared" si="33"/>
        <v>0.4647834188501086</v>
      </c>
      <c r="AP33" s="151">
        <f t="shared" si="33"/>
        <v>0.46854555493361394</v>
      </c>
      <c r="AQ33" s="151">
        <f t="shared" si="33"/>
        <v>0.46538874949121883</v>
      </c>
      <c r="AR33" s="151">
        <f t="shared" si="33"/>
        <v>0.49358420884526066</v>
      </c>
      <c r="AS33" s="151">
        <f t="shared" si="33"/>
        <v>0.5228457628215758</v>
      </c>
      <c r="AT33" s="151">
        <f t="shared" si="33"/>
        <v>0.55311834251359315</v>
      </c>
      <c r="AU33" s="151">
        <f t="shared" si="33"/>
        <v>0.58435548740342902</v>
      </c>
      <c r="AV33" s="151">
        <f t="shared" si="33"/>
        <v>0.62583348648282378</v>
      </c>
      <c r="AW33" s="151">
        <f t="shared" si="33"/>
        <v>0.66719408594997776</v>
      </c>
      <c r="AX33" s="151">
        <f t="shared" si="33"/>
        <v>0.70857563708817795</v>
      </c>
      <c r="AY33" s="151">
        <f t="shared" si="33"/>
        <v>0.7500948640648647</v>
      </c>
      <c r="AZ33" s="151">
        <f t="shared" si="33"/>
        <v>0.79185024468914067</v>
      </c>
      <c r="BA33" s="151">
        <f t="shared" si="33"/>
        <v>0.83392486268820931</v>
      </c>
      <c r="BB33" s="151">
        <f t="shared" si="33"/>
        <v>0.87638881411506897</v>
      </c>
      <c r="BC33" s="151">
        <f t="shared" si="33"/>
        <v>0.9205978709739645</v>
      </c>
      <c r="BD33" s="151">
        <f t="shared" si="33"/>
        <v>0.96643541576772607</v>
      </c>
      <c r="BE33" s="151">
        <f t="shared" si="33"/>
        <v>1.013803060682791</v>
      </c>
      <c r="BF33" s="151">
        <f t="shared" si="33"/>
        <v>1.1302543046050946</v>
      </c>
      <c r="BG33" s="151">
        <f t="shared" si="33"/>
        <v>1.2404487571431877</v>
      </c>
      <c r="BH33" s="151">
        <f t="shared" si="33"/>
        <v>1.3455716183211412</v>
      </c>
      <c r="BI33" s="151">
        <f t="shared" si="33"/>
        <v>1.4466228173248139</v>
      </c>
      <c r="BJ33" s="151">
        <f t="shared" si="33"/>
        <v>1.5444459740971934</v>
      </c>
      <c r="BK33" s="151">
        <f t="shared" si="33"/>
        <v>1.6397528336480953</v>
      </c>
      <c r="BL33" s="151">
        <f t="shared" si="33"/>
        <v>1.7331438807849378</v>
      </c>
      <c r="BM33" s="151">
        <f t="shared" si="33"/>
        <v>1.8286730484584286</v>
      </c>
      <c r="BN33" s="260">
        <f t="shared" si="33"/>
        <v>1.9176397944987986</v>
      </c>
      <c r="BO33" s="260">
        <f t="shared" si="33"/>
        <v>2.0187044165777963</v>
      </c>
      <c r="BP33" s="151">
        <f t="shared" si="33"/>
        <v>2.1216094604325471</v>
      </c>
      <c r="BQ33" s="598">
        <f t="shared" si="33"/>
        <v>2.2263678430466629</v>
      </c>
      <c r="BR33" s="682">
        <f t="shared" si="33"/>
        <v>2.3329904622168391</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2"/>
      <c r="BR34" s="741"/>
      <c r="BS34" s="619"/>
    </row>
    <row r="35" spans="1:71" ht="54"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6.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DOC!Z19</f>
        <v>0.12496256916488223</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c r="BS46" s="734"/>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723"/>
      <c r="BQ47" s="33"/>
      <c r="BR47" s="33"/>
    </row>
    <row r="48" spans="1:71" ht="33.7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144">
        <v>2016</v>
      </c>
      <c r="BQ48" s="144">
        <v>2017</v>
      </c>
      <c r="BR48" s="353">
        <v>2018</v>
      </c>
    </row>
    <row r="49" spans="1:71" s="18" customFormat="1" ht="16.2" thickBot="1" x14ac:dyDescent="0.35">
      <c r="A49" s="315"/>
      <c r="B49" s="303"/>
      <c r="C49" s="167"/>
      <c r="D49" s="167"/>
      <c r="E49" s="167"/>
      <c r="F49" s="167"/>
      <c r="G49" s="167"/>
      <c r="H49" s="167"/>
      <c r="I49" s="167"/>
      <c r="J49" s="167"/>
      <c r="K49" s="167"/>
      <c r="L49" s="167"/>
      <c r="M49" s="167">
        <f t="shared" ref="M49:BR49" si="34">(M33-$B$40)*(1-$B$41)*10^3</f>
        <v>0</v>
      </c>
      <c r="N49" s="167">
        <f t="shared" si="34"/>
        <v>15.970225797434152</v>
      </c>
      <c r="O49" s="167">
        <f t="shared" si="34"/>
        <v>31.446354692163087</v>
      </c>
      <c r="P49" s="167">
        <f t="shared" si="34"/>
        <v>46.546923789062276</v>
      </c>
      <c r="Q49" s="167">
        <f t="shared" si="34"/>
        <v>61.371940435722962</v>
      </c>
      <c r="R49" s="167">
        <f t="shared" si="34"/>
        <v>76.005778799902487</v>
      </c>
      <c r="S49" s="167">
        <f t="shared" si="34"/>
        <v>90.519623653082206</v>
      </c>
      <c r="T49" s="167">
        <f t="shared" si="34"/>
        <v>104.97353214101599</v>
      </c>
      <c r="U49" s="167">
        <f t="shared" si="34"/>
        <v>119.41817325766181</v>
      </c>
      <c r="V49" s="167">
        <f t="shared" si="34"/>
        <v>133.89629540400509</v>
      </c>
      <c r="W49" s="167">
        <f t="shared" si="34"/>
        <v>148.44396453762752</v>
      </c>
      <c r="X49" s="167">
        <f t="shared" si="34"/>
        <v>163.09160877434894</v>
      </c>
      <c r="Y49" s="167">
        <f t="shared" si="34"/>
        <v>178.22484839970178</v>
      </c>
      <c r="Z49" s="167">
        <f t="shared" si="34"/>
        <v>193.83970782488092</v>
      </c>
      <c r="AA49" s="167">
        <f t="shared" si="34"/>
        <v>209.93283292636596</v>
      </c>
      <c r="AB49" s="167">
        <f t="shared" si="34"/>
        <v>226.50139389827342</v>
      </c>
      <c r="AC49" s="167">
        <f t="shared" si="34"/>
        <v>243.54300329086021</v>
      </c>
      <c r="AD49" s="167">
        <f t="shared" si="34"/>
        <v>261.0556468612732</v>
      </c>
      <c r="AE49" s="167">
        <f t="shared" si="34"/>
        <v>279.0376252337316</v>
      </c>
      <c r="AF49" s="167">
        <f t="shared" si="34"/>
        <v>297.48750467940789</v>
      </c>
      <c r="AG49" s="167">
        <f t="shared" si="34"/>
        <v>316.40407559041302</v>
      </c>
      <c r="AH49" s="167">
        <f t="shared" si="34"/>
        <v>335.78631744514115</v>
      </c>
      <c r="AI49" s="167">
        <f t="shared" si="34"/>
        <v>355.1793746988335</v>
      </c>
      <c r="AJ49" s="167">
        <f t="shared" si="34"/>
        <v>374.61924586832089</v>
      </c>
      <c r="AK49" s="167">
        <f t="shared" si="34"/>
        <v>394.13630217103162</v>
      </c>
      <c r="AL49" s="167">
        <f t="shared" si="34"/>
        <v>413.75616718619261</v>
      </c>
      <c r="AM49" s="167">
        <f t="shared" si="34"/>
        <v>433.500459007117</v>
      </c>
      <c r="AN49" s="167">
        <f t="shared" si="34"/>
        <v>453.38741638001426</v>
      </c>
      <c r="AO49" s="167">
        <f t="shared" si="34"/>
        <v>464.7834188501086</v>
      </c>
      <c r="AP49" s="167">
        <f t="shared" si="34"/>
        <v>468.54555493361391</v>
      </c>
      <c r="AQ49" s="167">
        <f t="shared" si="34"/>
        <v>465.38874949121885</v>
      </c>
      <c r="AR49" s="167">
        <f t="shared" si="34"/>
        <v>493.58420884526066</v>
      </c>
      <c r="AS49" s="167">
        <f t="shared" si="34"/>
        <v>522.84576282157582</v>
      </c>
      <c r="AT49" s="167">
        <f t="shared" si="34"/>
        <v>553.11834251359312</v>
      </c>
      <c r="AU49" s="167">
        <f t="shared" si="34"/>
        <v>584.35548740342904</v>
      </c>
      <c r="AV49" s="167">
        <f t="shared" si="34"/>
        <v>625.83348648282379</v>
      </c>
      <c r="AW49" s="167">
        <f t="shared" si="34"/>
        <v>667.19408594997776</v>
      </c>
      <c r="AX49" s="167">
        <f t="shared" si="34"/>
        <v>708.57563708817793</v>
      </c>
      <c r="AY49" s="167">
        <f t="shared" si="34"/>
        <v>750.09486406486474</v>
      </c>
      <c r="AZ49" s="167">
        <f t="shared" si="34"/>
        <v>791.85024468914071</v>
      </c>
      <c r="BA49" s="167">
        <f t="shared" si="34"/>
        <v>833.92486268820926</v>
      </c>
      <c r="BB49" s="167">
        <f t="shared" si="34"/>
        <v>876.38881411506895</v>
      </c>
      <c r="BC49" s="167">
        <f t="shared" si="34"/>
        <v>920.59787097396452</v>
      </c>
      <c r="BD49" s="167">
        <f t="shared" si="34"/>
        <v>966.43541576772611</v>
      </c>
      <c r="BE49" s="167">
        <f t="shared" si="34"/>
        <v>1013.8030606827911</v>
      </c>
      <c r="BF49" s="167">
        <f t="shared" si="34"/>
        <v>1130.2543046050946</v>
      </c>
      <c r="BG49" s="167">
        <f t="shared" si="34"/>
        <v>1240.4487571431878</v>
      </c>
      <c r="BH49" s="167">
        <f t="shared" si="34"/>
        <v>1345.5716183211412</v>
      </c>
      <c r="BI49" s="167">
        <f t="shared" si="34"/>
        <v>1446.6228173248139</v>
      </c>
      <c r="BJ49" s="167">
        <f t="shared" si="34"/>
        <v>1544.4459740971934</v>
      </c>
      <c r="BK49" s="167">
        <f t="shared" si="34"/>
        <v>1639.7528336480952</v>
      </c>
      <c r="BL49" s="167">
        <f t="shared" si="34"/>
        <v>1733.1438807849377</v>
      </c>
      <c r="BM49" s="167">
        <f t="shared" si="34"/>
        <v>1828.6730484584286</v>
      </c>
      <c r="BN49" s="322">
        <f t="shared" si="34"/>
        <v>1917.6397944987987</v>
      </c>
      <c r="BO49" s="167">
        <f t="shared" si="34"/>
        <v>2018.7044165777963</v>
      </c>
      <c r="BP49" s="322">
        <f t="shared" si="34"/>
        <v>2121.6094604325472</v>
      </c>
      <c r="BQ49" s="322">
        <f t="shared" si="34"/>
        <v>2226.367843046663</v>
      </c>
      <c r="BR49" s="676">
        <f t="shared" si="34"/>
        <v>2332.9904622168392</v>
      </c>
      <c r="BS49" s="689"/>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P50" s="678"/>
      <c r="BQ50" s="483"/>
      <c r="BR50" s="678"/>
    </row>
    <row r="51" spans="1:71" ht="31.2"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144">
        <v>2016</v>
      </c>
      <c r="BQ51" s="464">
        <v>2017</v>
      </c>
      <c r="BR51" s="353">
        <v>2018</v>
      </c>
    </row>
    <row r="52" spans="1:71" s="18" customFormat="1" ht="16.2" thickBot="1" x14ac:dyDescent="0.35">
      <c r="A52" s="316"/>
      <c r="B52" s="317"/>
      <c r="C52" s="167"/>
      <c r="D52" s="167"/>
      <c r="E52" s="167"/>
      <c r="F52" s="318"/>
      <c r="G52" s="167"/>
      <c r="H52" s="167"/>
      <c r="I52" s="167"/>
      <c r="J52" s="167"/>
      <c r="K52" s="167"/>
      <c r="L52" s="167"/>
      <c r="M52" s="167">
        <f t="shared" ref="M52:BR52" si="35">M49*21</f>
        <v>0</v>
      </c>
      <c r="N52" s="167">
        <f t="shared" si="35"/>
        <v>335.37474174611719</v>
      </c>
      <c r="O52" s="167">
        <f t="shared" si="35"/>
        <v>660.37344853542481</v>
      </c>
      <c r="P52" s="167">
        <f t="shared" si="35"/>
        <v>977.48539957030778</v>
      </c>
      <c r="Q52" s="167">
        <f t="shared" si="35"/>
        <v>1288.8107491501821</v>
      </c>
      <c r="R52" s="167">
        <f t="shared" si="35"/>
        <v>1596.1213547979523</v>
      </c>
      <c r="S52" s="167">
        <f t="shared" si="35"/>
        <v>1900.9120967147264</v>
      </c>
      <c r="T52" s="167">
        <f t="shared" si="35"/>
        <v>2204.4441749613361</v>
      </c>
      <c r="U52" s="167">
        <f t="shared" si="35"/>
        <v>2507.7816384108978</v>
      </c>
      <c r="V52" s="167">
        <f t="shared" si="35"/>
        <v>2811.8222034841069</v>
      </c>
      <c r="W52" s="167">
        <f t="shared" si="35"/>
        <v>3117.3232552901782</v>
      </c>
      <c r="X52" s="167">
        <f t="shared" si="35"/>
        <v>3424.9237842613279</v>
      </c>
      <c r="Y52" s="167">
        <f t="shared" si="35"/>
        <v>3742.7218163937373</v>
      </c>
      <c r="Z52" s="167">
        <f t="shared" si="35"/>
        <v>4070.6338643224994</v>
      </c>
      <c r="AA52" s="167">
        <f t="shared" si="35"/>
        <v>4408.5894914536848</v>
      </c>
      <c r="AB52" s="167">
        <f t="shared" si="35"/>
        <v>4756.529271863742</v>
      </c>
      <c r="AC52" s="167">
        <f t="shared" si="35"/>
        <v>5114.4030691080643</v>
      </c>
      <c r="AD52" s="167">
        <f t="shared" si="35"/>
        <v>5482.1685840867376</v>
      </c>
      <c r="AE52" s="167">
        <f t="shared" si="35"/>
        <v>5859.7901299083633</v>
      </c>
      <c r="AF52" s="167">
        <f t="shared" si="35"/>
        <v>6247.2375982675658</v>
      </c>
      <c r="AG52" s="167">
        <f t="shared" si="35"/>
        <v>6644.4855873986735</v>
      </c>
      <c r="AH52" s="167">
        <f t="shared" si="35"/>
        <v>7051.5126663479641</v>
      </c>
      <c r="AI52" s="167">
        <f t="shared" si="35"/>
        <v>7458.7668686755032</v>
      </c>
      <c r="AJ52" s="167">
        <f t="shared" si="35"/>
        <v>7867.0041632347384</v>
      </c>
      <c r="AK52" s="167">
        <f t="shared" si="35"/>
        <v>8276.8623455916641</v>
      </c>
      <c r="AL52" s="167">
        <f t="shared" si="35"/>
        <v>8688.8795109100447</v>
      </c>
      <c r="AM52" s="167">
        <f t="shared" si="35"/>
        <v>9103.5096391494571</v>
      </c>
      <c r="AN52" s="167">
        <f t="shared" si="35"/>
        <v>9521.1357439802996</v>
      </c>
      <c r="AO52" s="167">
        <f t="shared" si="35"/>
        <v>9760.4517958522811</v>
      </c>
      <c r="AP52" s="167">
        <f t="shared" si="35"/>
        <v>9839.4566536058919</v>
      </c>
      <c r="AQ52" s="167">
        <f t="shared" si="35"/>
        <v>9773.1637393155961</v>
      </c>
      <c r="AR52" s="167">
        <f t="shared" si="35"/>
        <v>10365.268385750474</v>
      </c>
      <c r="AS52" s="167">
        <f t="shared" si="35"/>
        <v>10979.761019253092</v>
      </c>
      <c r="AT52" s="167">
        <f t="shared" si="35"/>
        <v>11615.485192785456</v>
      </c>
      <c r="AU52" s="167">
        <f t="shared" si="35"/>
        <v>12271.465235472009</v>
      </c>
      <c r="AV52" s="167">
        <f t="shared" si="35"/>
        <v>13142.503216139299</v>
      </c>
      <c r="AW52" s="167">
        <f t="shared" si="35"/>
        <v>14011.075804949533</v>
      </c>
      <c r="AX52" s="167">
        <f t="shared" si="35"/>
        <v>14880.088378851737</v>
      </c>
      <c r="AY52" s="167">
        <f t="shared" si="35"/>
        <v>15751.992145362159</v>
      </c>
      <c r="AZ52" s="167">
        <f t="shared" si="35"/>
        <v>16628.855138471954</v>
      </c>
      <c r="BA52" s="167">
        <f t="shared" si="35"/>
        <v>17512.422116452395</v>
      </c>
      <c r="BB52" s="167">
        <f t="shared" si="35"/>
        <v>18404.165096416447</v>
      </c>
      <c r="BC52" s="167">
        <f t="shared" si="35"/>
        <v>19332.555290453256</v>
      </c>
      <c r="BD52" s="167">
        <f t="shared" si="35"/>
        <v>20295.143731122247</v>
      </c>
      <c r="BE52" s="167">
        <f t="shared" si="35"/>
        <v>21289.864274338612</v>
      </c>
      <c r="BF52" s="167">
        <f t="shared" si="35"/>
        <v>23735.340396706986</v>
      </c>
      <c r="BG52" s="167">
        <f t="shared" si="35"/>
        <v>26049.423900006943</v>
      </c>
      <c r="BH52" s="167">
        <f t="shared" si="35"/>
        <v>28257.003984743966</v>
      </c>
      <c r="BI52" s="167">
        <f t="shared" si="35"/>
        <v>30379.079163821094</v>
      </c>
      <c r="BJ52" s="167">
        <f t="shared" si="35"/>
        <v>32433.365456041061</v>
      </c>
      <c r="BK52" s="167">
        <f t="shared" si="35"/>
        <v>34434.80950661</v>
      </c>
      <c r="BL52" s="167">
        <f t="shared" si="35"/>
        <v>36396.021496483692</v>
      </c>
      <c r="BM52" s="167">
        <f t="shared" si="35"/>
        <v>38402.134017627002</v>
      </c>
      <c r="BN52" s="322">
        <f t="shared" si="35"/>
        <v>40270.435684474774</v>
      </c>
      <c r="BO52" s="167">
        <f t="shared" si="35"/>
        <v>42392.792748133725</v>
      </c>
      <c r="BP52" s="322">
        <f t="shared" si="35"/>
        <v>44553.798669083488</v>
      </c>
      <c r="BQ52" s="322">
        <f t="shared" si="35"/>
        <v>46753.724703979926</v>
      </c>
      <c r="BR52" s="676">
        <f t="shared" si="35"/>
        <v>48992.799706553626</v>
      </c>
    </row>
  </sheetData>
  <mergeCells count="2">
    <mergeCell ref="A43:B43"/>
    <mergeCell ref="A35:B3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S52"/>
  <sheetViews>
    <sheetView topLeftCell="A37" zoomScale="70" zoomScaleNormal="70" workbookViewId="0">
      <pane xSplit="2" topLeftCell="BN1" activePane="topRight" state="frozen"/>
      <selection pane="topRight" activeCell="A46" sqref="A46"/>
    </sheetView>
  </sheetViews>
  <sheetFormatPr defaultColWidth="9.33203125" defaultRowHeight="14.4" x14ac:dyDescent="0.3"/>
  <cols>
    <col min="1" max="1" width="38.5546875" style="2" customWidth="1"/>
    <col min="2" max="2" width="16" style="2" customWidth="1"/>
    <col min="3" max="66" width="18.44140625" style="2" customWidth="1"/>
    <col min="67" max="67" width="16.33203125" style="2" customWidth="1"/>
    <col min="68" max="68" width="16.6640625" style="2" customWidth="1"/>
    <col min="69" max="69" width="15.44140625" style="2" customWidth="1"/>
    <col min="70" max="70" width="15.88671875" style="2" customWidth="1"/>
    <col min="71" max="16384" width="9.33203125" style="2"/>
  </cols>
  <sheetData>
    <row r="1" spans="1:71" ht="15" thickBot="1" x14ac:dyDescent="0.35">
      <c r="BO1" s="482"/>
    </row>
    <row r="2" spans="1:71" ht="15.6" x14ac:dyDescent="0.3">
      <c r="A2" s="79" t="s">
        <v>0</v>
      </c>
      <c r="B2" s="80" t="s">
        <v>31</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464">
        <v>2017</v>
      </c>
      <c r="BR2" s="353">
        <v>2018</v>
      </c>
    </row>
    <row r="3" spans="1:71" s="18" customFormat="1" ht="16.2" thickBot="1" x14ac:dyDescent="0.35">
      <c r="A3" s="313"/>
      <c r="B3" s="314"/>
      <c r="C3" s="168">
        <f>Population!D16</f>
        <v>4427896</v>
      </c>
      <c r="D3" s="168">
        <f t="shared" ref="D3:L3" si="0">C3+($C$3*(C6/100))</f>
        <v>4516768.8</v>
      </c>
      <c r="E3" s="168">
        <f t="shared" si="0"/>
        <v>4605641.5999999996</v>
      </c>
      <c r="F3" s="168">
        <f t="shared" si="0"/>
        <v>4694514.3999999994</v>
      </c>
      <c r="G3" s="168">
        <f t="shared" si="0"/>
        <v>4783387.1999999993</v>
      </c>
      <c r="H3" s="168">
        <f t="shared" si="0"/>
        <v>4872259.9999999991</v>
      </c>
      <c r="I3" s="168">
        <f t="shared" si="0"/>
        <v>4961132.7999999989</v>
      </c>
      <c r="J3" s="168">
        <f t="shared" si="0"/>
        <v>5050005.5999999987</v>
      </c>
      <c r="K3" s="168">
        <f t="shared" si="0"/>
        <v>5138878.3999999985</v>
      </c>
      <c r="L3" s="168">
        <f t="shared" si="0"/>
        <v>5227751.1999999983</v>
      </c>
      <c r="M3" s="168">
        <f>Population!E16</f>
        <v>5316624</v>
      </c>
      <c r="N3" s="168">
        <f t="shared" ref="N3:V3" si="1">M3+($M$3*(M6/100))</f>
        <v>5534611.5999999996</v>
      </c>
      <c r="O3" s="168">
        <f t="shared" si="1"/>
        <v>5752599.1999999993</v>
      </c>
      <c r="P3" s="168">
        <f t="shared" si="1"/>
        <v>5970586.7999999989</v>
      </c>
      <c r="Q3" s="168">
        <f t="shared" si="1"/>
        <v>6188574.3999999985</v>
      </c>
      <c r="R3" s="168">
        <f t="shared" si="1"/>
        <v>6406561.9999999981</v>
      </c>
      <c r="S3" s="168">
        <f t="shared" si="1"/>
        <v>6624549.5999999978</v>
      </c>
      <c r="T3" s="168">
        <f t="shared" si="1"/>
        <v>6842537.1999999974</v>
      </c>
      <c r="U3" s="168">
        <f t="shared" si="1"/>
        <v>7060524.799999997</v>
      </c>
      <c r="V3" s="168">
        <f t="shared" si="1"/>
        <v>7278512.3999999966</v>
      </c>
      <c r="W3" s="168">
        <f>Population!F16</f>
        <v>7496500</v>
      </c>
      <c r="X3" s="168">
        <f t="shared" ref="X3:AF3" si="2">W3+($W$3*(W6/100))</f>
        <v>7807015.2999999998</v>
      </c>
      <c r="Y3" s="168">
        <f t="shared" si="2"/>
        <v>8117530.5999999996</v>
      </c>
      <c r="Z3" s="168">
        <f t="shared" si="2"/>
        <v>8428045.9000000004</v>
      </c>
      <c r="AA3" s="168">
        <f t="shared" si="2"/>
        <v>8738561.2000000011</v>
      </c>
      <c r="AB3" s="168">
        <f t="shared" si="2"/>
        <v>9049076.5000000019</v>
      </c>
      <c r="AC3" s="168">
        <f t="shared" si="2"/>
        <v>9359591.8000000026</v>
      </c>
      <c r="AD3" s="168">
        <f t="shared" si="2"/>
        <v>9670107.1000000034</v>
      </c>
      <c r="AE3" s="168">
        <f t="shared" si="2"/>
        <v>9980622.4000000041</v>
      </c>
      <c r="AF3" s="168">
        <f t="shared" si="2"/>
        <v>10291137.700000005</v>
      </c>
      <c r="AG3" s="168">
        <f>Population!G16</f>
        <v>10601653</v>
      </c>
      <c r="AH3" s="168">
        <f t="shared" ref="AH3:AP3" si="3">AG3+($AG$3*(AG6/100))</f>
        <v>10966093.800000001</v>
      </c>
      <c r="AI3" s="168">
        <f t="shared" si="3"/>
        <v>11330534.600000001</v>
      </c>
      <c r="AJ3" s="168">
        <f t="shared" si="3"/>
        <v>11694975.400000002</v>
      </c>
      <c r="AK3" s="168">
        <f t="shared" si="3"/>
        <v>12059416.200000003</v>
      </c>
      <c r="AL3" s="168">
        <f t="shared" si="3"/>
        <v>12423857.000000004</v>
      </c>
      <c r="AM3" s="168">
        <f t="shared" si="3"/>
        <v>12788297.800000004</v>
      </c>
      <c r="AN3" s="168">
        <f t="shared" si="3"/>
        <v>13152738.600000005</v>
      </c>
      <c r="AO3" s="168">
        <f t="shared" si="3"/>
        <v>13517179.400000006</v>
      </c>
      <c r="AP3" s="168">
        <f t="shared" si="3"/>
        <v>13881620.200000007</v>
      </c>
      <c r="AQ3" s="168">
        <f>Population!H16</f>
        <v>14246061</v>
      </c>
      <c r="AR3" s="168">
        <f t="shared" ref="AR3:AZ3" si="4">AQ3+($AQ$3*(AQ6/100))</f>
        <v>14714479.9</v>
      </c>
      <c r="AS3" s="168">
        <f t="shared" si="4"/>
        <v>15182898.800000001</v>
      </c>
      <c r="AT3" s="168">
        <f t="shared" si="4"/>
        <v>15651317.700000001</v>
      </c>
      <c r="AU3" s="168">
        <f t="shared" si="4"/>
        <v>16119736.600000001</v>
      </c>
      <c r="AV3" s="168">
        <f t="shared" si="4"/>
        <v>16588155.500000002</v>
      </c>
      <c r="AW3" s="168">
        <f t="shared" si="4"/>
        <v>17056574.400000002</v>
      </c>
      <c r="AX3" s="168">
        <f t="shared" si="4"/>
        <v>17524993.300000001</v>
      </c>
      <c r="AY3" s="168">
        <f t="shared" si="4"/>
        <v>17993412.199999999</v>
      </c>
      <c r="AZ3" s="168">
        <f t="shared" si="4"/>
        <v>18461831.099999998</v>
      </c>
      <c r="BA3" s="168">
        <f>Population!I16</f>
        <v>18930250</v>
      </c>
      <c r="BB3" s="168">
        <f t="shared" ref="BB3:BJ3" si="5">BA3+($BA$3*(BA6/100))</f>
        <v>19611733.300000001</v>
      </c>
      <c r="BC3" s="168">
        <f t="shared" si="5"/>
        <v>20293216.600000001</v>
      </c>
      <c r="BD3" s="168">
        <f t="shared" si="5"/>
        <v>20974699.900000002</v>
      </c>
      <c r="BE3" s="168">
        <f t="shared" si="5"/>
        <v>21656183.200000003</v>
      </c>
      <c r="BF3" s="168">
        <f t="shared" si="5"/>
        <v>22337666.500000004</v>
      </c>
      <c r="BG3" s="168">
        <f t="shared" si="5"/>
        <v>23019149.800000004</v>
      </c>
      <c r="BH3" s="168">
        <f t="shared" si="5"/>
        <v>23700633.100000005</v>
      </c>
      <c r="BI3" s="168">
        <f t="shared" si="5"/>
        <v>24382116.400000006</v>
      </c>
      <c r="BJ3" s="168">
        <f t="shared" si="5"/>
        <v>25063599.700000007</v>
      </c>
      <c r="BK3" s="168">
        <f>Population!J16</f>
        <v>25745083</v>
      </c>
      <c r="BL3" s="168">
        <f>BK3+($BK$3*(BK6/100))</f>
        <v>26671898.236017164</v>
      </c>
      <c r="BM3" s="168">
        <f>BL3+($BK$3*(BL6/100))</f>
        <v>27598713.472034328</v>
      </c>
      <c r="BN3" s="492">
        <f>BM3+($BK$3*(BM6/100))</f>
        <v>28525528.708051492</v>
      </c>
      <c r="BO3" s="168">
        <f>BN3+($BK$3*(BN6/100))</f>
        <v>29452343.944068655</v>
      </c>
      <c r="BP3" s="168">
        <f t="shared" ref="BP3:BR3" si="6">BO3+($BK$3*(BO6/100))</f>
        <v>30379159.180085819</v>
      </c>
      <c r="BQ3" s="594">
        <f t="shared" si="6"/>
        <v>31305974.416102983</v>
      </c>
      <c r="BR3" s="679">
        <f t="shared" si="6"/>
        <v>32232789.652120147</v>
      </c>
      <c r="BS3" s="689"/>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213"/>
      <c r="BP4" s="678"/>
      <c r="BR4" s="483"/>
      <c r="BS4" s="619"/>
    </row>
    <row r="5" spans="1:71" ht="31.2" x14ac:dyDescent="0.3">
      <c r="A5" s="79" t="s">
        <v>1</v>
      </c>
      <c r="B5" s="80" t="s">
        <v>31</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481">
        <v>2016</v>
      </c>
      <c r="BQ5" s="464">
        <v>2017</v>
      </c>
      <c r="BR5" s="353">
        <v>2018</v>
      </c>
    </row>
    <row r="6" spans="1:71" ht="16.2" thickBot="1" x14ac:dyDescent="0.35">
      <c r="A6" s="42"/>
      <c r="B6" s="22"/>
      <c r="C6" s="154">
        <f t="shared" ref="C6:L6" si="7">((($M$3-$C$3)/$C$3)*100)/10</f>
        <v>2.0071112781330003</v>
      </c>
      <c r="D6" s="154">
        <f t="shared" si="7"/>
        <v>2.0071112781330003</v>
      </c>
      <c r="E6" s="154">
        <f t="shared" si="7"/>
        <v>2.0071112781330003</v>
      </c>
      <c r="F6" s="154">
        <f t="shared" si="7"/>
        <v>2.0071112781330003</v>
      </c>
      <c r="G6" s="154">
        <f t="shared" si="7"/>
        <v>2.0071112781330003</v>
      </c>
      <c r="H6" s="154">
        <f t="shared" si="7"/>
        <v>2.0071112781330003</v>
      </c>
      <c r="I6" s="154">
        <f t="shared" si="7"/>
        <v>2.0071112781330003</v>
      </c>
      <c r="J6" s="154">
        <f t="shared" si="7"/>
        <v>2.0071112781330003</v>
      </c>
      <c r="K6" s="154">
        <f t="shared" si="7"/>
        <v>2.0071112781330003</v>
      </c>
      <c r="L6" s="154">
        <f t="shared" si="7"/>
        <v>2.0071112781330003</v>
      </c>
      <c r="M6" s="154">
        <f t="shared" ref="M6:V6" si="8">((($W$3-$M$3)/$M$3)*100)/10</f>
        <v>4.1001131545130898</v>
      </c>
      <c r="N6" s="154">
        <f t="shared" si="8"/>
        <v>4.1001131545130898</v>
      </c>
      <c r="O6" s="154">
        <f t="shared" si="8"/>
        <v>4.1001131545130898</v>
      </c>
      <c r="P6" s="154">
        <f t="shared" si="8"/>
        <v>4.1001131545130898</v>
      </c>
      <c r="Q6" s="154">
        <f t="shared" si="8"/>
        <v>4.1001131545130898</v>
      </c>
      <c r="R6" s="154">
        <f t="shared" si="8"/>
        <v>4.1001131545130898</v>
      </c>
      <c r="S6" s="154">
        <f t="shared" si="8"/>
        <v>4.1001131545130898</v>
      </c>
      <c r="T6" s="154">
        <f t="shared" si="8"/>
        <v>4.1001131545130898</v>
      </c>
      <c r="U6" s="154">
        <f t="shared" si="8"/>
        <v>4.1001131545130898</v>
      </c>
      <c r="V6" s="154">
        <f t="shared" si="8"/>
        <v>4.1001131545130898</v>
      </c>
      <c r="W6" s="154">
        <f t="shared" ref="W6:AF6" si="9">((($AG$3-$W$3)/$W$3)*100)/10</f>
        <v>4.142136997265391</v>
      </c>
      <c r="X6" s="154">
        <f t="shared" si="9"/>
        <v>4.142136997265391</v>
      </c>
      <c r="Y6" s="154">
        <f t="shared" si="9"/>
        <v>4.142136997265391</v>
      </c>
      <c r="Z6" s="154">
        <f t="shared" si="9"/>
        <v>4.142136997265391</v>
      </c>
      <c r="AA6" s="154">
        <f t="shared" si="9"/>
        <v>4.142136997265391</v>
      </c>
      <c r="AB6" s="154">
        <f t="shared" si="9"/>
        <v>4.142136997265391</v>
      </c>
      <c r="AC6" s="154">
        <f t="shared" si="9"/>
        <v>4.142136997265391</v>
      </c>
      <c r="AD6" s="154">
        <f t="shared" si="9"/>
        <v>4.142136997265391</v>
      </c>
      <c r="AE6" s="154">
        <f t="shared" si="9"/>
        <v>4.142136997265391</v>
      </c>
      <c r="AF6" s="154">
        <f t="shared" si="9"/>
        <v>4.142136997265391</v>
      </c>
      <c r="AG6" s="154">
        <f t="shared" ref="AG6:AP6" si="10">((($AQ$3-$AG$3)/$AG$3)*100)/10</f>
        <v>3.4375846860862169</v>
      </c>
      <c r="AH6" s="154">
        <f t="shared" si="10"/>
        <v>3.4375846860862169</v>
      </c>
      <c r="AI6" s="154">
        <f t="shared" si="10"/>
        <v>3.4375846860862169</v>
      </c>
      <c r="AJ6" s="154">
        <f t="shared" si="10"/>
        <v>3.4375846860862169</v>
      </c>
      <c r="AK6" s="154">
        <f t="shared" si="10"/>
        <v>3.4375846860862169</v>
      </c>
      <c r="AL6" s="154">
        <f t="shared" si="10"/>
        <v>3.4375846860862169</v>
      </c>
      <c r="AM6" s="154">
        <f t="shared" si="10"/>
        <v>3.4375846860862169</v>
      </c>
      <c r="AN6" s="154">
        <f t="shared" si="10"/>
        <v>3.4375846860862169</v>
      </c>
      <c r="AO6" s="154">
        <f t="shared" si="10"/>
        <v>3.4375846860862169</v>
      </c>
      <c r="AP6" s="154">
        <f t="shared" si="10"/>
        <v>3.4375846860862169</v>
      </c>
      <c r="AQ6" s="154">
        <f t="shared" ref="AQ6:AZ6" si="11">((($BA$3-$AQ$3)/$AQ$3)*100)/10</f>
        <v>3.2880590641862333</v>
      </c>
      <c r="AR6" s="154">
        <f t="shared" si="11"/>
        <v>3.2880590641862333</v>
      </c>
      <c r="AS6" s="154">
        <f t="shared" si="11"/>
        <v>3.2880590641862333</v>
      </c>
      <c r="AT6" s="154">
        <f t="shared" si="11"/>
        <v>3.2880590641862333</v>
      </c>
      <c r="AU6" s="154">
        <f t="shared" si="11"/>
        <v>3.2880590641862333</v>
      </c>
      <c r="AV6" s="154">
        <f t="shared" si="11"/>
        <v>3.2880590641862333</v>
      </c>
      <c r="AW6" s="154">
        <f t="shared" si="11"/>
        <v>3.2880590641862333</v>
      </c>
      <c r="AX6" s="154">
        <f t="shared" si="11"/>
        <v>3.2880590641862333</v>
      </c>
      <c r="AY6" s="154">
        <f t="shared" si="11"/>
        <v>3.2880590641862333</v>
      </c>
      <c r="AZ6" s="154">
        <f t="shared" si="11"/>
        <v>3.2880590641862333</v>
      </c>
      <c r="BA6" s="154">
        <f t="shared" ref="BA6:BR6" si="12">((($BK$3-$BA$3)/$BA$3)*100)/10</f>
        <v>3.5999698894626326</v>
      </c>
      <c r="BB6" s="154">
        <f t="shared" si="12"/>
        <v>3.5999698894626326</v>
      </c>
      <c r="BC6" s="154">
        <f t="shared" si="12"/>
        <v>3.5999698894626326</v>
      </c>
      <c r="BD6" s="154">
        <f t="shared" si="12"/>
        <v>3.5999698894626326</v>
      </c>
      <c r="BE6" s="154">
        <f t="shared" si="12"/>
        <v>3.5999698894626326</v>
      </c>
      <c r="BF6" s="154">
        <f t="shared" si="12"/>
        <v>3.5999698894626326</v>
      </c>
      <c r="BG6" s="154">
        <f t="shared" si="12"/>
        <v>3.5999698894626326</v>
      </c>
      <c r="BH6" s="154">
        <f t="shared" si="12"/>
        <v>3.5999698894626326</v>
      </c>
      <c r="BI6" s="154">
        <f t="shared" si="12"/>
        <v>3.5999698894626326</v>
      </c>
      <c r="BJ6" s="154">
        <f t="shared" si="12"/>
        <v>3.5999698894626326</v>
      </c>
      <c r="BK6" s="154">
        <f t="shared" si="12"/>
        <v>3.5999698894626326</v>
      </c>
      <c r="BL6" s="154">
        <f t="shared" si="12"/>
        <v>3.5999698894626326</v>
      </c>
      <c r="BM6" s="154">
        <f t="shared" si="12"/>
        <v>3.5999698894626326</v>
      </c>
      <c r="BN6" s="212">
        <f t="shared" si="12"/>
        <v>3.5999698894626326</v>
      </c>
      <c r="BO6" s="154">
        <f t="shared" si="12"/>
        <v>3.5999698894626326</v>
      </c>
      <c r="BP6" s="591">
        <f t="shared" si="12"/>
        <v>3.5999698894626326</v>
      </c>
      <c r="BQ6" s="212">
        <f t="shared" si="12"/>
        <v>3.5999698894626326</v>
      </c>
      <c r="BR6" s="672">
        <f t="shared" si="12"/>
        <v>3.5999698894626326</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678"/>
      <c r="BP7" s="678"/>
      <c r="BR7" s="483"/>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81">
        <v>2015</v>
      </c>
      <c r="BP8" s="144">
        <v>2016</v>
      </c>
      <c r="BQ8" s="464">
        <v>2017</v>
      </c>
      <c r="BR8" s="353">
        <v>2018</v>
      </c>
    </row>
    <row r="9" spans="1:71" ht="16.2" thickBot="1" x14ac:dyDescent="0.35">
      <c r="A9" s="39"/>
      <c r="B9" s="24"/>
      <c r="C9" s="151">
        <f t="shared" ref="C9:K9" si="13">D9-($M$9*(C12/100))</f>
        <v>0.15567746893013445</v>
      </c>
      <c r="D9" s="151">
        <f t="shared" si="13"/>
        <v>0.15770039649250342</v>
      </c>
      <c r="E9" s="151">
        <f t="shared" si="13"/>
        <v>0.15972332405487238</v>
      </c>
      <c r="F9" s="151">
        <f t="shared" si="13"/>
        <v>0.16174625161724135</v>
      </c>
      <c r="G9" s="151">
        <f t="shared" si="13"/>
        <v>0.16376917917961031</v>
      </c>
      <c r="H9" s="151">
        <f t="shared" si="13"/>
        <v>0.16579210674197928</v>
      </c>
      <c r="I9" s="151">
        <f t="shared" si="13"/>
        <v>0.16781503430434824</v>
      </c>
      <c r="J9" s="151">
        <f t="shared" si="13"/>
        <v>0.16983796186671721</v>
      </c>
      <c r="K9" s="151">
        <f t="shared" si="13"/>
        <v>0.17186088942908617</v>
      </c>
      <c r="L9" s="151">
        <f>M9-($M$9*(L12/100))</f>
        <v>0.17388381699145514</v>
      </c>
      <c r="M9" s="151">
        <f t="shared" ref="M9:U9" si="14">N9-($W$9*(M12/100))</f>
        <v>0.1759067445538241</v>
      </c>
      <c r="N9" s="151">
        <f t="shared" si="14"/>
        <v>0.1779266324790241</v>
      </c>
      <c r="O9" s="151">
        <f t="shared" si="14"/>
        <v>0.1799465204042241</v>
      </c>
      <c r="P9" s="151">
        <f t="shared" si="14"/>
        <v>0.1819664083294241</v>
      </c>
      <c r="Q9" s="151">
        <f t="shared" si="14"/>
        <v>0.18398629625462409</v>
      </c>
      <c r="R9" s="151">
        <f t="shared" si="14"/>
        <v>0.18600618417982409</v>
      </c>
      <c r="S9" s="151">
        <f t="shared" si="14"/>
        <v>0.18802607210502409</v>
      </c>
      <c r="T9" s="151">
        <f t="shared" si="14"/>
        <v>0.19004596003022409</v>
      </c>
      <c r="U9" s="151">
        <f t="shared" si="14"/>
        <v>0.19206584795542408</v>
      </c>
      <c r="V9" s="151">
        <f>W9-($W$9*(V12/100))</f>
        <v>0.19408573588062408</v>
      </c>
      <c r="W9" s="151">
        <f t="shared" ref="W9:AE9" si="15">X9-($AG$9*(W12/100))</f>
        <v>0.19610562380582408</v>
      </c>
      <c r="X9" s="151">
        <f t="shared" si="15"/>
        <v>0.19948516972604169</v>
      </c>
      <c r="Y9" s="151">
        <f t="shared" si="15"/>
        <v>0.2028647156462593</v>
      </c>
      <c r="Z9" s="151">
        <f t="shared" si="15"/>
        <v>0.20624426156647691</v>
      </c>
      <c r="AA9" s="151">
        <f t="shared" si="15"/>
        <v>0.20962380748669451</v>
      </c>
      <c r="AB9" s="151">
        <f t="shared" si="15"/>
        <v>0.21300335340691212</v>
      </c>
      <c r="AC9" s="151">
        <f t="shared" si="15"/>
        <v>0.21638289932712973</v>
      </c>
      <c r="AD9" s="151">
        <f t="shared" si="15"/>
        <v>0.21976244524734734</v>
      </c>
      <c r="AE9" s="151">
        <f t="shared" si="15"/>
        <v>0.22314199116756495</v>
      </c>
      <c r="AF9" s="151">
        <f>AG9-($AG$9*(AF12/100))</f>
        <v>0.22652153708778255</v>
      </c>
      <c r="AG9" s="151">
        <f t="shared" ref="AG9:AO9" si="16">AH9-($AQ$9*(AG12/100))</f>
        <v>0.22990108300800016</v>
      </c>
      <c r="AH9" s="151">
        <f t="shared" si="16"/>
        <v>0.23163152126720016</v>
      </c>
      <c r="AI9" s="151">
        <f t="shared" si="16"/>
        <v>0.23336195952640015</v>
      </c>
      <c r="AJ9" s="151">
        <f t="shared" si="16"/>
        <v>0.23509239778560015</v>
      </c>
      <c r="AK9" s="151">
        <f t="shared" si="16"/>
        <v>0.23682283604480014</v>
      </c>
      <c r="AL9" s="151">
        <f t="shared" si="16"/>
        <v>0.23855327430400014</v>
      </c>
      <c r="AM9" s="151">
        <f t="shared" si="16"/>
        <v>0.24028371256320014</v>
      </c>
      <c r="AN9" s="151">
        <f t="shared" si="16"/>
        <v>0.24201415082240013</v>
      </c>
      <c r="AO9" s="151">
        <f t="shared" si="16"/>
        <v>0.24374458908160013</v>
      </c>
      <c r="AP9" s="151">
        <f>AQ9-($AQ$9*(AP12/100))</f>
        <v>0.24547502734080012</v>
      </c>
      <c r="AQ9" s="151">
        <f t="shared" ref="AQ9:AY9" si="17">AR9-($BA$9*AQ12%)</f>
        <v>0.24720546560000012</v>
      </c>
      <c r="AR9" s="151">
        <f t="shared" si="17"/>
        <v>0.25064043904000011</v>
      </c>
      <c r="AS9" s="151">
        <f t="shared" si="17"/>
        <v>0.2540754124800001</v>
      </c>
      <c r="AT9" s="151">
        <f t="shared" si="17"/>
        <v>0.25751038592000008</v>
      </c>
      <c r="AU9" s="151">
        <f t="shared" si="17"/>
        <v>0.26094535936000007</v>
      </c>
      <c r="AV9" s="151">
        <f t="shared" si="17"/>
        <v>0.26438033280000006</v>
      </c>
      <c r="AW9" s="151">
        <f t="shared" si="17"/>
        <v>0.26781530624000005</v>
      </c>
      <c r="AX9" s="151">
        <f t="shared" si="17"/>
        <v>0.27125027968000004</v>
      </c>
      <c r="AY9" s="151">
        <f t="shared" si="17"/>
        <v>0.27468525312000003</v>
      </c>
      <c r="AZ9" s="151">
        <f>BA9-($BA$9*AZ12%)</f>
        <v>0.27812022656000002</v>
      </c>
      <c r="BA9" s="151">
        <f>BB9-($BE$9*BA12%)</f>
        <v>0.28155520000000001</v>
      </c>
      <c r="BB9" s="151">
        <f>BC9-($BE$9*BB12%)</f>
        <v>0.28516639999999999</v>
      </c>
      <c r="BC9" s="151">
        <f>BD9-($BE$9*BC12%)</f>
        <v>0.28877759999999997</v>
      </c>
      <c r="BD9" s="151">
        <f>BE9-($BE$9*BD12%)</f>
        <v>0.29238879999999995</v>
      </c>
      <c r="BE9" s="151">
        <f>'Per Capita Generation'!E17</f>
        <v>0.29599999999999993</v>
      </c>
      <c r="BF9" s="151">
        <f t="shared" ref="BF9:BK9" si="18">BE9+($BE$9*(BE12/100))</f>
        <v>0.29961119999999991</v>
      </c>
      <c r="BG9" s="151">
        <f t="shared" si="18"/>
        <v>0.30322239999999989</v>
      </c>
      <c r="BH9" s="151">
        <f t="shared" si="18"/>
        <v>0.30683359999999987</v>
      </c>
      <c r="BI9" s="151">
        <f t="shared" si="18"/>
        <v>0.31044479999999985</v>
      </c>
      <c r="BJ9" s="151">
        <f t="shared" si="18"/>
        <v>0.31405599999999984</v>
      </c>
      <c r="BK9" s="151">
        <f t="shared" si="18"/>
        <v>0.31766719999999982</v>
      </c>
      <c r="BL9" s="196">
        <f>BK9+($BK$9*(BK12/100))</f>
        <v>0.32154273983999981</v>
      </c>
      <c r="BM9" s="196">
        <f>BL9+($BK$9*(BL12/100))</f>
        <v>0.32541827967999981</v>
      </c>
      <c r="BN9" s="488">
        <f>BM9+($BK$9*(BM12/100))</f>
        <v>0.32929381951999981</v>
      </c>
      <c r="BO9" s="488">
        <f>BN9+($BK$9*(BN12/100))</f>
        <v>0.33316935935999981</v>
      </c>
      <c r="BP9" s="488">
        <f t="shared" ref="BP9:BR9" si="19">BO9+($BK$9*(BO12/100))</f>
        <v>0.3370448991999998</v>
      </c>
      <c r="BQ9" s="488">
        <f t="shared" si="19"/>
        <v>0.3409204390399998</v>
      </c>
      <c r="BR9" s="661">
        <f t="shared" si="19"/>
        <v>0.3447959788799998</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P10" s="483"/>
      <c r="BQ10" s="483"/>
      <c r="BR10" s="483"/>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144">
        <v>2016</v>
      </c>
      <c r="BQ11" s="14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7">
        <v>1.22</v>
      </c>
      <c r="BP12" s="7">
        <v>1.22</v>
      </c>
      <c r="BQ12" s="24">
        <v>1.22</v>
      </c>
      <c r="BR12" s="681">
        <v>1.22</v>
      </c>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678"/>
      <c r="BP13" s="678"/>
      <c r="BQ13" s="678"/>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613">
        <v>2015</v>
      </c>
      <c r="BP14" s="144">
        <v>2016</v>
      </c>
      <c r="BQ14" s="144">
        <v>2017</v>
      </c>
      <c r="BR14" s="353">
        <v>2018</v>
      </c>
    </row>
    <row r="15" spans="1:71" s="18" customFormat="1" ht="16.2" thickBot="1" x14ac:dyDescent="0.35">
      <c r="A15" s="321"/>
      <c r="B15" s="322"/>
      <c r="C15" s="307">
        <f t="shared" ref="C15:BD15" si="20">C9*C3*365/10^6</f>
        <v>251.60312931754135</v>
      </c>
      <c r="D15" s="307">
        <f t="shared" si="20"/>
        <v>259.98812417811365</v>
      </c>
      <c r="E15" s="307">
        <f t="shared" si="20"/>
        <v>268.5043608014513</v>
      </c>
      <c r="F15" s="307">
        <f t="shared" si="20"/>
        <v>277.15183918755434</v>
      </c>
      <c r="G15" s="307">
        <f t="shared" si="20"/>
        <v>285.93055933642285</v>
      </c>
      <c r="H15" s="307">
        <f t="shared" si="20"/>
        <v>294.84052124805669</v>
      </c>
      <c r="I15" s="307">
        <f t="shared" si="20"/>
        <v>303.88172492245587</v>
      </c>
      <c r="J15" s="307">
        <f t="shared" si="20"/>
        <v>313.05417035962046</v>
      </c>
      <c r="K15" s="307">
        <f t="shared" si="20"/>
        <v>322.35785755955044</v>
      </c>
      <c r="L15" s="307">
        <f t="shared" si="20"/>
        <v>331.79278652224576</v>
      </c>
      <c r="M15" s="307">
        <f t="shared" si="20"/>
        <v>341.35895724770666</v>
      </c>
      <c r="N15" s="307">
        <f t="shared" si="20"/>
        <v>359.43550348458041</v>
      </c>
      <c r="O15" s="307">
        <f t="shared" si="20"/>
        <v>377.83347640184491</v>
      </c>
      <c r="P15" s="307">
        <f t="shared" si="20"/>
        <v>396.55287599950026</v>
      </c>
      <c r="Q15" s="307">
        <f t="shared" si="20"/>
        <v>415.59370227754653</v>
      </c>
      <c r="R15" s="307">
        <f t="shared" si="20"/>
        <v>434.95595523598354</v>
      </c>
      <c r="S15" s="307">
        <f t="shared" si="20"/>
        <v>454.63963487481141</v>
      </c>
      <c r="T15" s="307">
        <f t="shared" si="20"/>
        <v>474.64474119403013</v>
      </c>
      <c r="U15" s="307">
        <f t="shared" si="20"/>
        <v>494.97127419363972</v>
      </c>
      <c r="V15" s="307">
        <f t="shared" si="20"/>
        <v>515.61923387364004</v>
      </c>
      <c r="W15" s="307">
        <f t="shared" si="20"/>
        <v>536.5886202340314</v>
      </c>
      <c r="X15" s="307">
        <f t="shared" si="20"/>
        <v>568.44507684362111</v>
      </c>
      <c r="Y15" s="307">
        <f t="shared" si="20"/>
        <v>601.06759597536507</v>
      </c>
      <c r="Z15" s="307">
        <f t="shared" si="20"/>
        <v>634.45617762926372</v>
      </c>
      <c r="AA15" s="307">
        <f t="shared" si="20"/>
        <v>668.61082180531696</v>
      </c>
      <c r="AB15" s="307">
        <f t="shared" si="20"/>
        <v>703.53152850352456</v>
      </c>
      <c r="AC15" s="307">
        <f t="shared" si="20"/>
        <v>739.21829772388685</v>
      </c>
      <c r="AD15" s="307">
        <f t="shared" si="20"/>
        <v>775.6711294664035</v>
      </c>
      <c r="AE15" s="307">
        <f t="shared" si="20"/>
        <v>812.89002373107473</v>
      </c>
      <c r="AF15" s="307">
        <f t="shared" si="20"/>
        <v>850.87498051790033</v>
      </c>
      <c r="AG15" s="307">
        <f t="shared" si="20"/>
        <v>889.62599982688005</v>
      </c>
      <c r="AH15" s="307">
        <f t="shared" si="20"/>
        <v>927.1339410772764</v>
      </c>
      <c r="AI15" s="307">
        <f t="shared" si="20"/>
        <v>965.10225120925213</v>
      </c>
      <c r="AJ15" s="307">
        <f t="shared" si="20"/>
        <v>1003.5309302228071</v>
      </c>
      <c r="AK15" s="307">
        <f t="shared" si="20"/>
        <v>1042.4199781179418</v>
      </c>
      <c r="AL15" s="307">
        <f t="shared" si="20"/>
        <v>1081.7693948946558</v>
      </c>
      <c r="AM15" s="307">
        <f t="shared" si="20"/>
        <v>1121.5791805529491</v>
      </c>
      <c r="AN15" s="307">
        <f t="shared" si="20"/>
        <v>1161.8493350928218</v>
      </c>
      <c r="AO15" s="307">
        <f t="shared" si="20"/>
        <v>1202.5798585142741</v>
      </c>
      <c r="AP15" s="307">
        <f t="shared" si="20"/>
        <v>1243.7707508173057</v>
      </c>
      <c r="AQ15" s="307">
        <f t="shared" si="20"/>
        <v>1285.4220120019161</v>
      </c>
      <c r="AR15" s="307">
        <f t="shared" si="20"/>
        <v>1346.1359513691586</v>
      </c>
      <c r="AS15" s="307">
        <f t="shared" si="20"/>
        <v>1408.0244654670159</v>
      </c>
      <c r="AT15" s="307">
        <f t="shared" si="20"/>
        <v>1471.087554295488</v>
      </c>
      <c r="AU15" s="307">
        <f t="shared" si="20"/>
        <v>1535.3252178545745</v>
      </c>
      <c r="AV15" s="307">
        <f t="shared" si="20"/>
        <v>1600.7374561442753</v>
      </c>
      <c r="AW15" s="307">
        <f t="shared" si="20"/>
        <v>1667.3242691645912</v>
      </c>
      <c r="AX15" s="307">
        <f t="shared" si="20"/>
        <v>1735.0856569155214</v>
      </c>
      <c r="AY15" s="307">
        <f t="shared" si="20"/>
        <v>1804.0216193970662</v>
      </c>
      <c r="AZ15" s="307">
        <f t="shared" si="20"/>
        <v>1874.1321566092256</v>
      </c>
      <c r="BA15" s="307">
        <f t="shared" si="20"/>
        <v>1945.4172685520002</v>
      </c>
      <c r="BB15" s="307">
        <f t="shared" si="20"/>
        <v>2041.3016947662088</v>
      </c>
      <c r="BC15" s="307">
        <f t="shared" si="20"/>
        <v>2138.9826309002783</v>
      </c>
      <c r="BD15" s="307">
        <f t="shared" si="20"/>
        <v>2238.4600769542085</v>
      </c>
      <c r="BE15" s="307">
        <f t="shared" ref="BE15:BR15" si="21">BE9*BE3*365/10^6</f>
        <v>2339.734032928</v>
      </c>
      <c r="BF15" s="307">
        <f t="shared" si="21"/>
        <v>2442.8044988216516</v>
      </c>
      <c r="BG15" s="307">
        <f t="shared" si="21"/>
        <v>2547.6714746351649</v>
      </c>
      <c r="BH15" s="307">
        <f t="shared" si="21"/>
        <v>2654.3349603685378</v>
      </c>
      <c r="BI15" s="307">
        <f t="shared" si="21"/>
        <v>2762.7949560217726</v>
      </c>
      <c r="BJ15" s="307">
        <f t="shared" si="21"/>
        <v>2873.0514615948673</v>
      </c>
      <c r="BK15" s="307">
        <f t="shared" si="21"/>
        <v>2985.1044770878225</v>
      </c>
      <c r="BL15" s="307">
        <f t="shared" si="21"/>
        <v>3130.2966609730552</v>
      </c>
      <c r="BM15" s="307">
        <f t="shared" si="21"/>
        <v>3278.1109386994858</v>
      </c>
      <c r="BN15" s="312">
        <f t="shared" si="21"/>
        <v>3428.5473102671135</v>
      </c>
      <c r="BO15" s="312">
        <f t="shared" si="21"/>
        <v>3581.6057756759392</v>
      </c>
      <c r="BP15" s="312">
        <f t="shared" si="21"/>
        <v>3737.2863349259624</v>
      </c>
      <c r="BQ15" s="312">
        <f t="shared" si="21"/>
        <v>3895.5889880171835</v>
      </c>
      <c r="BR15" s="663">
        <f t="shared" si="21"/>
        <v>4056.5137349496017</v>
      </c>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678"/>
      <c r="BP16" s="483"/>
      <c r="BQ16" s="483"/>
      <c r="BR16" s="483"/>
      <c r="BS16" s="619"/>
    </row>
    <row r="17" spans="1:71" ht="46.8" x14ac:dyDescent="0.3">
      <c r="A17" s="79" t="s">
        <v>6</v>
      </c>
      <c r="B17" s="80" t="s">
        <v>31</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144">
        <v>2016</v>
      </c>
      <c r="BQ17" s="144">
        <v>2017</v>
      </c>
      <c r="BR17" s="353">
        <v>2018</v>
      </c>
    </row>
    <row r="18" spans="1:71" ht="16.2" thickBot="1" x14ac:dyDescent="0.35">
      <c r="A18" s="44"/>
      <c r="B18" s="26"/>
      <c r="C18" s="155">
        <f>'Proportion going to landfill'!$D$18</f>
        <v>70</v>
      </c>
      <c r="D18" s="155">
        <f>'Proportion going to landfill'!$D$18</f>
        <v>70</v>
      </c>
      <c r="E18" s="155">
        <f>'Proportion going to landfill'!$D$18</f>
        <v>70</v>
      </c>
      <c r="F18" s="155">
        <f>'Proportion going to landfill'!$D$18</f>
        <v>70</v>
      </c>
      <c r="G18" s="155">
        <f>'Proportion going to landfill'!$D$18</f>
        <v>70</v>
      </c>
      <c r="H18" s="155">
        <f>'Proportion going to landfill'!$D$18</f>
        <v>70</v>
      </c>
      <c r="I18" s="155">
        <f>'Proportion going to landfill'!$D$18</f>
        <v>70</v>
      </c>
      <c r="J18" s="155">
        <f>'Proportion going to landfill'!$D$18</f>
        <v>70</v>
      </c>
      <c r="K18" s="155">
        <f>'Proportion going to landfill'!$D$18</f>
        <v>70</v>
      </c>
      <c r="L18" s="155">
        <f>'Proportion going to landfill'!$D$18</f>
        <v>70</v>
      </c>
      <c r="M18" s="155">
        <f>'Proportion going to landfill'!$D$18</f>
        <v>70</v>
      </c>
      <c r="N18" s="155">
        <f>'Proportion going to landfill'!$D$18</f>
        <v>70</v>
      </c>
      <c r="O18" s="155">
        <f>'Proportion going to landfill'!$D$18</f>
        <v>70</v>
      </c>
      <c r="P18" s="155">
        <f>'Proportion going to landfill'!$D$18</f>
        <v>70</v>
      </c>
      <c r="Q18" s="155">
        <f>'Proportion going to landfill'!$D$18</f>
        <v>70</v>
      </c>
      <c r="R18" s="155">
        <f>'Proportion going to landfill'!$D$18</f>
        <v>70</v>
      </c>
      <c r="S18" s="155">
        <f>'Proportion going to landfill'!$D$18</f>
        <v>70</v>
      </c>
      <c r="T18" s="155">
        <f>'Proportion going to landfill'!$D$18</f>
        <v>70</v>
      </c>
      <c r="U18" s="155">
        <f>'Proportion going to landfill'!$D$18</f>
        <v>70</v>
      </c>
      <c r="V18" s="155">
        <f>'Proportion going to landfill'!$D$18</f>
        <v>70</v>
      </c>
      <c r="W18" s="155">
        <f>'Proportion going to landfill'!$D$18</f>
        <v>70</v>
      </c>
      <c r="X18" s="155">
        <f>'Proportion going to landfill'!$D$18</f>
        <v>70</v>
      </c>
      <c r="Y18" s="155">
        <f>'Proportion going to landfill'!$D$18</f>
        <v>70</v>
      </c>
      <c r="Z18" s="155">
        <f>'Proportion going to landfill'!$D$18</f>
        <v>70</v>
      </c>
      <c r="AA18" s="155">
        <f>'Proportion going to landfill'!$D$18</f>
        <v>70</v>
      </c>
      <c r="AB18" s="155">
        <f>'Proportion going to landfill'!$D$18</f>
        <v>70</v>
      </c>
      <c r="AC18" s="155">
        <f>'Proportion going to landfill'!$D$18</f>
        <v>70</v>
      </c>
      <c r="AD18" s="155">
        <f>'Proportion going to landfill'!$D$18</f>
        <v>70</v>
      </c>
      <c r="AE18" s="155">
        <f>'Proportion going to landfill'!$D$18</f>
        <v>70</v>
      </c>
      <c r="AF18" s="155">
        <f>'Proportion going to landfill'!$D$18</f>
        <v>70</v>
      </c>
      <c r="AG18" s="155">
        <f>'Proportion going to landfill'!$D$18</f>
        <v>70</v>
      </c>
      <c r="AH18" s="155">
        <f>'Proportion going to landfill'!$D$18</f>
        <v>70</v>
      </c>
      <c r="AI18" s="155">
        <f>'Proportion going to landfill'!$D$18</f>
        <v>70</v>
      </c>
      <c r="AJ18" s="155">
        <f>'Proportion going to landfill'!$D$18</f>
        <v>70</v>
      </c>
      <c r="AK18" s="155">
        <f>'Proportion going to landfill'!$D$18</f>
        <v>70</v>
      </c>
      <c r="AL18" s="155">
        <f>'Proportion going to landfill'!$D$18</f>
        <v>70</v>
      </c>
      <c r="AM18" s="155">
        <f>'Proportion going to landfill'!$D$18</f>
        <v>70</v>
      </c>
      <c r="AN18" s="155">
        <f>'Proportion going to landfill'!$D$18</f>
        <v>70</v>
      </c>
      <c r="AO18" s="155">
        <f>'Proportion going to landfill'!$D$18</f>
        <v>70</v>
      </c>
      <c r="AP18" s="155">
        <f>'Proportion going to landfill'!$D$18</f>
        <v>70</v>
      </c>
      <c r="AQ18" s="155">
        <f>'Proportion going to landfill'!$D$18</f>
        <v>70</v>
      </c>
      <c r="AR18" s="155">
        <f>'Proportion going to landfill'!$D$18</f>
        <v>70</v>
      </c>
      <c r="AS18" s="155">
        <f>'Proportion going to landfill'!$D$18</f>
        <v>70</v>
      </c>
      <c r="AT18" s="155">
        <f>'Proportion going to landfill'!$D$18</f>
        <v>70</v>
      </c>
      <c r="AU18" s="155">
        <f>'Proportion going to landfill'!$D$18</f>
        <v>70</v>
      </c>
      <c r="AV18" s="155">
        <f>'Proportion going to landfill'!$D$18</f>
        <v>70</v>
      </c>
      <c r="AW18" s="155">
        <f>'Proportion going to landfill'!$D$18</f>
        <v>70</v>
      </c>
      <c r="AX18" s="155">
        <f>'Proportion going to landfill'!$D$18</f>
        <v>70</v>
      </c>
      <c r="AY18" s="155">
        <f>'Proportion going to landfill'!$D$18</f>
        <v>70</v>
      </c>
      <c r="AZ18" s="155">
        <f>'Proportion going to landfill'!$D$18</f>
        <v>70</v>
      </c>
      <c r="BA18" s="155">
        <f>'Proportion going to landfill'!$D$18</f>
        <v>70</v>
      </c>
      <c r="BB18" s="155">
        <f>'Proportion going to landfill'!$D$18</f>
        <v>70</v>
      </c>
      <c r="BC18" s="155">
        <f>'Proportion going to landfill'!$D$18</f>
        <v>70</v>
      </c>
      <c r="BD18" s="155">
        <f>'Proportion going to landfill'!$D$18</f>
        <v>70</v>
      </c>
      <c r="BE18" s="155">
        <f>'Proportion going to landfill'!$D$18</f>
        <v>70</v>
      </c>
      <c r="BF18" s="155">
        <f>'Proportion going to landfill'!$D$18</f>
        <v>70</v>
      </c>
      <c r="BG18" s="155">
        <f>'Proportion going to landfill'!$D$18</f>
        <v>70</v>
      </c>
      <c r="BH18" s="155">
        <f>'Proportion going to landfill'!$D$18</f>
        <v>70</v>
      </c>
      <c r="BI18" s="155">
        <f>'Proportion going to landfill'!$D$18</f>
        <v>70</v>
      </c>
      <c r="BJ18" s="155">
        <f>'Proportion going to landfill'!$D$18</f>
        <v>70</v>
      </c>
      <c r="BK18" s="155">
        <f>'Proportion going to landfill'!$E$18</f>
        <v>70</v>
      </c>
      <c r="BL18" s="155">
        <f>'Proportion going to landfill'!$E$18</f>
        <v>70</v>
      </c>
      <c r="BM18" s="155">
        <f>'Proportion going to landfill'!$F$18</f>
        <v>70</v>
      </c>
      <c r="BN18" s="495">
        <f>'Proportion going to landfill'!$G$18</f>
        <v>70</v>
      </c>
      <c r="BO18" s="214">
        <f>'Proportion going to landfill'!$H$18</f>
        <v>70</v>
      </c>
      <c r="BP18" s="214">
        <f>'Proportion going to landfill'!$I$18</f>
        <v>70</v>
      </c>
      <c r="BQ18" s="214">
        <f>'Proportion going to landfill'!$J$18</f>
        <v>70</v>
      </c>
      <c r="BR18" s="674">
        <f>'Proportion going to landfill'!$K$18</f>
        <v>70</v>
      </c>
      <c r="BS18" s="477"/>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483"/>
      <c r="BP19" s="483"/>
      <c r="BQ19" s="483"/>
      <c r="BR19" s="483"/>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481">
        <v>2016</v>
      </c>
      <c r="BQ20" s="464">
        <v>2017</v>
      </c>
      <c r="BR20" s="353">
        <v>2018</v>
      </c>
    </row>
    <row r="21" spans="1:71" s="18" customFormat="1" ht="16.2" thickBot="1" x14ac:dyDescent="0.35">
      <c r="A21" s="323"/>
      <c r="B21" s="324"/>
      <c r="C21" s="167">
        <f t="shared" ref="C21:AH21" si="22">C18%*C15</f>
        <v>176.12219052227894</v>
      </c>
      <c r="D21" s="167">
        <f t="shared" si="22"/>
        <v>181.99168692467956</v>
      </c>
      <c r="E21" s="167">
        <f t="shared" si="22"/>
        <v>187.95305256101591</v>
      </c>
      <c r="F21" s="167">
        <f t="shared" si="22"/>
        <v>194.00628743128803</v>
      </c>
      <c r="G21" s="167">
        <f t="shared" si="22"/>
        <v>200.15139153549597</v>
      </c>
      <c r="H21" s="167">
        <f t="shared" si="22"/>
        <v>206.38836487363966</v>
      </c>
      <c r="I21" s="167">
        <f t="shared" si="22"/>
        <v>212.71720744571911</v>
      </c>
      <c r="J21" s="167">
        <f t="shared" si="22"/>
        <v>219.1379192517343</v>
      </c>
      <c r="K21" s="167">
        <f t="shared" si="22"/>
        <v>225.65050029168529</v>
      </c>
      <c r="L21" s="167">
        <f t="shared" si="22"/>
        <v>232.25495056557202</v>
      </c>
      <c r="M21" s="167">
        <f t="shared" si="22"/>
        <v>238.95127007339465</v>
      </c>
      <c r="N21" s="167">
        <f t="shared" si="22"/>
        <v>251.60485243920627</v>
      </c>
      <c r="O21" s="167">
        <f t="shared" si="22"/>
        <v>264.4834334812914</v>
      </c>
      <c r="P21" s="167">
        <f t="shared" si="22"/>
        <v>277.58701319965019</v>
      </c>
      <c r="Q21" s="167">
        <f t="shared" si="22"/>
        <v>290.91559159428255</v>
      </c>
      <c r="R21" s="167">
        <f t="shared" si="22"/>
        <v>304.46916866518848</v>
      </c>
      <c r="S21" s="167">
        <f t="shared" si="22"/>
        <v>318.24774441236798</v>
      </c>
      <c r="T21" s="167">
        <f t="shared" si="22"/>
        <v>332.25131883582105</v>
      </c>
      <c r="U21" s="167">
        <f t="shared" si="22"/>
        <v>346.47989193554776</v>
      </c>
      <c r="V21" s="167">
        <f t="shared" si="22"/>
        <v>360.93346371154803</v>
      </c>
      <c r="W21" s="167">
        <f t="shared" si="22"/>
        <v>375.61203416382193</v>
      </c>
      <c r="X21" s="167">
        <f t="shared" si="22"/>
        <v>397.91155379053475</v>
      </c>
      <c r="Y21" s="167">
        <f t="shared" si="22"/>
        <v>420.74731718275552</v>
      </c>
      <c r="Z21" s="167">
        <f t="shared" si="22"/>
        <v>444.11932434048458</v>
      </c>
      <c r="AA21" s="167">
        <f t="shared" si="22"/>
        <v>468.02757526372181</v>
      </c>
      <c r="AB21" s="167">
        <f t="shared" si="22"/>
        <v>492.47206995246717</v>
      </c>
      <c r="AC21" s="167">
        <f t="shared" si="22"/>
        <v>517.45280840672081</v>
      </c>
      <c r="AD21" s="167">
        <f t="shared" si="22"/>
        <v>542.96979062648245</v>
      </c>
      <c r="AE21" s="167">
        <f t="shared" si="22"/>
        <v>569.02301661175227</v>
      </c>
      <c r="AF21" s="167">
        <f t="shared" si="22"/>
        <v>595.61248636253015</v>
      </c>
      <c r="AG21" s="167">
        <f t="shared" si="22"/>
        <v>622.73819987881598</v>
      </c>
      <c r="AH21" s="167">
        <f t="shared" si="22"/>
        <v>648.99375875409339</v>
      </c>
      <c r="AI21" s="167">
        <f t="shared" ref="AI21:BR21" si="23">AI18%*AI15</f>
        <v>675.57157584647643</v>
      </c>
      <c r="AJ21" s="167">
        <f t="shared" si="23"/>
        <v>702.47165115596499</v>
      </c>
      <c r="AK21" s="167">
        <f t="shared" si="23"/>
        <v>729.69398468255918</v>
      </c>
      <c r="AL21" s="167">
        <f t="shared" si="23"/>
        <v>757.23857642625899</v>
      </c>
      <c r="AM21" s="167">
        <f t="shared" si="23"/>
        <v>785.10542638706431</v>
      </c>
      <c r="AN21" s="167">
        <f t="shared" si="23"/>
        <v>813.29453456497515</v>
      </c>
      <c r="AO21" s="167">
        <f t="shared" si="23"/>
        <v>841.80590095999185</v>
      </c>
      <c r="AP21" s="167">
        <f t="shared" si="23"/>
        <v>870.63952557211394</v>
      </c>
      <c r="AQ21" s="167">
        <f t="shared" si="23"/>
        <v>899.79540840134121</v>
      </c>
      <c r="AR21" s="167">
        <f t="shared" si="23"/>
        <v>942.29516595841096</v>
      </c>
      <c r="AS21" s="167">
        <f t="shared" si="23"/>
        <v>985.61712582691109</v>
      </c>
      <c r="AT21" s="167">
        <f t="shared" si="23"/>
        <v>1029.7612880068416</v>
      </c>
      <c r="AU21" s="167">
        <f t="shared" si="23"/>
        <v>1074.7276524982021</v>
      </c>
      <c r="AV21" s="167">
        <f t="shared" si="23"/>
        <v>1120.5162193009926</v>
      </c>
      <c r="AW21" s="167">
        <f t="shared" si="23"/>
        <v>1167.1269884152139</v>
      </c>
      <c r="AX21" s="167">
        <f t="shared" si="23"/>
        <v>1214.5599598408648</v>
      </c>
      <c r="AY21" s="167">
        <f t="shared" si="23"/>
        <v>1262.8151335779462</v>
      </c>
      <c r="AZ21" s="167">
        <f t="shared" si="23"/>
        <v>1311.8925096264579</v>
      </c>
      <c r="BA21" s="167">
        <f t="shared" si="23"/>
        <v>1361.7920879864</v>
      </c>
      <c r="BB21" s="167">
        <f t="shared" si="23"/>
        <v>1428.9111863363462</v>
      </c>
      <c r="BC21" s="167">
        <f t="shared" si="23"/>
        <v>1497.2878416301946</v>
      </c>
      <c r="BD21" s="167">
        <f t="shared" si="23"/>
        <v>1566.9220538679458</v>
      </c>
      <c r="BE21" s="167">
        <f t="shared" si="23"/>
        <v>1637.8138230495999</v>
      </c>
      <c r="BF21" s="167">
        <f t="shared" si="23"/>
        <v>1709.9631491751561</v>
      </c>
      <c r="BG21" s="167">
        <f t="shared" si="23"/>
        <v>1783.3700322446155</v>
      </c>
      <c r="BH21" s="167">
        <f t="shared" si="23"/>
        <v>1858.0344722579764</v>
      </c>
      <c r="BI21" s="167">
        <f t="shared" si="23"/>
        <v>1933.9564692152408</v>
      </c>
      <c r="BJ21" s="167">
        <f t="shared" si="23"/>
        <v>2011.1360231164069</v>
      </c>
      <c r="BK21" s="167">
        <f t="shared" si="23"/>
        <v>2089.5731339614758</v>
      </c>
      <c r="BL21" s="167">
        <f t="shared" si="23"/>
        <v>2191.2076626811386</v>
      </c>
      <c r="BM21" s="167">
        <f t="shared" si="23"/>
        <v>2294.67765708964</v>
      </c>
      <c r="BN21" s="167">
        <f t="shared" si="23"/>
        <v>2399.9831171869791</v>
      </c>
      <c r="BO21" s="597">
        <f t="shared" si="23"/>
        <v>2507.1240429731574</v>
      </c>
      <c r="BP21" s="498">
        <f t="shared" si="23"/>
        <v>2616.1004344481735</v>
      </c>
      <c r="BQ21" s="696">
        <f t="shared" si="23"/>
        <v>2726.9122916120282</v>
      </c>
      <c r="BR21" s="654">
        <f t="shared" si="23"/>
        <v>2839.5596144647211</v>
      </c>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483"/>
      <c r="BP22" s="678"/>
      <c r="BQ22" s="765"/>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144">
        <v>2015</v>
      </c>
      <c r="BP23" s="481">
        <v>2016</v>
      </c>
      <c r="BQ23" s="144">
        <v>2017</v>
      </c>
      <c r="BR23" s="353">
        <v>2018</v>
      </c>
    </row>
    <row r="24" spans="1:71" ht="16.2" thickBot="1" x14ac:dyDescent="0.35">
      <c r="A24" s="44"/>
      <c r="B24" s="26"/>
      <c r="C24" s="7">
        <v>0</v>
      </c>
      <c r="D24" s="7">
        <v>0</v>
      </c>
      <c r="E24" s="7">
        <v>0</v>
      </c>
      <c r="F24" s="156">
        <f t="shared" ref="F24:AT24" si="24">F21*$B$44*$B$36*$B$37</f>
        <v>3.3994557708860018</v>
      </c>
      <c r="G24" s="156">
        <f t="shared" si="24"/>
        <v>3.5071327430415744</v>
      </c>
      <c r="H24" s="156">
        <f t="shared" si="24"/>
        <v>3.6164194846618636</v>
      </c>
      <c r="I24" s="156">
        <f t="shared" si="24"/>
        <v>3.7273159957468689</v>
      </c>
      <c r="J24" s="156">
        <f t="shared" si="24"/>
        <v>3.839822276296589</v>
      </c>
      <c r="K24" s="156">
        <f t="shared" si="24"/>
        <v>3.9539383263110262</v>
      </c>
      <c r="L24" s="156">
        <f t="shared" si="24"/>
        <v>4.0696641457901794</v>
      </c>
      <c r="M24" s="156">
        <f t="shared" si="24"/>
        <v>4.1869997347340506</v>
      </c>
      <c r="N24" s="156">
        <f t="shared" si="24"/>
        <v>4.4087208663807482</v>
      </c>
      <c r="O24" s="156">
        <f t="shared" si="24"/>
        <v>4.6343845148325808</v>
      </c>
      <c r="P24" s="156">
        <f t="shared" si="24"/>
        <v>4.8639906800895503</v>
      </c>
      <c r="Q24" s="156">
        <f t="shared" si="24"/>
        <v>5.0975393621516565</v>
      </c>
      <c r="R24" s="156">
        <f t="shared" si="24"/>
        <v>5.3350305610188986</v>
      </c>
      <c r="S24" s="156">
        <f t="shared" si="24"/>
        <v>5.5764642766912766</v>
      </c>
      <c r="T24" s="156">
        <f t="shared" si="24"/>
        <v>5.8218405091687906</v>
      </c>
      <c r="U24" s="156">
        <f t="shared" si="24"/>
        <v>6.0711592584514413</v>
      </c>
      <c r="V24" s="156">
        <f t="shared" si="24"/>
        <v>6.3244205245392289</v>
      </c>
      <c r="W24" s="156">
        <f t="shared" si="24"/>
        <v>6.5816243074321541</v>
      </c>
      <c r="X24" s="156">
        <f t="shared" si="24"/>
        <v>6.9723654101392656</v>
      </c>
      <c r="Y24" s="156">
        <f t="shared" si="24"/>
        <v>7.3725027906031144</v>
      </c>
      <c r="Z24" s="156">
        <f t="shared" si="24"/>
        <v>7.7820364488237068</v>
      </c>
      <c r="AA24" s="156">
        <f t="shared" si="24"/>
        <v>8.2009663848010401</v>
      </c>
      <c r="AB24" s="156">
        <f t="shared" si="24"/>
        <v>8.6292925985351108</v>
      </c>
      <c r="AC24" s="156">
        <f t="shared" si="24"/>
        <v>9.0670150900259241</v>
      </c>
      <c r="AD24" s="156">
        <f t="shared" si="24"/>
        <v>9.5141338592734765</v>
      </c>
      <c r="AE24" s="156">
        <f t="shared" si="24"/>
        <v>9.9706489062777681</v>
      </c>
      <c r="AF24" s="156">
        <f t="shared" si="24"/>
        <v>10.436560231038797</v>
      </c>
      <c r="AG24" s="156">
        <f t="shared" si="24"/>
        <v>10.911867833556565</v>
      </c>
      <c r="AH24" s="156">
        <f t="shared" si="24"/>
        <v>11.371928238392726</v>
      </c>
      <c r="AI24" s="156">
        <f t="shared" si="24"/>
        <v>11.837635380612298</v>
      </c>
      <c r="AJ24" s="156">
        <f t="shared" si="24"/>
        <v>12.308989260215281</v>
      </c>
      <c r="AK24" s="156">
        <f t="shared" si="24"/>
        <v>12.785989877201676</v>
      </c>
      <c r="AL24" s="156">
        <f t="shared" si="24"/>
        <v>13.268637231571482</v>
      </c>
      <c r="AM24" s="156">
        <f t="shared" si="24"/>
        <v>13.756931323324697</v>
      </c>
      <c r="AN24" s="156">
        <f t="shared" si="24"/>
        <v>14.250872152461321</v>
      </c>
      <c r="AO24" s="156">
        <f t="shared" si="24"/>
        <v>14.750459718981361</v>
      </c>
      <c r="AP24" s="156">
        <f t="shared" si="24"/>
        <v>15.255694022884809</v>
      </c>
      <c r="AQ24" s="156">
        <f t="shared" si="24"/>
        <v>15.766575064171661</v>
      </c>
      <c r="AR24" s="156">
        <f t="shared" si="24"/>
        <v>16.51127281598966</v>
      </c>
      <c r="AS24" s="156">
        <f t="shared" si="24"/>
        <v>17.270377525589467</v>
      </c>
      <c r="AT24" s="156">
        <f t="shared" si="24"/>
        <v>18.043889192971079</v>
      </c>
      <c r="AU24" s="156">
        <f>AU21*$B$45*$B$36*$B$37</f>
        <v>20.252167883676123</v>
      </c>
      <c r="AV24" s="156">
        <f t="shared" ref="AV24:BD24" si="25">AV21*$B$45*$B$36*$B$37</f>
        <v>21.115007636507904</v>
      </c>
      <c r="AW24" s="156">
        <f t="shared" si="25"/>
        <v>21.993340969696291</v>
      </c>
      <c r="AX24" s="156">
        <f t="shared" si="25"/>
        <v>22.887167883241258</v>
      </c>
      <c r="AY24" s="156">
        <f t="shared" si="25"/>
        <v>23.796488377142822</v>
      </c>
      <c r="AZ24" s="156">
        <f t="shared" si="25"/>
        <v>24.721302451400973</v>
      </c>
      <c r="BA24" s="156">
        <f t="shared" si="25"/>
        <v>25.661610106015726</v>
      </c>
      <c r="BB24" s="156">
        <f t="shared" si="25"/>
        <v>26.926402395322107</v>
      </c>
      <c r="BC24" s="156">
        <f t="shared" si="25"/>
        <v>28.214892087679388</v>
      </c>
      <c r="BD24" s="156">
        <f t="shared" si="25"/>
        <v>29.527079183087569</v>
      </c>
      <c r="BE24" s="156">
        <f>BE21*$B$46*$B$36*$B$37</f>
        <v>29.208639853457683</v>
      </c>
      <c r="BF24" s="156">
        <f t="shared" ref="BF24:BR24" si="26">BF21*$B$46*$B$36*$B$37</f>
        <v>30.495345126555879</v>
      </c>
      <c r="BG24" s="156">
        <f t="shared" si="26"/>
        <v>31.804477568940804</v>
      </c>
      <c r="BH24" s="156">
        <f t="shared" si="26"/>
        <v>33.136037180612441</v>
      </c>
      <c r="BI24" s="156">
        <f t="shared" si="26"/>
        <v>34.490023961570806</v>
      </c>
      <c r="BJ24" s="156">
        <f t="shared" si="26"/>
        <v>35.866437911815879</v>
      </c>
      <c r="BK24" s="156">
        <f t="shared" si="26"/>
        <v>37.265279031347681</v>
      </c>
      <c r="BL24" s="156">
        <f t="shared" si="26"/>
        <v>39.077821033539969</v>
      </c>
      <c r="BM24" s="156">
        <f t="shared" si="26"/>
        <v>40.923096583046473</v>
      </c>
      <c r="BN24" s="497">
        <f t="shared" si="26"/>
        <v>42.80110567986717</v>
      </c>
      <c r="BO24" s="156">
        <f t="shared" si="26"/>
        <v>44.711848324002091</v>
      </c>
      <c r="BP24" s="156">
        <f t="shared" si="26"/>
        <v>46.655324515451213</v>
      </c>
      <c r="BQ24" s="156">
        <f t="shared" si="26"/>
        <v>48.63153425421455</v>
      </c>
      <c r="BR24" s="693">
        <f t="shared" si="26"/>
        <v>50.640477540292089</v>
      </c>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213"/>
      <c r="BO25" s="678"/>
      <c r="BP25" s="678"/>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464">
        <v>2015</v>
      </c>
      <c r="BP26" s="144">
        <v>2016</v>
      </c>
      <c r="BQ26" s="464">
        <v>2017</v>
      </c>
      <c r="BR26" s="353">
        <v>2018</v>
      </c>
    </row>
    <row r="27" spans="1:71" ht="16.2" thickBot="1" x14ac:dyDescent="0.35">
      <c r="A27" s="44"/>
      <c r="B27" s="28"/>
      <c r="C27" s="7">
        <v>0</v>
      </c>
      <c r="D27" s="7">
        <v>0</v>
      </c>
      <c r="E27" s="7">
        <v>0</v>
      </c>
      <c r="F27" s="154">
        <f>F24+(E27*$B$38)</f>
        <v>3.3994557708860018</v>
      </c>
      <c r="G27" s="154">
        <f t="shared" ref="G27:BO27" si="27">G24+(F27*$B$38)</f>
        <v>6.3751845252840234</v>
      </c>
      <c r="H27" s="154">
        <f t="shared" si="27"/>
        <v>8.9950331723168908</v>
      </c>
      <c r="I27" s="154">
        <f t="shared" si="27"/>
        <v>11.316242771067026</v>
      </c>
      <c r="J27" s="154">
        <f t="shared" si="27"/>
        <v>13.38710644036974</v>
      </c>
      <c r="K27" s="154">
        <f t="shared" si="27"/>
        <v>15.248368103629442</v>
      </c>
      <c r="L27" s="154">
        <f t="shared" si="27"/>
        <v>16.934402581408992</v>
      </c>
      <c r="M27" s="154">
        <f t="shared" si="27"/>
        <v>18.474211211576616</v>
      </c>
      <c r="N27" s="154">
        <f t="shared" si="27"/>
        <v>19.995037607038395</v>
      </c>
      <c r="O27" s="154">
        <f t="shared" si="27"/>
        <v>21.503791593461798</v>
      </c>
      <c r="P27" s="154">
        <f t="shared" si="27"/>
        <v>23.006302850406204</v>
      </c>
      <c r="Q27" s="154">
        <f t="shared" si="27"/>
        <v>24.507489760100146</v>
      </c>
      <c r="R27" s="154">
        <f t="shared" si="27"/>
        <v>26.011501861724888</v>
      </c>
      <c r="S27" s="154">
        <f t="shared" si="27"/>
        <v>27.521840037199901</v>
      </c>
      <c r="T27" s="154">
        <f t="shared" si="27"/>
        <v>29.041457909488763</v>
      </c>
      <c r="U27" s="154">
        <f t="shared" si="27"/>
        <v>30.572847390290192</v>
      </c>
      <c r="V27" s="154">
        <f t="shared" si="27"/>
        <v>32.118110854887291</v>
      </c>
      <c r="W27" s="154">
        <f t="shared" si="27"/>
        <v>33.679022034601786</v>
      </c>
      <c r="X27" s="154">
        <f t="shared" si="27"/>
        <v>35.38667219352984</v>
      </c>
      <c r="Y27" s="154">
        <f t="shared" si="27"/>
        <v>37.227519326332583</v>
      </c>
      <c r="Z27" s="154">
        <f t="shared" si="27"/>
        <v>39.190138318178441</v>
      </c>
      <c r="AA27" s="154">
        <f t="shared" si="27"/>
        <v>41.264890031757346</v>
      </c>
      <c r="AB27" s="154">
        <f t="shared" si="27"/>
        <v>43.443642122716369</v>
      </c>
      <c r="AC27" s="154">
        <f t="shared" si="27"/>
        <v>45.719533497313691</v>
      </c>
      <c r="AD27" s="154">
        <f t="shared" si="27"/>
        <v>48.086775590125718</v>
      </c>
      <c r="AE27" s="154">
        <f t="shared" si="27"/>
        <v>50.540484706085152</v>
      </c>
      <c r="AF27" s="154">
        <f t="shared" si="27"/>
        <v>53.076540570864083</v>
      </c>
      <c r="AG27" s="154">
        <f t="shared" si="27"/>
        <v>55.691466992705365</v>
      </c>
      <c r="AH27" s="154">
        <f t="shared" si="27"/>
        <v>58.35768770379552</v>
      </c>
      <c r="AI27" s="154">
        <f t="shared" si="27"/>
        <v>61.072831102189959</v>
      </c>
      <c r="AJ27" s="154">
        <f t="shared" si="27"/>
        <v>63.834896315501339</v>
      </c>
      <c r="AK27" s="154">
        <f t="shared" si="27"/>
        <v>66.64219524833932</v>
      </c>
      <c r="AL27" s="154">
        <f t="shared" si="27"/>
        <v>69.49330368891259</v>
      </c>
      <c r="AM27" s="154">
        <f t="shared" si="27"/>
        <v>72.387020058662216</v>
      </c>
      <c r="AN27" s="154">
        <f t="shared" si="27"/>
        <v>75.322330610165167</v>
      </c>
      <c r="AO27" s="154">
        <f t="shared" si="27"/>
        <v>78.298380065312443</v>
      </c>
      <c r="AP27" s="154">
        <f t="shared" si="27"/>
        <v>81.314446843336356</v>
      </c>
      <c r="AQ27" s="154">
        <f t="shared" si="27"/>
        <v>84.369922161200364</v>
      </c>
      <c r="AR27" s="154">
        <f t="shared" si="27"/>
        <v>87.692462374170233</v>
      </c>
      <c r="AS27" s="154">
        <f t="shared" si="27"/>
        <v>91.254726772150633</v>
      </c>
      <c r="AT27" s="154">
        <f t="shared" si="27"/>
        <v>95.033648553394016</v>
      </c>
      <c r="AU27" s="154">
        <f t="shared" si="27"/>
        <v>100.43012679135339</v>
      </c>
      <c r="AV27" s="154">
        <f t="shared" si="27"/>
        <v>105.84586561725595</v>
      </c>
      <c r="AW27" s="154">
        <f t="shared" si="27"/>
        <v>111.2933477903309</v>
      </c>
      <c r="AX27" s="154">
        <f t="shared" si="27"/>
        <v>116.78310476098309</v>
      </c>
      <c r="AY27" s="154">
        <f t="shared" si="27"/>
        <v>122.32402169999837</v>
      </c>
      <c r="AZ27" s="154">
        <f t="shared" si="27"/>
        <v>127.92359484548818</v>
      </c>
      <c r="BA27" s="154">
        <f t="shared" si="27"/>
        <v>133.58814862127934</v>
      </c>
      <c r="BB27" s="154">
        <f t="shared" si="27"/>
        <v>139.63200986962437</v>
      </c>
      <c r="BC27" s="154">
        <f t="shared" si="27"/>
        <v>146.01958253090766</v>
      </c>
      <c r="BD27" s="154">
        <f t="shared" si="27"/>
        <v>152.72083493267866</v>
      </c>
      <c r="BE27" s="154">
        <f t="shared" si="27"/>
        <v>158.05610613482213</v>
      </c>
      <c r="BF27" s="154">
        <f t="shared" si="27"/>
        <v>163.84407134814489</v>
      </c>
      <c r="BG27" s="154">
        <f t="shared" si="27"/>
        <v>170.03639247261142</v>
      </c>
      <c r="BH27" s="154">
        <f t="shared" si="27"/>
        <v>176.59228763509245</v>
      </c>
      <c r="BI27" s="154">
        <f t="shared" si="27"/>
        <v>183.47734999761303</v>
      </c>
      <c r="BJ27" s="154">
        <f t="shared" si="27"/>
        <v>190.66255120986472</v>
      </c>
      <c r="BK27" s="154">
        <f t="shared" si="27"/>
        <v>198.12340064233251</v>
      </c>
      <c r="BL27" s="154">
        <f t="shared" si="27"/>
        <v>206.23050976173568</v>
      </c>
      <c r="BM27" s="154">
        <f t="shared" si="27"/>
        <v>214.91558859913084</v>
      </c>
      <c r="BN27" s="212">
        <f t="shared" si="27"/>
        <v>224.1210222948647</v>
      </c>
      <c r="BO27" s="154">
        <f t="shared" si="27"/>
        <v>233.79820236215315</v>
      </c>
      <c r="BP27" s="154">
        <f t="shared" ref="BP27" si="28">BP24+(BO27*$B$38)</f>
        <v>243.90611880805923</v>
      </c>
      <c r="BQ27" s="154">
        <f t="shared" ref="BQ27" si="29">BQ24+(BP27*$B$38)</f>
        <v>254.41017233456012</v>
      </c>
      <c r="BR27" s="672">
        <f t="shared" ref="BR27" si="30">BR24+(BQ27*$B$38)</f>
        <v>265.28117221671425</v>
      </c>
      <c r="BS27" s="477"/>
    </row>
    <row r="28" spans="1:71" ht="16.2" thickBot="1" x14ac:dyDescent="0.35">
      <c r="A28" s="9"/>
      <c r="B28" s="27"/>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678"/>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613">
        <v>2015</v>
      </c>
      <c r="BP29" s="144">
        <v>2016</v>
      </c>
      <c r="BQ29" s="464">
        <v>2017</v>
      </c>
      <c r="BR29" s="353">
        <v>2018</v>
      </c>
    </row>
    <row r="30" spans="1:71" ht="16.2" thickBot="1" x14ac:dyDescent="0.35">
      <c r="A30" s="44"/>
      <c r="B30" s="26"/>
      <c r="C30" s="7">
        <v>0</v>
      </c>
      <c r="D30" s="7">
        <v>0</v>
      </c>
      <c r="E30" s="7">
        <v>0</v>
      </c>
      <c r="F30" s="7">
        <f>E27*(1-$B$38)</f>
        <v>0</v>
      </c>
      <c r="G30" s="154">
        <f>F27*(1-$B$38)</f>
        <v>0.53140398864355332</v>
      </c>
      <c r="H30" s="154">
        <f t="shared" ref="H30:BO30" si="31">G27*(1-$B$38)</f>
        <v>0.99657083762899612</v>
      </c>
      <c r="I30" s="154">
        <f t="shared" si="31"/>
        <v>1.4061063969967338</v>
      </c>
      <c r="J30" s="154">
        <f t="shared" si="31"/>
        <v>1.7689586069938759</v>
      </c>
      <c r="K30" s="154">
        <f t="shared" si="31"/>
        <v>2.0926766630513227</v>
      </c>
      <c r="L30" s="154">
        <f t="shared" si="31"/>
        <v>2.3836296680106299</v>
      </c>
      <c r="M30" s="154">
        <f t="shared" si="31"/>
        <v>2.6471911045664251</v>
      </c>
      <c r="N30" s="154">
        <f t="shared" si="31"/>
        <v>2.8878944709189684</v>
      </c>
      <c r="O30" s="154">
        <f t="shared" si="31"/>
        <v>3.1256305284091805</v>
      </c>
      <c r="P30" s="154">
        <f t="shared" si="31"/>
        <v>3.3614794231451444</v>
      </c>
      <c r="Q30" s="154">
        <f t="shared" si="31"/>
        <v>3.5963524524577153</v>
      </c>
      <c r="R30" s="154">
        <f t="shared" si="31"/>
        <v>3.8310184593941536</v>
      </c>
      <c r="S30" s="154">
        <f t="shared" si="31"/>
        <v>4.0661261012162608</v>
      </c>
      <c r="T30" s="154">
        <f t="shared" si="31"/>
        <v>4.3022226368799288</v>
      </c>
      <c r="U30" s="154">
        <f t="shared" si="31"/>
        <v>4.5397697776500125</v>
      </c>
      <c r="V30" s="154">
        <f t="shared" si="31"/>
        <v>4.7791570599421318</v>
      </c>
      <c r="W30" s="154">
        <f t="shared" si="31"/>
        <v>5.0207131277176611</v>
      </c>
      <c r="X30" s="154">
        <f t="shared" si="31"/>
        <v>5.2647152512112143</v>
      </c>
      <c r="Y30" s="154">
        <f t="shared" si="31"/>
        <v>5.5316556578003713</v>
      </c>
      <c r="Z30" s="154">
        <f t="shared" si="31"/>
        <v>5.8194174569778516</v>
      </c>
      <c r="AA30" s="154">
        <f t="shared" si="31"/>
        <v>6.1262146712221357</v>
      </c>
      <c r="AB30" s="154">
        <f t="shared" si="31"/>
        <v>6.4505405075760889</v>
      </c>
      <c r="AC30" s="154">
        <f t="shared" si="31"/>
        <v>6.7911237154286068</v>
      </c>
      <c r="AD30" s="154">
        <f t="shared" si="31"/>
        <v>7.1468917664614526</v>
      </c>
      <c r="AE30" s="154">
        <f t="shared" si="31"/>
        <v>7.5169397903183306</v>
      </c>
      <c r="AF30" s="154">
        <f t="shared" si="31"/>
        <v>7.9005043662598649</v>
      </c>
      <c r="AG30" s="154">
        <f t="shared" si="31"/>
        <v>8.2969414117152773</v>
      </c>
      <c r="AH30" s="154">
        <f t="shared" si="31"/>
        <v>8.7057075273025699</v>
      </c>
      <c r="AI30" s="154">
        <f t="shared" si="31"/>
        <v>9.1224919822178592</v>
      </c>
      <c r="AJ30" s="154">
        <f t="shared" si="31"/>
        <v>9.5469240469038983</v>
      </c>
      <c r="AK30" s="154">
        <f t="shared" si="31"/>
        <v>9.9786909443637022</v>
      </c>
      <c r="AL30" s="154">
        <f t="shared" si="31"/>
        <v>10.417528790998219</v>
      </c>
      <c r="AM30" s="154">
        <f t="shared" si="31"/>
        <v>10.863214953575076</v>
      </c>
      <c r="AN30" s="154">
        <f t="shared" si="31"/>
        <v>11.315561600958377</v>
      </c>
      <c r="AO30" s="154">
        <f t="shared" si="31"/>
        <v>11.774410263834092</v>
      </c>
      <c r="AP30" s="154">
        <f t="shared" si="31"/>
        <v>12.239627244860896</v>
      </c>
      <c r="AQ30" s="154">
        <f t="shared" si="31"/>
        <v>12.711099746307648</v>
      </c>
      <c r="AR30" s="154">
        <f t="shared" si="31"/>
        <v>13.188732603019792</v>
      </c>
      <c r="AS30" s="154">
        <f t="shared" si="31"/>
        <v>13.70811312760906</v>
      </c>
      <c r="AT30" s="154">
        <f t="shared" si="31"/>
        <v>14.264967411727703</v>
      </c>
      <c r="AU30" s="154">
        <f t="shared" si="31"/>
        <v>14.855689645716749</v>
      </c>
      <c r="AV30" s="154">
        <f t="shared" si="31"/>
        <v>15.699268810605348</v>
      </c>
      <c r="AW30" s="154">
        <f t="shared" si="31"/>
        <v>16.545858796621346</v>
      </c>
      <c r="AX30" s="154">
        <f t="shared" si="31"/>
        <v>17.397410912589073</v>
      </c>
      <c r="AY30" s="154">
        <f t="shared" si="31"/>
        <v>18.255571438127546</v>
      </c>
      <c r="AZ30" s="154">
        <f t="shared" si="31"/>
        <v>19.121729305911167</v>
      </c>
      <c r="BA30" s="154">
        <f t="shared" si="31"/>
        <v>19.997056330224552</v>
      </c>
      <c r="BB30" s="154">
        <f t="shared" si="31"/>
        <v>20.882541146977083</v>
      </c>
      <c r="BC30" s="154">
        <f t="shared" si="31"/>
        <v>21.827319426396109</v>
      </c>
      <c r="BD30" s="154">
        <f t="shared" si="31"/>
        <v>22.825826781316565</v>
      </c>
      <c r="BE30" s="154">
        <f t="shared" si="31"/>
        <v>23.873368651314234</v>
      </c>
      <c r="BF30" s="154">
        <f t="shared" si="31"/>
        <v>24.707379913233137</v>
      </c>
      <c r="BG30" s="154">
        <f t="shared" si="31"/>
        <v>25.612156444474259</v>
      </c>
      <c r="BH30" s="154">
        <f t="shared" si="31"/>
        <v>26.580142018131426</v>
      </c>
      <c r="BI30" s="154">
        <f t="shared" si="31"/>
        <v>27.604961599050224</v>
      </c>
      <c r="BJ30" s="154">
        <f t="shared" si="31"/>
        <v>28.68123669956417</v>
      </c>
      <c r="BK30" s="154">
        <f t="shared" si="31"/>
        <v>29.804429598879903</v>
      </c>
      <c r="BL30" s="154">
        <f t="shared" si="31"/>
        <v>30.970711914136807</v>
      </c>
      <c r="BM30" s="154">
        <f t="shared" si="31"/>
        <v>32.238017745651284</v>
      </c>
      <c r="BN30" s="212">
        <f t="shared" si="31"/>
        <v>33.59567198413329</v>
      </c>
      <c r="BO30" s="212">
        <f t="shared" si="31"/>
        <v>35.034668256713651</v>
      </c>
      <c r="BP30" s="494">
        <f t="shared" ref="BP30" si="32">BO27*(1-$B$38)</f>
        <v>36.547408069545121</v>
      </c>
      <c r="BQ30" s="589">
        <f t="shared" ref="BQ30" si="33">BP27*(1-$B$38)</f>
        <v>38.127480727713674</v>
      </c>
      <c r="BR30" s="589">
        <f t="shared" ref="BR30" si="34">BQ27*(1-$B$38)</f>
        <v>39.769477658137966</v>
      </c>
      <c r="BS30" s="477"/>
    </row>
    <row r="31" spans="1:71" ht="16.2" thickBot="1" x14ac:dyDescent="0.35">
      <c r="A31" s="9"/>
      <c r="B31" s="27"/>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678"/>
      <c r="BQ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144">
        <v>2016</v>
      </c>
      <c r="BQ32" s="144">
        <v>2017</v>
      </c>
      <c r="BR32" s="353">
        <v>2018</v>
      </c>
    </row>
    <row r="33" spans="1:70" ht="16.2" thickBot="1" x14ac:dyDescent="0.35">
      <c r="A33" s="44"/>
      <c r="B33" s="28"/>
      <c r="C33" s="7">
        <v>0</v>
      </c>
      <c r="D33" s="7">
        <v>0</v>
      </c>
      <c r="E33" s="7">
        <v>0</v>
      </c>
      <c r="F33" s="7">
        <f t="shared" ref="F33:AK33" si="35">F30*$B$39*16/12</f>
        <v>0</v>
      </c>
      <c r="G33" s="154">
        <f t="shared" si="35"/>
        <v>0.35426932576236886</v>
      </c>
      <c r="H33" s="154">
        <f t="shared" si="35"/>
        <v>0.66438055841933075</v>
      </c>
      <c r="I33" s="154">
        <f t="shared" si="35"/>
        <v>0.93740426466448923</v>
      </c>
      <c r="J33" s="154">
        <f t="shared" si="35"/>
        <v>1.1793057379959173</v>
      </c>
      <c r="K33" s="154">
        <f t="shared" si="35"/>
        <v>1.3951177753675486</v>
      </c>
      <c r="L33" s="154">
        <f t="shared" si="35"/>
        <v>1.5890864453404199</v>
      </c>
      <c r="M33" s="154">
        <f t="shared" si="35"/>
        <v>1.7647940697109501</v>
      </c>
      <c r="N33" s="154">
        <f t="shared" si="35"/>
        <v>1.9252629806126456</v>
      </c>
      <c r="O33" s="154">
        <f t="shared" si="35"/>
        <v>2.0837536856061205</v>
      </c>
      <c r="P33" s="154">
        <f t="shared" si="35"/>
        <v>2.2409862820967628</v>
      </c>
      <c r="Q33" s="154">
        <f t="shared" si="35"/>
        <v>2.397568301638477</v>
      </c>
      <c r="R33" s="154">
        <f t="shared" si="35"/>
        <v>2.5540123062627691</v>
      </c>
      <c r="S33" s="154">
        <f t="shared" si="35"/>
        <v>2.7107507341441739</v>
      </c>
      <c r="T33" s="154">
        <f t="shared" si="35"/>
        <v>2.8681484245866193</v>
      </c>
      <c r="U33" s="154">
        <f t="shared" si="35"/>
        <v>3.0265131851000082</v>
      </c>
      <c r="V33" s="154">
        <f t="shared" si="35"/>
        <v>3.1861047066280879</v>
      </c>
      <c r="W33" s="154">
        <f t="shared" si="35"/>
        <v>3.3471420851451072</v>
      </c>
      <c r="X33" s="154">
        <f t="shared" si="35"/>
        <v>3.5098101674741429</v>
      </c>
      <c r="Y33" s="154">
        <f t="shared" si="35"/>
        <v>3.687770438533581</v>
      </c>
      <c r="Z33" s="154">
        <f t="shared" si="35"/>
        <v>3.8796116379852346</v>
      </c>
      <c r="AA33" s="154">
        <f t="shared" si="35"/>
        <v>4.0841431141480902</v>
      </c>
      <c r="AB33" s="154">
        <f t="shared" si="35"/>
        <v>4.300360338384059</v>
      </c>
      <c r="AC33" s="154">
        <f t="shared" si="35"/>
        <v>4.5274158102857376</v>
      </c>
      <c r="AD33" s="154">
        <f t="shared" si="35"/>
        <v>4.7645945109743018</v>
      </c>
      <c r="AE33" s="154">
        <f t="shared" si="35"/>
        <v>5.011293193545554</v>
      </c>
      <c r="AF33" s="154">
        <f t="shared" si="35"/>
        <v>5.2670029108399099</v>
      </c>
      <c r="AG33" s="154">
        <f t="shared" si="35"/>
        <v>5.5312942744768518</v>
      </c>
      <c r="AH33" s="154">
        <f t="shared" si="35"/>
        <v>5.8038050182017136</v>
      </c>
      <c r="AI33" s="154">
        <f t="shared" si="35"/>
        <v>6.0816613214785731</v>
      </c>
      <c r="AJ33" s="154">
        <f t="shared" si="35"/>
        <v>6.3646160312692652</v>
      </c>
      <c r="AK33" s="154">
        <f t="shared" si="35"/>
        <v>6.6524606295758018</v>
      </c>
      <c r="AL33" s="154">
        <f t="shared" ref="AL33:BR33" si="36">AL30*$B$39*16/12</f>
        <v>6.9450191939988128</v>
      </c>
      <c r="AM33" s="154">
        <f t="shared" si="36"/>
        <v>7.2421433023833837</v>
      </c>
      <c r="AN33" s="154">
        <f t="shared" si="36"/>
        <v>7.5437077339722514</v>
      </c>
      <c r="AO33" s="154">
        <f t="shared" si="36"/>
        <v>7.849606842556061</v>
      </c>
      <c r="AP33" s="154">
        <f t="shared" si="36"/>
        <v>8.1597514965739304</v>
      </c>
      <c r="AQ33" s="154">
        <f t="shared" si="36"/>
        <v>8.4740664975384323</v>
      </c>
      <c r="AR33" s="154">
        <f t="shared" si="36"/>
        <v>8.7924884020131948</v>
      </c>
      <c r="AS33" s="154">
        <f t="shared" si="36"/>
        <v>9.1387420850727068</v>
      </c>
      <c r="AT33" s="154">
        <f t="shared" si="36"/>
        <v>9.5099782744851353</v>
      </c>
      <c r="AU33" s="154">
        <f t="shared" si="36"/>
        <v>9.903793097144499</v>
      </c>
      <c r="AV33" s="154">
        <f t="shared" si="36"/>
        <v>10.466179207070232</v>
      </c>
      <c r="AW33" s="154">
        <f t="shared" si="36"/>
        <v>11.030572531080898</v>
      </c>
      <c r="AX33" s="154">
        <f t="shared" si="36"/>
        <v>11.598273941726049</v>
      </c>
      <c r="AY33" s="154">
        <f t="shared" si="36"/>
        <v>12.170380958751698</v>
      </c>
      <c r="AZ33" s="154">
        <f t="shared" si="36"/>
        <v>12.747819537274111</v>
      </c>
      <c r="BA33" s="154">
        <f t="shared" si="36"/>
        <v>13.331370886816368</v>
      </c>
      <c r="BB33" s="154">
        <f t="shared" si="36"/>
        <v>13.921694097984721</v>
      </c>
      <c r="BC33" s="154">
        <f t="shared" si="36"/>
        <v>14.551546284264072</v>
      </c>
      <c r="BD33" s="154">
        <f t="shared" si="36"/>
        <v>15.217217854211043</v>
      </c>
      <c r="BE33" s="154">
        <f t="shared" si="36"/>
        <v>15.915579100876156</v>
      </c>
      <c r="BF33" s="154">
        <f t="shared" si="36"/>
        <v>16.47158660882209</v>
      </c>
      <c r="BG33" s="154">
        <f t="shared" si="36"/>
        <v>17.074770962982839</v>
      </c>
      <c r="BH33" s="154">
        <f t="shared" si="36"/>
        <v>17.720094678754283</v>
      </c>
      <c r="BI33" s="154">
        <f t="shared" si="36"/>
        <v>18.403307732700149</v>
      </c>
      <c r="BJ33" s="154">
        <f t="shared" si="36"/>
        <v>19.120824466376114</v>
      </c>
      <c r="BK33" s="154">
        <f t="shared" si="36"/>
        <v>19.869619732586603</v>
      </c>
      <c r="BL33" s="154">
        <f t="shared" si="36"/>
        <v>20.647141276091205</v>
      </c>
      <c r="BM33" s="154">
        <f t="shared" si="36"/>
        <v>21.492011830434191</v>
      </c>
      <c r="BN33" s="212">
        <f t="shared" si="36"/>
        <v>22.39711465608886</v>
      </c>
      <c r="BO33" s="154">
        <f t="shared" si="36"/>
        <v>23.356445504475769</v>
      </c>
      <c r="BP33" s="154">
        <f t="shared" si="36"/>
        <v>24.364938713030082</v>
      </c>
      <c r="BQ33" s="212">
        <f t="shared" si="36"/>
        <v>25.418320485142448</v>
      </c>
      <c r="BR33" s="672">
        <f t="shared" si="36"/>
        <v>26.512985105425312</v>
      </c>
    </row>
    <row r="34" spans="1:70"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7"/>
      <c r="BP34" s="747"/>
      <c r="BQ34" s="747"/>
      <c r="BR34" s="747"/>
    </row>
    <row r="35" spans="1:70" ht="58.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0"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0"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0"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0"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0"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0"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0"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0" ht="53.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0"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0"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0" ht="16.2" thickBot="1" x14ac:dyDescent="0.35">
      <c r="A46" s="52" t="s">
        <v>337</v>
      </c>
      <c r="B46" s="54">
        <f>DOC!Z20</f>
        <v>8.9169597430406838E-2</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0"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768"/>
      <c r="BQ47" s="768"/>
      <c r="BR47" s="768"/>
    </row>
    <row r="48" spans="1:70" ht="32.2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481">
        <v>2016</v>
      </c>
      <c r="BQ48" s="464">
        <v>2017</v>
      </c>
      <c r="BR48" s="353">
        <v>2018</v>
      </c>
    </row>
    <row r="49" spans="1:71" s="18" customFormat="1" ht="16.2" thickBot="1" x14ac:dyDescent="0.35">
      <c r="A49" s="315"/>
      <c r="B49" s="303"/>
      <c r="C49" s="167">
        <v>0</v>
      </c>
      <c r="D49" s="167">
        <v>0</v>
      </c>
      <c r="E49" s="167">
        <v>0</v>
      </c>
      <c r="F49" s="167">
        <v>0</v>
      </c>
      <c r="G49" s="167">
        <f>(G33-$B$40)*(1-$B$41)*10^3</f>
        <v>354.26932576236885</v>
      </c>
      <c r="H49" s="167">
        <f t="shared" ref="H49:BR49" si="37">(H33-$B$40)*(1-$B$41)*10^3</f>
        <v>664.38055841933078</v>
      </c>
      <c r="I49" s="167">
        <f t="shared" si="37"/>
        <v>937.40426466448923</v>
      </c>
      <c r="J49" s="167">
        <f t="shared" si="37"/>
        <v>1179.3057379959173</v>
      </c>
      <c r="K49" s="167">
        <f t="shared" si="37"/>
        <v>1395.1177753675486</v>
      </c>
      <c r="L49" s="167">
        <f t="shared" si="37"/>
        <v>1589.0864453404199</v>
      </c>
      <c r="M49" s="167">
        <f t="shared" si="37"/>
        <v>1764.79406971095</v>
      </c>
      <c r="N49" s="167">
        <f t="shared" si="37"/>
        <v>1925.2629806126456</v>
      </c>
      <c r="O49" s="167">
        <f t="shared" si="37"/>
        <v>2083.7536856061206</v>
      </c>
      <c r="P49" s="167">
        <f t="shared" si="37"/>
        <v>2240.9862820967628</v>
      </c>
      <c r="Q49" s="167">
        <f t="shared" si="37"/>
        <v>2397.5683016384769</v>
      </c>
      <c r="R49" s="167">
        <f t="shared" si="37"/>
        <v>2554.012306262769</v>
      </c>
      <c r="S49" s="167">
        <f t="shared" si="37"/>
        <v>2710.7507341441737</v>
      </c>
      <c r="T49" s="167">
        <f t="shared" si="37"/>
        <v>2868.1484245866195</v>
      </c>
      <c r="U49" s="167">
        <f t="shared" si="37"/>
        <v>3026.5131851000083</v>
      </c>
      <c r="V49" s="167">
        <f t="shared" si="37"/>
        <v>3186.104706628088</v>
      </c>
      <c r="W49" s="167">
        <f t="shared" si="37"/>
        <v>3347.1420851451071</v>
      </c>
      <c r="X49" s="167">
        <f t="shared" si="37"/>
        <v>3509.8101674741429</v>
      </c>
      <c r="Y49" s="167">
        <f t="shared" si="37"/>
        <v>3687.770438533581</v>
      </c>
      <c r="Z49" s="167">
        <f t="shared" si="37"/>
        <v>3879.6116379852347</v>
      </c>
      <c r="AA49" s="167">
        <f t="shared" si="37"/>
        <v>4084.1431141480903</v>
      </c>
      <c r="AB49" s="167">
        <f t="shared" si="37"/>
        <v>4300.3603383840591</v>
      </c>
      <c r="AC49" s="167">
        <f t="shared" si="37"/>
        <v>4527.4158102857373</v>
      </c>
      <c r="AD49" s="167">
        <f t="shared" si="37"/>
        <v>4764.5945109743016</v>
      </c>
      <c r="AE49" s="167">
        <f t="shared" si="37"/>
        <v>5011.2931935455545</v>
      </c>
      <c r="AF49" s="167">
        <f t="shared" si="37"/>
        <v>5267.0029108399103</v>
      </c>
      <c r="AG49" s="167">
        <f t="shared" si="37"/>
        <v>5531.2942744768516</v>
      </c>
      <c r="AH49" s="167">
        <f t="shared" si="37"/>
        <v>5803.8050182017132</v>
      </c>
      <c r="AI49" s="167">
        <f t="shared" si="37"/>
        <v>6081.661321478573</v>
      </c>
      <c r="AJ49" s="167">
        <f t="shared" si="37"/>
        <v>6364.6160312692655</v>
      </c>
      <c r="AK49" s="167">
        <f t="shared" si="37"/>
        <v>6652.4606295758022</v>
      </c>
      <c r="AL49" s="167">
        <f t="shared" si="37"/>
        <v>6945.0191939988126</v>
      </c>
      <c r="AM49" s="167">
        <f t="shared" si="37"/>
        <v>7242.1433023833833</v>
      </c>
      <c r="AN49" s="167">
        <f t="shared" si="37"/>
        <v>7543.7077339722509</v>
      </c>
      <c r="AO49" s="167">
        <f t="shared" si="37"/>
        <v>7849.6068425560607</v>
      </c>
      <c r="AP49" s="167">
        <f t="shared" si="37"/>
        <v>8159.7514965739301</v>
      </c>
      <c r="AQ49" s="167">
        <f t="shared" si="37"/>
        <v>8474.0664975384316</v>
      </c>
      <c r="AR49" s="167">
        <f t="shared" si="37"/>
        <v>8792.488402013194</v>
      </c>
      <c r="AS49" s="167">
        <f t="shared" si="37"/>
        <v>9138.7420850727067</v>
      </c>
      <c r="AT49" s="167">
        <f t="shared" si="37"/>
        <v>9509.9782744851345</v>
      </c>
      <c r="AU49" s="167">
        <f t="shared" si="37"/>
        <v>9903.7930971444985</v>
      </c>
      <c r="AV49" s="167">
        <f t="shared" si="37"/>
        <v>10466.179207070232</v>
      </c>
      <c r="AW49" s="167">
        <f t="shared" si="37"/>
        <v>11030.572531080898</v>
      </c>
      <c r="AX49" s="167">
        <f t="shared" si="37"/>
        <v>11598.273941726049</v>
      </c>
      <c r="AY49" s="167">
        <f t="shared" si="37"/>
        <v>12170.380958751699</v>
      </c>
      <c r="AZ49" s="167">
        <f t="shared" si="37"/>
        <v>12747.819537274112</v>
      </c>
      <c r="BA49" s="167">
        <f t="shared" si="37"/>
        <v>13331.370886816369</v>
      </c>
      <c r="BB49" s="167">
        <f t="shared" si="37"/>
        <v>13921.69409798472</v>
      </c>
      <c r="BC49" s="167">
        <f t="shared" si="37"/>
        <v>14551.546284264072</v>
      </c>
      <c r="BD49" s="167">
        <f t="shared" si="37"/>
        <v>15217.217854211043</v>
      </c>
      <c r="BE49" s="167">
        <f t="shared" si="37"/>
        <v>15915.579100876157</v>
      </c>
      <c r="BF49" s="167">
        <f t="shared" si="37"/>
        <v>16471.58660882209</v>
      </c>
      <c r="BG49" s="167">
        <f t="shared" si="37"/>
        <v>17074.770962982839</v>
      </c>
      <c r="BH49" s="167">
        <f t="shared" si="37"/>
        <v>17720.094678754282</v>
      </c>
      <c r="BI49" s="167">
        <f t="shared" si="37"/>
        <v>18403.307732700148</v>
      </c>
      <c r="BJ49" s="167">
        <f t="shared" si="37"/>
        <v>19120.824466376114</v>
      </c>
      <c r="BK49" s="167">
        <f t="shared" si="37"/>
        <v>19869.619732586601</v>
      </c>
      <c r="BL49" s="167">
        <f t="shared" si="37"/>
        <v>20647.141276091206</v>
      </c>
      <c r="BM49" s="167">
        <f t="shared" si="37"/>
        <v>21492.011830434192</v>
      </c>
      <c r="BN49" s="167">
        <f t="shared" si="37"/>
        <v>22397.114656088859</v>
      </c>
      <c r="BO49" s="167">
        <f t="shared" si="37"/>
        <v>23356.445504475767</v>
      </c>
      <c r="BP49" s="597">
        <f t="shared" si="37"/>
        <v>24364.938713030082</v>
      </c>
      <c r="BQ49" s="167">
        <f t="shared" si="37"/>
        <v>25418.320485142449</v>
      </c>
      <c r="BR49" s="676">
        <f t="shared" si="37"/>
        <v>26512.985105425312</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Q50" s="678"/>
      <c r="BR50" s="483"/>
      <c r="BS50" s="619"/>
    </row>
    <row r="51" spans="1:71" ht="36"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464">
        <v>2015</v>
      </c>
      <c r="BP51" s="144">
        <v>2016</v>
      </c>
      <c r="BQ51" s="464">
        <v>2017</v>
      </c>
      <c r="BR51" s="353">
        <v>2018</v>
      </c>
    </row>
    <row r="52" spans="1:71" s="18" customFormat="1" ht="16.2" thickBot="1" x14ac:dyDescent="0.35">
      <c r="A52" s="316"/>
      <c r="B52" s="317"/>
      <c r="C52" s="167">
        <v>0</v>
      </c>
      <c r="D52" s="167">
        <v>0</v>
      </c>
      <c r="E52" s="167">
        <v>0</v>
      </c>
      <c r="F52" s="318">
        <v>0</v>
      </c>
      <c r="G52" s="167">
        <f>G49*21</f>
        <v>7439.6558410097459</v>
      </c>
      <c r="H52" s="167">
        <f t="shared" ref="H52:BR52" si="38">H49*21</f>
        <v>13951.991726805947</v>
      </c>
      <c r="I52" s="167">
        <f t="shared" si="38"/>
        <v>19685.489557954275</v>
      </c>
      <c r="J52" s="167">
        <f t="shared" si="38"/>
        <v>24765.420497914263</v>
      </c>
      <c r="K52" s="167">
        <f t="shared" si="38"/>
        <v>29297.473282718522</v>
      </c>
      <c r="L52" s="167">
        <f t="shared" si="38"/>
        <v>33370.81535214882</v>
      </c>
      <c r="M52" s="167">
        <f t="shared" si="38"/>
        <v>37060.675463929947</v>
      </c>
      <c r="N52" s="167">
        <f t="shared" si="38"/>
        <v>40430.522592865556</v>
      </c>
      <c r="O52" s="167">
        <f t="shared" si="38"/>
        <v>43758.827397728535</v>
      </c>
      <c r="P52" s="167">
        <f t="shared" si="38"/>
        <v>47060.711924032017</v>
      </c>
      <c r="Q52" s="167">
        <f t="shared" si="38"/>
        <v>50348.934334408012</v>
      </c>
      <c r="R52" s="167">
        <f t="shared" si="38"/>
        <v>53634.258431518152</v>
      </c>
      <c r="S52" s="167">
        <f t="shared" si="38"/>
        <v>56925.765417027651</v>
      </c>
      <c r="T52" s="167">
        <f t="shared" si="38"/>
        <v>60231.116916319006</v>
      </c>
      <c r="U52" s="167">
        <f t="shared" si="38"/>
        <v>63556.776887100175</v>
      </c>
      <c r="V52" s="167">
        <f t="shared" si="38"/>
        <v>66908.198839189849</v>
      </c>
      <c r="W52" s="167">
        <f t="shared" si="38"/>
        <v>70289.983788047248</v>
      </c>
      <c r="X52" s="167">
        <f t="shared" si="38"/>
        <v>73706.013516956999</v>
      </c>
      <c r="Y52" s="167">
        <f t="shared" si="38"/>
        <v>77443.179209205206</v>
      </c>
      <c r="Z52" s="167">
        <f t="shared" si="38"/>
        <v>81471.844397689929</v>
      </c>
      <c r="AA52" s="167">
        <f t="shared" si="38"/>
        <v>85767.005397109897</v>
      </c>
      <c r="AB52" s="167">
        <f t="shared" si="38"/>
        <v>90307.567106065238</v>
      </c>
      <c r="AC52" s="167">
        <f t="shared" si="38"/>
        <v>95075.732016000489</v>
      </c>
      <c r="AD52" s="167">
        <f t="shared" si="38"/>
        <v>100056.48473046033</v>
      </c>
      <c r="AE52" s="167">
        <f t="shared" si="38"/>
        <v>105237.15706445664</v>
      </c>
      <c r="AF52" s="167">
        <f t="shared" si="38"/>
        <v>110607.06112763812</v>
      </c>
      <c r="AG52" s="167">
        <f t="shared" si="38"/>
        <v>116157.17976401388</v>
      </c>
      <c r="AH52" s="167">
        <f t="shared" si="38"/>
        <v>121879.90538223597</v>
      </c>
      <c r="AI52" s="167">
        <f t="shared" si="38"/>
        <v>127714.88775105003</v>
      </c>
      <c r="AJ52" s="167">
        <f t="shared" si="38"/>
        <v>133656.93665665458</v>
      </c>
      <c r="AK52" s="167">
        <f t="shared" si="38"/>
        <v>139701.67322109186</v>
      </c>
      <c r="AL52" s="167">
        <f t="shared" si="38"/>
        <v>145845.40307397506</v>
      </c>
      <c r="AM52" s="167">
        <f t="shared" si="38"/>
        <v>152085.00935005106</v>
      </c>
      <c r="AN52" s="167">
        <f t="shared" si="38"/>
        <v>158417.86241341726</v>
      </c>
      <c r="AO52" s="167">
        <f t="shared" si="38"/>
        <v>164841.74369367727</v>
      </c>
      <c r="AP52" s="167">
        <f t="shared" si="38"/>
        <v>171354.78142805252</v>
      </c>
      <c r="AQ52" s="167">
        <f t="shared" si="38"/>
        <v>177955.39644830706</v>
      </c>
      <c r="AR52" s="167">
        <f t="shared" si="38"/>
        <v>184642.25644227708</v>
      </c>
      <c r="AS52" s="167">
        <f t="shared" si="38"/>
        <v>191913.58378652684</v>
      </c>
      <c r="AT52" s="167">
        <f t="shared" si="38"/>
        <v>199709.54376418784</v>
      </c>
      <c r="AU52" s="167">
        <f t="shared" si="38"/>
        <v>207979.65504003447</v>
      </c>
      <c r="AV52" s="167">
        <f t="shared" si="38"/>
        <v>219789.76334847487</v>
      </c>
      <c r="AW52" s="167">
        <f t="shared" si="38"/>
        <v>231642.02315269885</v>
      </c>
      <c r="AX52" s="167">
        <f t="shared" si="38"/>
        <v>243563.75277624704</v>
      </c>
      <c r="AY52" s="167">
        <f t="shared" si="38"/>
        <v>255578.00013378568</v>
      </c>
      <c r="AZ52" s="167">
        <f t="shared" si="38"/>
        <v>267704.21028275636</v>
      </c>
      <c r="BA52" s="167">
        <f t="shared" si="38"/>
        <v>279958.78862314374</v>
      </c>
      <c r="BB52" s="167">
        <f t="shared" si="38"/>
        <v>292355.57605767914</v>
      </c>
      <c r="BC52" s="167">
        <f t="shared" si="38"/>
        <v>305582.47196954553</v>
      </c>
      <c r="BD52" s="167">
        <f t="shared" si="38"/>
        <v>319561.57493843191</v>
      </c>
      <c r="BE52" s="167">
        <f t="shared" si="38"/>
        <v>334227.16111839929</v>
      </c>
      <c r="BF52" s="167">
        <f t="shared" si="38"/>
        <v>345903.31878526387</v>
      </c>
      <c r="BG52" s="167">
        <f t="shared" si="38"/>
        <v>358570.19022263959</v>
      </c>
      <c r="BH52" s="167">
        <f t="shared" si="38"/>
        <v>372121.9882538399</v>
      </c>
      <c r="BI52" s="167">
        <f t="shared" si="38"/>
        <v>386469.46238670312</v>
      </c>
      <c r="BJ52" s="167">
        <f t="shared" si="38"/>
        <v>401537.31379389839</v>
      </c>
      <c r="BK52" s="167">
        <f t="shared" si="38"/>
        <v>417262.01438431861</v>
      </c>
      <c r="BL52" s="167">
        <f t="shared" si="38"/>
        <v>433589.96679791535</v>
      </c>
      <c r="BM52" s="167">
        <f t="shared" si="38"/>
        <v>451332.24843911803</v>
      </c>
      <c r="BN52" s="167">
        <f t="shared" si="38"/>
        <v>470339.40777786606</v>
      </c>
      <c r="BO52" s="597">
        <f t="shared" si="38"/>
        <v>490485.35559399112</v>
      </c>
      <c r="BP52" s="322">
        <f t="shared" si="38"/>
        <v>511663.71297363174</v>
      </c>
      <c r="BQ52" s="322">
        <f t="shared" si="38"/>
        <v>533784.7301879914</v>
      </c>
      <c r="BR52" s="676">
        <f t="shared" si="38"/>
        <v>556772.68721393158</v>
      </c>
      <c r="BS52" s="689"/>
    </row>
  </sheetData>
  <mergeCells count="2">
    <mergeCell ref="A43:B43"/>
    <mergeCell ref="A35:B3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6:E18"/>
  <sheetViews>
    <sheetView topLeftCell="C7" workbookViewId="0">
      <selection activeCell="E15" sqref="E15"/>
    </sheetView>
  </sheetViews>
  <sheetFormatPr defaultColWidth="9.33203125" defaultRowHeight="15.6" x14ac:dyDescent="0.3"/>
  <cols>
    <col min="1" max="3" width="9.33203125" style="111"/>
    <col min="4" max="4" width="29.6640625" style="111" customWidth="1"/>
    <col min="5" max="5" width="101" style="111" customWidth="1"/>
    <col min="6" max="16384" width="9.33203125" style="111"/>
  </cols>
  <sheetData>
    <row r="6" spans="3:5" x14ac:dyDescent="0.3">
      <c r="D6" s="111" t="s">
        <v>87</v>
      </c>
    </row>
    <row r="7" spans="3:5" ht="16.2" thickBot="1" x14ac:dyDescent="0.35">
      <c r="E7" s="112"/>
    </row>
    <row r="8" spans="3:5" x14ac:dyDescent="0.3">
      <c r="D8" s="437" t="s">
        <v>88</v>
      </c>
      <c r="E8" s="438" t="s">
        <v>89</v>
      </c>
    </row>
    <row r="9" spans="3:5" x14ac:dyDescent="0.3">
      <c r="D9" s="38" t="s">
        <v>90</v>
      </c>
      <c r="E9" s="47" t="s">
        <v>170</v>
      </c>
    </row>
    <row r="10" spans="3:5" x14ac:dyDescent="0.3">
      <c r="D10" s="113" t="s">
        <v>91</v>
      </c>
      <c r="E10" s="114" t="s">
        <v>342</v>
      </c>
    </row>
    <row r="11" spans="3:5" x14ac:dyDescent="0.3">
      <c r="C11" s="112"/>
      <c r="D11" s="113" t="s">
        <v>95</v>
      </c>
      <c r="E11" s="114" t="s">
        <v>171</v>
      </c>
    </row>
    <row r="12" spans="3:5" ht="31.2" x14ac:dyDescent="0.3">
      <c r="C12" s="112"/>
      <c r="D12" s="113" t="s">
        <v>96</v>
      </c>
      <c r="E12" s="115" t="s">
        <v>172</v>
      </c>
    </row>
    <row r="13" spans="3:5" ht="31.2" x14ac:dyDescent="0.3">
      <c r="C13" s="112"/>
      <c r="D13" s="116" t="s">
        <v>97</v>
      </c>
      <c r="E13" s="115" t="s">
        <v>173</v>
      </c>
    </row>
    <row r="14" spans="3:5" ht="46.8" x14ac:dyDescent="0.3">
      <c r="C14" s="112"/>
      <c r="D14" s="113" t="s">
        <v>98</v>
      </c>
      <c r="E14" s="440" t="s">
        <v>277</v>
      </c>
    </row>
    <row r="15" spans="3:5" ht="31.2" x14ac:dyDescent="0.3">
      <c r="C15" s="112"/>
      <c r="D15" s="117" t="s">
        <v>99</v>
      </c>
      <c r="E15" s="115" t="s">
        <v>174</v>
      </c>
    </row>
    <row r="16" spans="3:5" x14ac:dyDescent="0.3">
      <c r="C16" s="112"/>
      <c r="D16" s="118" t="s">
        <v>92</v>
      </c>
      <c r="E16" s="114" t="s">
        <v>175</v>
      </c>
    </row>
    <row r="17" spans="3:5" ht="31.8" thickBot="1" x14ac:dyDescent="0.35">
      <c r="C17" s="112"/>
      <c r="D17" s="119" t="s">
        <v>93</v>
      </c>
      <c r="E17" s="530" t="s">
        <v>312</v>
      </c>
    </row>
    <row r="18" spans="3:5" ht="18.75" customHeight="1" x14ac:dyDescent="0.3">
      <c r="C18" s="112"/>
      <c r="D18" s="812" t="s">
        <v>100</v>
      </c>
      <c r="E18" s="812"/>
    </row>
  </sheetData>
  <mergeCells count="1">
    <mergeCell ref="D18:E18"/>
  </mergeCells>
  <pageMargins left="0.7" right="0.7" top="0.75" bottom="0.75" header="0.3" footer="0.3"/>
  <pageSetup paperSize="9" fitToHeight="0" orientation="landscape" horizont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S52"/>
  <sheetViews>
    <sheetView topLeftCell="A34" zoomScale="70" zoomScaleNormal="70" workbookViewId="0">
      <pane xSplit="2" topLeftCell="BI1" activePane="topRight" state="frozen"/>
      <selection pane="topRight" activeCell="A46" sqref="A46"/>
    </sheetView>
  </sheetViews>
  <sheetFormatPr defaultColWidth="9.33203125" defaultRowHeight="14.4" x14ac:dyDescent="0.3"/>
  <cols>
    <col min="1" max="1" width="38.44140625" style="2" customWidth="1"/>
    <col min="2" max="2" width="20.6640625" style="2" customWidth="1"/>
    <col min="3" max="3" width="14.5546875" style="2" bestFit="1" customWidth="1"/>
    <col min="4" max="5" width="15.6640625" style="2" customWidth="1"/>
    <col min="6" max="65" width="16.33203125" style="2" customWidth="1"/>
    <col min="66" max="66" width="18.6640625" style="2" customWidth="1"/>
    <col min="67" max="67" width="20.5546875" style="2" customWidth="1"/>
    <col min="68" max="68" width="16.109375" style="287" customWidth="1"/>
    <col min="69" max="69" width="20" style="2" customWidth="1"/>
    <col min="70" max="70" width="18.6640625" style="2" customWidth="1"/>
    <col min="71" max="16384" width="9.33203125" style="2"/>
  </cols>
  <sheetData>
    <row r="1" spans="1:71" ht="15" thickBot="1" x14ac:dyDescent="0.35"/>
    <row r="2" spans="1:71" ht="15.6" x14ac:dyDescent="0.3">
      <c r="A2" s="216" t="s">
        <v>0</v>
      </c>
      <c r="B2" s="217" t="s">
        <v>32</v>
      </c>
      <c r="C2" s="247">
        <v>1951</v>
      </c>
      <c r="D2" s="247">
        <v>1952</v>
      </c>
      <c r="E2" s="247">
        <v>1953</v>
      </c>
      <c r="F2" s="247">
        <v>1954</v>
      </c>
      <c r="G2" s="247">
        <v>1955</v>
      </c>
      <c r="H2" s="247">
        <v>1956</v>
      </c>
      <c r="I2" s="247">
        <v>1957</v>
      </c>
      <c r="J2" s="247">
        <v>1958</v>
      </c>
      <c r="K2" s="247">
        <v>1959</v>
      </c>
      <c r="L2" s="247">
        <v>1960</v>
      </c>
      <c r="M2" s="247">
        <v>1961</v>
      </c>
      <c r="N2" s="247">
        <v>1962</v>
      </c>
      <c r="O2" s="247">
        <v>1963</v>
      </c>
      <c r="P2" s="247">
        <v>1964</v>
      </c>
      <c r="Q2" s="247">
        <v>1965</v>
      </c>
      <c r="R2" s="247">
        <v>1966</v>
      </c>
      <c r="S2" s="247">
        <v>1967</v>
      </c>
      <c r="T2" s="247">
        <v>1968</v>
      </c>
      <c r="U2" s="247">
        <v>1969</v>
      </c>
      <c r="V2" s="247">
        <v>1970</v>
      </c>
      <c r="W2" s="247">
        <v>1971</v>
      </c>
      <c r="X2" s="247">
        <v>1972</v>
      </c>
      <c r="Y2" s="247">
        <v>1973</v>
      </c>
      <c r="Z2" s="247">
        <v>1974</v>
      </c>
      <c r="AA2" s="247">
        <v>1975</v>
      </c>
      <c r="AB2" s="247">
        <v>1976</v>
      </c>
      <c r="AC2" s="247">
        <v>1977</v>
      </c>
      <c r="AD2" s="247">
        <v>1978</v>
      </c>
      <c r="AE2" s="247">
        <v>1979</v>
      </c>
      <c r="AF2" s="247">
        <v>1980</v>
      </c>
      <c r="AG2" s="247">
        <v>1981</v>
      </c>
      <c r="AH2" s="247">
        <v>1982</v>
      </c>
      <c r="AI2" s="247">
        <v>1983</v>
      </c>
      <c r="AJ2" s="247">
        <v>1984</v>
      </c>
      <c r="AK2" s="247">
        <v>1985</v>
      </c>
      <c r="AL2" s="247">
        <v>1986</v>
      </c>
      <c r="AM2" s="247">
        <v>1987</v>
      </c>
      <c r="AN2" s="247">
        <v>1988</v>
      </c>
      <c r="AO2" s="247">
        <v>1989</v>
      </c>
      <c r="AP2" s="247">
        <v>1990</v>
      </c>
      <c r="AQ2" s="247">
        <v>1991</v>
      </c>
      <c r="AR2" s="247">
        <v>1992</v>
      </c>
      <c r="AS2" s="247">
        <v>1993</v>
      </c>
      <c r="AT2" s="247">
        <v>1994</v>
      </c>
      <c r="AU2" s="247">
        <v>1995</v>
      </c>
      <c r="AV2" s="247">
        <v>1996</v>
      </c>
      <c r="AW2" s="247">
        <v>1997</v>
      </c>
      <c r="AX2" s="247">
        <v>1998</v>
      </c>
      <c r="AY2" s="247">
        <v>1999</v>
      </c>
      <c r="AZ2" s="247">
        <v>2000</v>
      </c>
      <c r="BA2" s="247">
        <v>2001</v>
      </c>
      <c r="BB2" s="247">
        <v>2002</v>
      </c>
      <c r="BC2" s="247">
        <v>2003</v>
      </c>
      <c r="BD2" s="247">
        <v>2004</v>
      </c>
      <c r="BE2" s="247">
        <v>2005</v>
      </c>
      <c r="BF2" s="247">
        <v>2006</v>
      </c>
      <c r="BG2" s="247">
        <v>2007</v>
      </c>
      <c r="BH2" s="247">
        <v>2008</v>
      </c>
      <c r="BI2" s="247">
        <v>2009</v>
      </c>
      <c r="BJ2" s="247">
        <v>2010</v>
      </c>
      <c r="BK2" s="247">
        <v>2011</v>
      </c>
      <c r="BL2" s="247">
        <v>2012</v>
      </c>
      <c r="BM2" s="247">
        <v>2013</v>
      </c>
      <c r="BN2" s="505">
        <v>2014</v>
      </c>
      <c r="BO2" s="247">
        <v>2015</v>
      </c>
      <c r="BP2" s="481">
        <v>2016</v>
      </c>
      <c r="BQ2" s="464">
        <v>2017</v>
      </c>
      <c r="BR2" s="353">
        <v>2018</v>
      </c>
    </row>
    <row r="3" spans="1:71" s="18" customFormat="1" ht="16.2" thickBot="1" x14ac:dyDescent="0.35">
      <c r="A3" s="325"/>
      <c r="B3" s="326"/>
      <c r="C3" s="339">
        <f>Population!D17</f>
        <v>968494</v>
      </c>
      <c r="D3" s="339">
        <f t="shared" ref="D3:L3" si="0">C3+($C$3*(C6/100))</f>
        <v>1002412.6</v>
      </c>
      <c r="E3" s="339">
        <f t="shared" si="0"/>
        <v>1036331.2</v>
      </c>
      <c r="F3" s="339">
        <f t="shared" si="0"/>
        <v>1070249.8</v>
      </c>
      <c r="G3" s="339">
        <f t="shared" si="0"/>
        <v>1104168.4000000001</v>
      </c>
      <c r="H3" s="339">
        <f t="shared" si="0"/>
        <v>1138087.0000000002</v>
      </c>
      <c r="I3" s="339">
        <f t="shared" si="0"/>
        <v>1172005.6000000003</v>
      </c>
      <c r="J3" s="339">
        <f t="shared" si="0"/>
        <v>1205924.2000000004</v>
      </c>
      <c r="K3" s="339">
        <f t="shared" si="0"/>
        <v>1239842.8000000005</v>
      </c>
      <c r="L3" s="339">
        <f t="shared" si="0"/>
        <v>1273761.4000000006</v>
      </c>
      <c r="M3" s="339">
        <f>Population!E17</f>
        <v>1307680</v>
      </c>
      <c r="N3" s="339">
        <f t="shared" ref="N3:V3" si="1">M3+($M$3*(M6/100))</f>
        <v>1354207.9</v>
      </c>
      <c r="O3" s="339">
        <f t="shared" si="1"/>
        <v>1400735.7999999998</v>
      </c>
      <c r="P3" s="339">
        <f t="shared" si="1"/>
        <v>1447263.6999999997</v>
      </c>
      <c r="Q3" s="339">
        <f t="shared" si="1"/>
        <v>1493791.5999999996</v>
      </c>
      <c r="R3" s="339">
        <f t="shared" si="1"/>
        <v>1540319.4999999995</v>
      </c>
      <c r="S3" s="339">
        <f t="shared" si="1"/>
        <v>1586847.3999999994</v>
      </c>
      <c r="T3" s="339">
        <f t="shared" si="1"/>
        <v>1633375.2999999993</v>
      </c>
      <c r="U3" s="339">
        <f t="shared" si="1"/>
        <v>1679903.1999999993</v>
      </c>
      <c r="V3" s="339">
        <f t="shared" si="1"/>
        <v>1726431.0999999992</v>
      </c>
      <c r="W3" s="339">
        <f>Population!F17</f>
        <v>1772959</v>
      </c>
      <c r="X3" s="339">
        <f t="shared" ref="X3:AF3" si="2">W3+($W$3*(W6/100))</f>
        <v>1878391.8</v>
      </c>
      <c r="Y3" s="339">
        <f t="shared" si="2"/>
        <v>1983824.6</v>
      </c>
      <c r="Z3" s="339">
        <f t="shared" si="2"/>
        <v>2089257.4000000001</v>
      </c>
      <c r="AA3" s="339">
        <f t="shared" si="2"/>
        <v>2194690.2000000002</v>
      </c>
      <c r="AB3" s="339">
        <f t="shared" si="2"/>
        <v>2300123</v>
      </c>
      <c r="AC3" s="339">
        <f t="shared" si="2"/>
        <v>2405555.7999999998</v>
      </c>
      <c r="AD3" s="339">
        <f t="shared" si="2"/>
        <v>2510988.5999999996</v>
      </c>
      <c r="AE3" s="339">
        <f t="shared" si="2"/>
        <v>2616421.3999999994</v>
      </c>
      <c r="AF3" s="339">
        <f t="shared" si="2"/>
        <v>2721854.1999999993</v>
      </c>
      <c r="AG3" s="339">
        <f>Population!G17</f>
        <v>2827287</v>
      </c>
      <c r="AH3" s="339">
        <f t="shared" ref="AH3:AP3" si="3">AG3+($AG$3*(AG6/100))</f>
        <v>2950032.7</v>
      </c>
      <c r="AI3" s="339">
        <f t="shared" si="3"/>
        <v>3072778.4000000004</v>
      </c>
      <c r="AJ3" s="339">
        <f t="shared" si="3"/>
        <v>3195524.1000000006</v>
      </c>
      <c r="AK3" s="339">
        <f t="shared" si="3"/>
        <v>3318269.8000000007</v>
      </c>
      <c r="AL3" s="339">
        <f t="shared" si="3"/>
        <v>3441015.5000000009</v>
      </c>
      <c r="AM3" s="339">
        <f t="shared" si="3"/>
        <v>3563761.2000000011</v>
      </c>
      <c r="AN3" s="339">
        <f t="shared" si="3"/>
        <v>3686506.9000000013</v>
      </c>
      <c r="AO3" s="339">
        <f t="shared" si="3"/>
        <v>3809252.6000000015</v>
      </c>
      <c r="AP3" s="339">
        <f t="shared" si="3"/>
        <v>3931998.3000000017</v>
      </c>
      <c r="AQ3" s="339">
        <f>Population!H17</f>
        <v>4054744</v>
      </c>
      <c r="AR3" s="339">
        <f t="shared" ref="AR3:AZ3" si="4">AQ3+($AQ$3*(AQ6/100))</f>
        <v>4260800</v>
      </c>
      <c r="AS3" s="339">
        <f t="shared" si="4"/>
        <v>4466856</v>
      </c>
      <c r="AT3" s="339">
        <f t="shared" si="4"/>
        <v>4672912</v>
      </c>
      <c r="AU3" s="339">
        <f t="shared" si="4"/>
        <v>4878968</v>
      </c>
      <c r="AV3" s="339">
        <f t="shared" si="4"/>
        <v>5085024</v>
      </c>
      <c r="AW3" s="339">
        <f t="shared" si="4"/>
        <v>5291080</v>
      </c>
      <c r="AX3" s="339">
        <f t="shared" si="4"/>
        <v>5497136</v>
      </c>
      <c r="AY3" s="339">
        <f t="shared" si="4"/>
        <v>5703192</v>
      </c>
      <c r="AZ3" s="339">
        <f t="shared" si="4"/>
        <v>5909248</v>
      </c>
      <c r="BA3" s="339">
        <f>Population!I17</f>
        <v>6115304</v>
      </c>
      <c r="BB3" s="339">
        <f t="shared" ref="BB3:BJ3" si="5">BA3+($BA$3*(BA6/100))</f>
        <v>6387983.9000000004</v>
      </c>
      <c r="BC3" s="339">
        <f t="shared" si="5"/>
        <v>6660663.8000000007</v>
      </c>
      <c r="BD3" s="339">
        <f t="shared" si="5"/>
        <v>6933343.7000000011</v>
      </c>
      <c r="BE3" s="339">
        <f t="shared" si="5"/>
        <v>7206023.6000000015</v>
      </c>
      <c r="BF3" s="339">
        <f t="shared" si="5"/>
        <v>7478703.5000000019</v>
      </c>
      <c r="BG3" s="339">
        <f t="shared" si="5"/>
        <v>7751383.4000000022</v>
      </c>
      <c r="BH3" s="339">
        <f t="shared" si="5"/>
        <v>8024063.3000000026</v>
      </c>
      <c r="BI3" s="339">
        <f t="shared" si="5"/>
        <v>8296743.200000003</v>
      </c>
      <c r="BJ3" s="339">
        <f t="shared" si="5"/>
        <v>8569423.1000000034</v>
      </c>
      <c r="BK3" s="339">
        <f>Population!J17</f>
        <v>8842103</v>
      </c>
      <c r="BL3" s="339">
        <f>BK3+($BK$3*(BK6/100))</f>
        <v>9236370.1961736809</v>
      </c>
      <c r="BM3" s="339">
        <f>BL3+($BK$3*(BL6/100))</f>
        <v>9630637.3923473619</v>
      </c>
      <c r="BN3" s="339">
        <f>BM3+($BK$3*(BM6/100))</f>
        <v>10024904.588521043</v>
      </c>
      <c r="BO3" s="339">
        <f>BN3+($BK$3*(BN6/100))</f>
        <v>10419171.784694724</v>
      </c>
      <c r="BP3" s="600">
        <f t="shared" ref="BP3:BR3" si="6">BO3+($BK$3*(BO6/100))</f>
        <v>10813438.980868405</v>
      </c>
      <c r="BQ3" s="774">
        <f t="shared" si="6"/>
        <v>11207706.177042086</v>
      </c>
      <c r="BR3" s="775">
        <f t="shared" si="6"/>
        <v>11601973.373215767</v>
      </c>
      <c r="BS3" s="689"/>
    </row>
    <row r="4" spans="1:71" ht="16.2" thickBot="1" x14ac:dyDescent="0.35">
      <c r="A4" s="218"/>
      <c r="B4" s="21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P4" s="678"/>
      <c r="BR4" s="483"/>
      <c r="BS4" s="619"/>
    </row>
    <row r="5" spans="1:71" ht="31.2" x14ac:dyDescent="0.3">
      <c r="A5" s="216" t="s">
        <v>1</v>
      </c>
      <c r="B5" s="217" t="s">
        <v>32</v>
      </c>
      <c r="C5" s="247">
        <v>1951</v>
      </c>
      <c r="D5" s="247">
        <v>1952</v>
      </c>
      <c r="E5" s="247">
        <v>1953</v>
      </c>
      <c r="F5" s="247">
        <v>1954</v>
      </c>
      <c r="G5" s="247">
        <v>1955</v>
      </c>
      <c r="H5" s="247">
        <v>1956</v>
      </c>
      <c r="I5" s="247">
        <v>1957</v>
      </c>
      <c r="J5" s="247">
        <v>1958</v>
      </c>
      <c r="K5" s="247">
        <v>1959</v>
      </c>
      <c r="L5" s="247">
        <v>1960</v>
      </c>
      <c r="M5" s="247">
        <v>1961</v>
      </c>
      <c r="N5" s="247">
        <v>1962</v>
      </c>
      <c r="O5" s="247">
        <v>1963</v>
      </c>
      <c r="P5" s="247">
        <v>1964</v>
      </c>
      <c r="Q5" s="247">
        <v>1965</v>
      </c>
      <c r="R5" s="247">
        <v>1966</v>
      </c>
      <c r="S5" s="247">
        <v>1967</v>
      </c>
      <c r="T5" s="247">
        <v>1968</v>
      </c>
      <c r="U5" s="247">
        <v>1969</v>
      </c>
      <c r="V5" s="247">
        <v>1970</v>
      </c>
      <c r="W5" s="247">
        <v>1971</v>
      </c>
      <c r="X5" s="247">
        <v>1972</v>
      </c>
      <c r="Y5" s="247">
        <v>1973</v>
      </c>
      <c r="Z5" s="247">
        <v>1974</v>
      </c>
      <c r="AA5" s="247">
        <v>1975</v>
      </c>
      <c r="AB5" s="247">
        <v>1976</v>
      </c>
      <c r="AC5" s="247">
        <v>1977</v>
      </c>
      <c r="AD5" s="247">
        <v>1978</v>
      </c>
      <c r="AE5" s="247">
        <v>1979</v>
      </c>
      <c r="AF5" s="247">
        <v>1980</v>
      </c>
      <c r="AG5" s="247">
        <v>1981</v>
      </c>
      <c r="AH5" s="247">
        <v>1982</v>
      </c>
      <c r="AI5" s="247">
        <v>1983</v>
      </c>
      <c r="AJ5" s="247">
        <v>1984</v>
      </c>
      <c r="AK5" s="247">
        <v>1985</v>
      </c>
      <c r="AL5" s="247">
        <v>1986</v>
      </c>
      <c r="AM5" s="247">
        <v>1987</v>
      </c>
      <c r="AN5" s="247">
        <v>1988</v>
      </c>
      <c r="AO5" s="247">
        <v>1989</v>
      </c>
      <c r="AP5" s="247">
        <v>1990</v>
      </c>
      <c r="AQ5" s="247">
        <v>1991</v>
      </c>
      <c r="AR5" s="247">
        <v>1992</v>
      </c>
      <c r="AS5" s="247">
        <v>1993</v>
      </c>
      <c r="AT5" s="247">
        <v>1994</v>
      </c>
      <c r="AU5" s="247">
        <v>1995</v>
      </c>
      <c r="AV5" s="247">
        <v>1996</v>
      </c>
      <c r="AW5" s="247">
        <v>1997</v>
      </c>
      <c r="AX5" s="247">
        <v>1998</v>
      </c>
      <c r="AY5" s="247">
        <v>1999</v>
      </c>
      <c r="AZ5" s="247">
        <v>2000</v>
      </c>
      <c r="BA5" s="247">
        <v>2001</v>
      </c>
      <c r="BB5" s="247">
        <v>2002</v>
      </c>
      <c r="BC5" s="247">
        <v>2003</v>
      </c>
      <c r="BD5" s="247">
        <v>2004</v>
      </c>
      <c r="BE5" s="247">
        <v>2005</v>
      </c>
      <c r="BF5" s="247">
        <v>2006</v>
      </c>
      <c r="BG5" s="247">
        <v>2007</v>
      </c>
      <c r="BH5" s="247">
        <v>2008</v>
      </c>
      <c r="BI5" s="247">
        <v>2009</v>
      </c>
      <c r="BJ5" s="247">
        <v>2010</v>
      </c>
      <c r="BK5" s="247">
        <v>2011</v>
      </c>
      <c r="BL5" s="247">
        <v>2012</v>
      </c>
      <c r="BM5" s="247">
        <v>2013</v>
      </c>
      <c r="BN5" s="247">
        <v>2014</v>
      </c>
      <c r="BO5" s="503">
        <v>2015</v>
      </c>
      <c r="BP5" s="144">
        <v>2016</v>
      </c>
      <c r="BQ5" s="464">
        <v>2017</v>
      </c>
      <c r="BR5" s="353">
        <v>2018</v>
      </c>
    </row>
    <row r="6" spans="1:71" ht="16.2" thickBot="1" x14ac:dyDescent="0.35">
      <c r="A6" s="220"/>
      <c r="B6" s="221"/>
      <c r="C6" s="205">
        <f t="shared" ref="C6:L6" si="7">((($M$3-$C$3)/$C$3)*100)/10</f>
        <v>3.502200323388684</v>
      </c>
      <c r="D6" s="205">
        <f t="shared" si="7"/>
        <v>3.502200323388684</v>
      </c>
      <c r="E6" s="205">
        <f t="shared" si="7"/>
        <v>3.502200323388684</v>
      </c>
      <c r="F6" s="205">
        <f t="shared" si="7"/>
        <v>3.502200323388684</v>
      </c>
      <c r="G6" s="205">
        <f t="shared" si="7"/>
        <v>3.502200323388684</v>
      </c>
      <c r="H6" s="205">
        <f t="shared" si="7"/>
        <v>3.502200323388684</v>
      </c>
      <c r="I6" s="205">
        <f t="shared" si="7"/>
        <v>3.502200323388684</v>
      </c>
      <c r="J6" s="205">
        <f t="shared" si="7"/>
        <v>3.502200323388684</v>
      </c>
      <c r="K6" s="205">
        <f t="shared" si="7"/>
        <v>3.502200323388684</v>
      </c>
      <c r="L6" s="205">
        <f t="shared" si="7"/>
        <v>3.502200323388684</v>
      </c>
      <c r="M6" s="205">
        <f t="shared" ref="M6:V6" si="8">((($W$3-$M$3)/$M$3)*100)/10</f>
        <v>3.5580493698764228</v>
      </c>
      <c r="N6" s="205">
        <f t="shared" si="8"/>
        <v>3.5580493698764228</v>
      </c>
      <c r="O6" s="205">
        <f t="shared" si="8"/>
        <v>3.5580493698764228</v>
      </c>
      <c r="P6" s="205">
        <f t="shared" si="8"/>
        <v>3.5580493698764228</v>
      </c>
      <c r="Q6" s="205">
        <f t="shared" si="8"/>
        <v>3.5580493698764228</v>
      </c>
      <c r="R6" s="205">
        <f t="shared" si="8"/>
        <v>3.5580493698764228</v>
      </c>
      <c r="S6" s="205">
        <f t="shared" si="8"/>
        <v>3.5580493698764228</v>
      </c>
      <c r="T6" s="205">
        <f t="shared" si="8"/>
        <v>3.5580493698764228</v>
      </c>
      <c r="U6" s="205">
        <f t="shared" si="8"/>
        <v>3.5580493698764228</v>
      </c>
      <c r="V6" s="205">
        <f t="shared" si="8"/>
        <v>3.5580493698764228</v>
      </c>
      <c r="W6" s="205">
        <f t="shared" ref="W6:AF6" si="9">((($AG$3-$W$3)/$W$3)*100)/10</f>
        <v>5.9467139398034581</v>
      </c>
      <c r="X6" s="205">
        <f t="shared" si="9"/>
        <v>5.9467139398034581</v>
      </c>
      <c r="Y6" s="205">
        <f t="shared" si="9"/>
        <v>5.9467139398034581</v>
      </c>
      <c r="Z6" s="205">
        <f t="shared" si="9"/>
        <v>5.9467139398034581</v>
      </c>
      <c r="AA6" s="205">
        <f t="shared" si="9"/>
        <v>5.9467139398034581</v>
      </c>
      <c r="AB6" s="205">
        <f t="shared" si="9"/>
        <v>5.9467139398034581</v>
      </c>
      <c r="AC6" s="205">
        <f t="shared" si="9"/>
        <v>5.9467139398034581</v>
      </c>
      <c r="AD6" s="205">
        <f t="shared" si="9"/>
        <v>5.9467139398034581</v>
      </c>
      <c r="AE6" s="205">
        <f t="shared" si="9"/>
        <v>5.9467139398034581</v>
      </c>
      <c r="AF6" s="205">
        <f t="shared" si="9"/>
        <v>5.9467139398034581</v>
      </c>
      <c r="AG6" s="205">
        <f t="shared" ref="AG6:AP6" si="10">((($AQ$3-$AG$3)/$AG$3)*100)/10</f>
        <v>4.3414658646256994</v>
      </c>
      <c r="AH6" s="205">
        <f t="shared" si="10"/>
        <v>4.3414658646256994</v>
      </c>
      <c r="AI6" s="205">
        <f t="shared" si="10"/>
        <v>4.3414658646256994</v>
      </c>
      <c r="AJ6" s="205">
        <f t="shared" si="10"/>
        <v>4.3414658646256994</v>
      </c>
      <c r="AK6" s="205">
        <f t="shared" si="10"/>
        <v>4.3414658646256994</v>
      </c>
      <c r="AL6" s="205">
        <f t="shared" si="10"/>
        <v>4.3414658646256994</v>
      </c>
      <c r="AM6" s="205">
        <f t="shared" si="10"/>
        <v>4.3414658646256994</v>
      </c>
      <c r="AN6" s="205">
        <f t="shared" si="10"/>
        <v>4.3414658646256994</v>
      </c>
      <c r="AO6" s="205">
        <f t="shared" si="10"/>
        <v>4.3414658646256994</v>
      </c>
      <c r="AP6" s="205">
        <f t="shared" si="10"/>
        <v>4.3414658646256994</v>
      </c>
      <c r="AQ6" s="205">
        <f t="shared" ref="AQ6:AZ6" si="11">((($BA$3-$AQ$3)/$AQ$3)*100)/10</f>
        <v>5.0818498035880939</v>
      </c>
      <c r="AR6" s="205">
        <f t="shared" si="11"/>
        <v>5.0818498035880939</v>
      </c>
      <c r="AS6" s="205">
        <f t="shared" si="11"/>
        <v>5.0818498035880939</v>
      </c>
      <c r="AT6" s="205">
        <f t="shared" si="11"/>
        <v>5.0818498035880939</v>
      </c>
      <c r="AU6" s="205">
        <f t="shared" si="11"/>
        <v>5.0818498035880939</v>
      </c>
      <c r="AV6" s="205">
        <f t="shared" si="11"/>
        <v>5.0818498035880939</v>
      </c>
      <c r="AW6" s="205">
        <f t="shared" si="11"/>
        <v>5.0818498035880939</v>
      </c>
      <c r="AX6" s="205">
        <f t="shared" si="11"/>
        <v>5.0818498035880939</v>
      </c>
      <c r="AY6" s="205">
        <f t="shared" si="11"/>
        <v>5.0818498035880939</v>
      </c>
      <c r="AZ6" s="205">
        <f t="shared" si="11"/>
        <v>5.0818498035880939</v>
      </c>
      <c r="BA6" s="205">
        <f t="shared" ref="BA6:BR6" si="12">((($BK$3-$BA$3)/$BA$3)*100)/10</f>
        <v>4.4589753837258135</v>
      </c>
      <c r="BB6" s="205">
        <f t="shared" si="12"/>
        <v>4.4589753837258135</v>
      </c>
      <c r="BC6" s="205">
        <f t="shared" si="12"/>
        <v>4.4589753837258135</v>
      </c>
      <c r="BD6" s="205">
        <f t="shared" si="12"/>
        <v>4.4589753837258135</v>
      </c>
      <c r="BE6" s="205">
        <f t="shared" si="12"/>
        <v>4.4589753837258135</v>
      </c>
      <c r="BF6" s="205">
        <f t="shared" si="12"/>
        <v>4.4589753837258135</v>
      </c>
      <c r="BG6" s="205">
        <f t="shared" si="12"/>
        <v>4.4589753837258135</v>
      </c>
      <c r="BH6" s="205">
        <f t="shared" si="12"/>
        <v>4.4589753837258135</v>
      </c>
      <c r="BI6" s="205">
        <f t="shared" si="12"/>
        <v>4.4589753837258135</v>
      </c>
      <c r="BJ6" s="205">
        <f t="shared" si="12"/>
        <v>4.4589753837258135</v>
      </c>
      <c r="BK6" s="205">
        <f t="shared" si="12"/>
        <v>4.4589753837258135</v>
      </c>
      <c r="BL6" s="205">
        <f t="shared" si="12"/>
        <v>4.4589753837258135</v>
      </c>
      <c r="BM6" s="205">
        <f t="shared" si="12"/>
        <v>4.4589753837258135</v>
      </c>
      <c r="BN6" s="776">
        <f t="shared" si="12"/>
        <v>4.4589753837258135</v>
      </c>
      <c r="BO6" s="776">
        <f t="shared" si="12"/>
        <v>4.4589753837258135</v>
      </c>
      <c r="BP6" s="776">
        <f t="shared" si="12"/>
        <v>4.4589753837258135</v>
      </c>
      <c r="BQ6" s="776">
        <f t="shared" si="12"/>
        <v>4.4589753837258135</v>
      </c>
      <c r="BR6" s="779">
        <f t="shared" si="12"/>
        <v>4.4589753837258135</v>
      </c>
      <c r="BS6" s="477"/>
    </row>
    <row r="7" spans="1:71" ht="16.2" thickBot="1" x14ac:dyDescent="0.35">
      <c r="A7" s="218"/>
      <c r="B7" s="222"/>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483"/>
      <c r="BP7" s="483"/>
      <c r="BR7" s="678"/>
      <c r="BS7" s="619"/>
    </row>
    <row r="8" spans="1:71" ht="15.6" x14ac:dyDescent="0.3">
      <c r="A8" s="216" t="s">
        <v>2</v>
      </c>
      <c r="B8" s="217" t="s">
        <v>3</v>
      </c>
      <c r="C8" s="247">
        <v>1951</v>
      </c>
      <c r="D8" s="247">
        <v>1952</v>
      </c>
      <c r="E8" s="247">
        <v>1953</v>
      </c>
      <c r="F8" s="247">
        <v>1954</v>
      </c>
      <c r="G8" s="247">
        <v>1955</v>
      </c>
      <c r="H8" s="247">
        <v>1956</v>
      </c>
      <c r="I8" s="247">
        <v>1957</v>
      </c>
      <c r="J8" s="247">
        <v>1958</v>
      </c>
      <c r="K8" s="247">
        <v>1959</v>
      </c>
      <c r="L8" s="247">
        <v>1960</v>
      </c>
      <c r="M8" s="247">
        <v>1961</v>
      </c>
      <c r="N8" s="247">
        <v>1962</v>
      </c>
      <c r="O8" s="247">
        <v>1963</v>
      </c>
      <c r="P8" s="247">
        <v>1964</v>
      </c>
      <c r="Q8" s="247">
        <v>1965</v>
      </c>
      <c r="R8" s="247">
        <v>1966</v>
      </c>
      <c r="S8" s="247">
        <v>1967</v>
      </c>
      <c r="T8" s="247">
        <v>1968</v>
      </c>
      <c r="U8" s="247">
        <v>1969</v>
      </c>
      <c r="V8" s="247">
        <v>1970</v>
      </c>
      <c r="W8" s="247">
        <v>1971</v>
      </c>
      <c r="X8" s="247">
        <v>1972</v>
      </c>
      <c r="Y8" s="247">
        <v>1973</v>
      </c>
      <c r="Z8" s="247">
        <v>1974</v>
      </c>
      <c r="AA8" s="247">
        <v>1975</v>
      </c>
      <c r="AB8" s="247">
        <v>1976</v>
      </c>
      <c r="AC8" s="247">
        <v>1977</v>
      </c>
      <c r="AD8" s="247">
        <v>1978</v>
      </c>
      <c r="AE8" s="247">
        <v>1979</v>
      </c>
      <c r="AF8" s="247">
        <v>1980</v>
      </c>
      <c r="AG8" s="247">
        <v>1981</v>
      </c>
      <c r="AH8" s="247">
        <v>1982</v>
      </c>
      <c r="AI8" s="247">
        <v>1983</v>
      </c>
      <c r="AJ8" s="247">
        <v>1984</v>
      </c>
      <c r="AK8" s="247">
        <v>1985</v>
      </c>
      <c r="AL8" s="247">
        <v>1986</v>
      </c>
      <c r="AM8" s="247">
        <v>1987</v>
      </c>
      <c r="AN8" s="247">
        <v>1988</v>
      </c>
      <c r="AO8" s="247">
        <v>1989</v>
      </c>
      <c r="AP8" s="247">
        <v>1990</v>
      </c>
      <c r="AQ8" s="247">
        <v>1991</v>
      </c>
      <c r="AR8" s="247">
        <v>1992</v>
      </c>
      <c r="AS8" s="247">
        <v>1993</v>
      </c>
      <c r="AT8" s="247">
        <v>1994</v>
      </c>
      <c r="AU8" s="247">
        <v>1995</v>
      </c>
      <c r="AV8" s="247">
        <v>1996</v>
      </c>
      <c r="AW8" s="247">
        <v>1997</v>
      </c>
      <c r="AX8" s="247">
        <v>1998</v>
      </c>
      <c r="AY8" s="247">
        <v>1999</v>
      </c>
      <c r="AZ8" s="247">
        <v>2000</v>
      </c>
      <c r="BA8" s="247">
        <v>2001</v>
      </c>
      <c r="BB8" s="247">
        <v>2002</v>
      </c>
      <c r="BC8" s="247">
        <v>2003</v>
      </c>
      <c r="BD8" s="247">
        <v>2004</v>
      </c>
      <c r="BE8" s="247">
        <v>2005</v>
      </c>
      <c r="BF8" s="247">
        <v>2006</v>
      </c>
      <c r="BG8" s="247">
        <v>2007</v>
      </c>
      <c r="BH8" s="247">
        <v>2008</v>
      </c>
      <c r="BI8" s="247">
        <v>2009</v>
      </c>
      <c r="BJ8" s="247">
        <v>2010</v>
      </c>
      <c r="BK8" s="247">
        <v>2011</v>
      </c>
      <c r="BL8" s="247">
        <v>2012</v>
      </c>
      <c r="BM8" s="247">
        <v>2013</v>
      </c>
      <c r="BN8" s="505">
        <v>2014</v>
      </c>
      <c r="BO8" s="505">
        <v>2015</v>
      </c>
      <c r="BP8" s="144">
        <v>2016</v>
      </c>
      <c r="BQ8" s="464">
        <v>2017</v>
      </c>
      <c r="BR8" s="353">
        <v>2018</v>
      </c>
    </row>
    <row r="9" spans="1:71" ht="16.2" thickBot="1" x14ac:dyDescent="0.35">
      <c r="A9" s="223"/>
      <c r="B9" s="224"/>
      <c r="C9" s="250">
        <f t="shared" ref="C9:K9" si="13">D9-($M$9*(C12/100))</f>
        <v>0.22089370591437998</v>
      </c>
      <c r="D9" s="250">
        <f t="shared" si="13"/>
        <v>0.22376407610422785</v>
      </c>
      <c r="E9" s="250">
        <f t="shared" si="13"/>
        <v>0.22663444629407573</v>
      </c>
      <c r="F9" s="250">
        <f t="shared" si="13"/>
        <v>0.2295048164839236</v>
      </c>
      <c r="G9" s="250">
        <f t="shared" si="13"/>
        <v>0.23237518667377147</v>
      </c>
      <c r="H9" s="250">
        <f t="shared" si="13"/>
        <v>0.23524555686361934</v>
      </c>
      <c r="I9" s="250">
        <f t="shared" si="13"/>
        <v>0.23811592705346721</v>
      </c>
      <c r="J9" s="250">
        <f t="shared" si="13"/>
        <v>0.24098629724331508</v>
      </c>
      <c r="K9" s="250">
        <f t="shared" si="13"/>
        <v>0.24385666743316295</v>
      </c>
      <c r="L9" s="250">
        <f>M9-($M$9*(L12/100))</f>
        <v>0.24672703762301082</v>
      </c>
      <c r="M9" s="250">
        <f t="shared" ref="M9:U9" si="14">N9-($W$9*(M12/100))</f>
        <v>0.24959740781285869</v>
      </c>
      <c r="N9" s="250">
        <f t="shared" si="14"/>
        <v>0.25246346500402084</v>
      </c>
      <c r="O9" s="250">
        <f t="shared" si="14"/>
        <v>0.25532952219518296</v>
      </c>
      <c r="P9" s="250">
        <f t="shared" si="14"/>
        <v>0.25819557938634508</v>
      </c>
      <c r="Q9" s="250">
        <f t="shared" si="14"/>
        <v>0.26106163657750719</v>
      </c>
      <c r="R9" s="250">
        <f t="shared" si="14"/>
        <v>0.26392769376866931</v>
      </c>
      <c r="S9" s="250">
        <f t="shared" si="14"/>
        <v>0.26679375095983143</v>
      </c>
      <c r="T9" s="250">
        <f t="shared" si="14"/>
        <v>0.26965980815099355</v>
      </c>
      <c r="U9" s="250">
        <f t="shared" si="14"/>
        <v>0.27252586534215567</v>
      </c>
      <c r="V9" s="250">
        <f>W9-($W$9*(V12/100))</f>
        <v>0.27539192253331779</v>
      </c>
      <c r="W9" s="250">
        <f t="shared" ref="W9:AE9" si="15">X9-($AG$9*(W12/100))</f>
        <v>0.27825797972447991</v>
      </c>
      <c r="X9" s="250">
        <f t="shared" si="15"/>
        <v>0.28305328136803193</v>
      </c>
      <c r="Y9" s="250">
        <f t="shared" si="15"/>
        <v>0.28784858301158395</v>
      </c>
      <c r="Z9" s="250">
        <f t="shared" si="15"/>
        <v>0.29264388465513597</v>
      </c>
      <c r="AA9" s="250">
        <f t="shared" si="15"/>
        <v>0.29743918629868799</v>
      </c>
      <c r="AB9" s="250">
        <f t="shared" si="15"/>
        <v>0.30223448794224</v>
      </c>
      <c r="AC9" s="250">
        <f t="shared" si="15"/>
        <v>0.30702978958579202</v>
      </c>
      <c r="AD9" s="250">
        <f t="shared" si="15"/>
        <v>0.31182509122934404</v>
      </c>
      <c r="AE9" s="250">
        <f t="shared" si="15"/>
        <v>0.31662039287289606</v>
      </c>
      <c r="AF9" s="250">
        <f>AG9-($AG$9*(AF12/100))</f>
        <v>0.32141569451644808</v>
      </c>
      <c r="AG9" s="250">
        <f t="shared" ref="AG9:AO9" si="16">AH9-($AQ$9*(AG12/100))</f>
        <v>0.3262109961600001</v>
      </c>
      <c r="AH9" s="250">
        <f t="shared" si="16"/>
        <v>0.32866634774400011</v>
      </c>
      <c r="AI9" s="250">
        <f t="shared" si="16"/>
        <v>0.33112169932800012</v>
      </c>
      <c r="AJ9" s="250">
        <f t="shared" si="16"/>
        <v>0.33357705091200013</v>
      </c>
      <c r="AK9" s="250">
        <f t="shared" si="16"/>
        <v>0.33603240249600014</v>
      </c>
      <c r="AL9" s="250">
        <f t="shared" si="16"/>
        <v>0.33848775408000015</v>
      </c>
      <c r="AM9" s="250">
        <f t="shared" si="16"/>
        <v>0.34094310566400016</v>
      </c>
      <c r="AN9" s="250">
        <f t="shared" si="16"/>
        <v>0.34339845724800017</v>
      </c>
      <c r="AO9" s="250">
        <f t="shared" si="16"/>
        <v>0.34585380883200018</v>
      </c>
      <c r="AP9" s="250">
        <f>AQ9-($AQ$9*(AP12/100))</f>
        <v>0.34830916041600019</v>
      </c>
      <c r="AQ9" s="250">
        <f t="shared" ref="AQ9:AY9" si="17">AR9-($BA$9*AQ12%)</f>
        <v>0.35076451200000019</v>
      </c>
      <c r="AR9" s="250">
        <f t="shared" si="17"/>
        <v>0.35563846080000017</v>
      </c>
      <c r="AS9" s="250">
        <f t="shared" si="17"/>
        <v>0.36051240960000014</v>
      </c>
      <c r="AT9" s="250">
        <f t="shared" si="17"/>
        <v>0.36538635840000011</v>
      </c>
      <c r="AU9" s="250">
        <f t="shared" si="17"/>
        <v>0.37026030720000008</v>
      </c>
      <c r="AV9" s="250">
        <f t="shared" si="17"/>
        <v>0.37513425600000005</v>
      </c>
      <c r="AW9" s="250">
        <f t="shared" si="17"/>
        <v>0.38000820480000003</v>
      </c>
      <c r="AX9" s="250">
        <f t="shared" si="17"/>
        <v>0.3848821536</v>
      </c>
      <c r="AY9" s="250">
        <f t="shared" si="17"/>
        <v>0.38975610239999997</v>
      </c>
      <c r="AZ9" s="250">
        <f>BA9-($BA$9*AZ12%)</f>
        <v>0.39463005119999994</v>
      </c>
      <c r="BA9" s="250">
        <f>BB9-($BE$9*BA12%)</f>
        <v>0.39950399999999991</v>
      </c>
      <c r="BB9" s="250">
        <f>BC9-($BE$9*BB12%)</f>
        <v>0.40462799999999993</v>
      </c>
      <c r="BC9" s="250">
        <f>BD9-($BE$9*BC12%)</f>
        <v>0.40975199999999995</v>
      </c>
      <c r="BD9" s="250">
        <f>BE9-($BE$9*BD12%)</f>
        <v>0.41487599999999997</v>
      </c>
      <c r="BE9" s="250">
        <f>'Per Capita Generation'!E18</f>
        <v>0.42</v>
      </c>
      <c r="BF9" s="250">
        <f t="shared" ref="BF9:BK9" si="18">BE9+($BE$9*(BE12/100))</f>
        <v>0.425124</v>
      </c>
      <c r="BG9" s="250">
        <f t="shared" si="18"/>
        <v>0.43024800000000002</v>
      </c>
      <c r="BH9" s="250">
        <f t="shared" si="18"/>
        <v>0.43537200000000004</v>
      </c>
      <c r="BI9" s="250">
        <f t="shared" si="18"/>
        <v>0.44049600000000005</v>
      </c>
      <c r="BJ9" s="250">
        <f t="shared" si="18"/>
        <v>0.44562000000000007</v>
      </c>
      <c r="BK9" s="250">
        <f t="shared" si="18"/>
        <v>0.45074400000000009</v>
      </c>
      <c r="BL9" s="778">
        <f>BK9+($BK$9*(BL12/100))</f>
        <v>0.45624307680000009</v>
      </c>
      <c r="BM9" s="777">
        <f>BL9+($BK$9*(BM12/100))</f>
        <v>0.46174215360000009</v>
      </c>
      <c r="BN9" s="601">
        <f>BM9+($BK$9*(BN12/100))</f>
        <v>0.4672412304000001</v>
      </c>
      <c r="BO9" s="508">
        <f>BN9+($BK$9*(BO12/100))</f>
        <v>0.4727403072000001</v>
      </c>
      <c r="BP9" s="508">
        <f t="shared" ref="BP9:BR9" si="19">BO9+($BK$9*(BP12/100))</f>
        <v>0.4782393840000001</v>
      </c>
      <c r="BQ9" s="508">
        <f t="shared" si="19"/>
        <v>0.4837384608000001</v>
      </c>
      <c r="BR9" s="780">
        <f t="shared" si="19"/>
        <v>0.48923753760000011</v>
      </c>
      <c r="BS9" s="477"/>
    </row>
    <row r="10" spans="1:71" ht="16.2" thickBot="1" x14ac:dyDescent="0.35">
      <c r="A10" s="225"/>
      <c r="B10" s="222"/>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51"/>
      <c r="AZ10" s="251"/>
      <c r="BA10" s="251"/>
      <c r="BB10" s="251"/>
      <c r="BC10" s="251"/>
      <c r="BD10" s="251"/>
      <c r="BE10" s="251"/>
      <c r="BF10" s="251"/>
      <c r="BG10" s="251"/>
      <c r="BH10" s="251"/>
      <c r="BI10" s="251"/>
      <c r="BJ10" s="251"/>
      <c r="BK10" s="251"/>
      <c r="BL10" s="251"/>
      <c r="BM10" s="251"/>
      <c r="BN10" s="251"/>
      <c r="BP10" s="483"/>
      <c r="BQ10" s="678"/>
      <c r="BS10" s="619"/>
    </row>
    <row r="11" spans="1:71" ht="31.2" x14ac:dyDescent="0.3">
      <c r="A11" s="216" t="s">
        <v>4</v>
      </c>
      <c r="B11" s="217" t="s">
        <v>3</v>
      </c>
      <c r="C11" s="247">
        <v>1951</v>
      </c>
      <c r="D11" s="247">
        <v>1952</v>
      </c>
      <c r="E11" s="247">
        <v>1953</v>
      </c>
      <c r="F11" s="247">
        <v>1954</v>
      </c>
      <c r="G11" s="247">
        <v>1955</v>
      </c>
      <c r="H11" s="247">
        <v>1956</v>
      </c>
      <c r="I11" s="247">
        <v>1957</v>
      </c>
      <c r="J11" s="247">
        <v>1958</v>
      </c>
      <c r="K11" s="247">
        <v>1959</v>
      </c>
      <c r="L11" s="247">
        <v>1960</v>
      </c>
      <c r="M11" s="247">
        <v>1961</v>
      </c>
      <c r="N11" s="247">
        <v>1962</v>
      </c>
      <c r="O11" s="247">
        <v>1963</v>
      </c>
      <c r="P11" s="247">
        <v>1964</v>
      </c>
      <c r="Q11" s="247">
        <v>1965</v>
      </c>
      <c r="R11" s="247">
        <v>1966</v>
      </c>
      <c r="S11" s="247">
        <v>1967</v>
      </c>
      <c r="T11" s="247">
        <v>1968</v>
      </c>
      <c r="U11" s="247">
        <v>1969</v>
      </c>
      <c r="V11" s="247">
        <v>1970</v>
      </c>
      <c r="W11" s="247">
        <v>1971</v>
      </c>
      <c r="X11" s="247">
        <v>1972</v>
      </c>
      <c r="Y11" s="247">
        <v>1973</v>
      </c>
      <c r="Z11" s="247">
        <v>1974</v>
      </c>
      <c r="AA11" s="247">
        <v>1975</v>
      </c>
      <c r="AB11" s="247">
        <v>1976</v>
      </c>
      <c r="AC11" s="247">
        <v>1977</v>
      </c>
      <c r="AD11" s="247">
        <v>1978</v>
      </c>
      <c r="AE11" s="247">
        <v>1979</v>
      </c>
      <c r="AF11" s="247">
        <v>1980</v>
      </c>
      <c r="AG11" s="247">
        <v>1981</v>
      </c>
      <c r="AH11" s="247">
        <v>1982</v>
      </c>
      <c r="AI11" s="247">
        <v>1983</v>
      </c>
      <c r="AJ11" s="247">
        <v>1984</v>
      </c>
      <c r="AK11" s="247">
        <v>1985</v>
      </c>
      <c r="AL11" s="247">
        <v>1986</v>
      </c>
      <c r="AM11" s="247">
        <v>1987</v>
      </c>
      <c r="AN11" s="247">
        <v>1988</v>
      </c>
      <c r="AO11" s="247">
        <v>1989</v>
      </c>
      <c r="AP11" s="247">
        <v>1990</v>
      </c>
      <c r="AQ11" s="247">
        <v>1991</v>
      </c>
      <c r="AR11" s="247">
        <v>1992</v>
      </c>
      <c r="AS11" s="247">
        <v>1993</v>
      </c>
      <c r="AT11" s="247">
        <v>1994</v>
      </c>
      <c r="AU11" s="247">
        <v>1995</v>
      </c>
      <c r="AV11" s="247">
        <v>1996</v>
      </c>
      <c r="AW11" s="247">
        <v>1997</v>
      </c>
      <c r="AX11" s="247">
        <v>1998</v>
      </c>
      <c r="AY11" s="247">
        <v>1999</v>
      </c>
      <c r="AZ11" s="247">
        <v>2000</v>
      </c>
      <c r="BA11" s="247">
        <v>2001</v>
      </c>
      <c r="BB11" s="247">
        <v>2002</v>
      </c>
      <c r="BC11" s="247">
        <v>2003</v>
      </c>
      <c r="BD11" s="247">
        <v>2004</v>
      </c>
      <c r="BE11" s="247">
        <v>2005</v>
      </c>
      <c r="BF11" s="247">
        <v>2006</v>
      </c>
      <c r="BG11" s="247">
        <v>2007</v>
      </c>
      <c r="BH11" s="247">
        <v>2008</v>
      </c>
      <c r="BI11" s="247">
        <v>2009</v>
      </c>
      <c r="BJ11" s="247">
        <v>2010</v>
      </c>
      <c r="BK11" s="247">
        <v>2011</v>
      </c>
      <c r="BL11" s="247">
        <v>2012</v>
      </c>
      <c r="BM11" s="247">
        <v>2013</v>
      </c>
      <c r="BN11" s="505">
        <v>2014</v>
      </c>
      <c r="BO11" s="505">
        <v>2015</v>
      </c>
      <c r="BP11" s="144">
        <v>2016</v>
      </c>
      <c r="BQ11" s="464">
        <v>2017</v>
      </c>
      <c r="BR11" s="353">
        <v>2018</v>
      </c>
    </row>
    <row r="12" spans="1:71" ht="16.2" thickBot="1" x14ac:dyDescent="0.35">
      <c r="A12" s="226"/>
      <c r="B12" s="227"/>
      <c r="C12" s="248">
        <v>1.1499999999999999</v>
      </c>
      <c r="D12" s="248">
        <v>1.1499999999999999</v>
      </c>
      <c r="E12" s="248">
        <v>1.1499999999999999</v>
      </c>
      <c r="F12" s="248">
        <v>1.1499999999999999</v>
      </c>
      <c r="G12" s="248">
        <v>1.1499999999999999</v>
      </c>
      <c r="H12" s="248">
        <v>1.1499999999999999</v>
      </c>
      <c r="I12" s="248">
        <v>1.1499999999999999</v>
      </c>
      <c r="J12" s="248">
        <v>1.1499999999999999</v>
      </c>
      <c r="K12" s="248">
        <v>1.1499999999999999</v>
      </c>
      <c r="L12" s="248">
        <v>1.1499999999999999</v>
      </c>
      <c r="M12" s="248">
        <v>1.03</v>
      </c>
      <c r="N12" s="248">
        <v>1.03</v>
      </c>
      <c r="O12" s="248">
        <v>1.03</v>
      </c>
      <c r="P12" s="248">
        <v>1.03</v>
      </c>
      <c r="Q12" s="248">
        <v>1.03</v>
      </c>
      <c r="R12" s="248">
        <v>1.03</v>
      </c>
      <c r="S12" s="248">
        <v>1.03</v>
      </c>
      <c r="T12" s="248">
        <v>1.03</v>
      </c>
      <c r="U12" s="248">
        <v>1.03</v>
      </c>
      <c r="V12" s="248">
        <v>1.03</v>
      </c>
      <c r="W12" s="248">
        <v>1.47</v>
      </c>
      <c r="X12" s="248">
        <v>1.47</v>
      </c>
      <c r="Y12" s="248">
        <v>1.47</v>
      </c>
      <c r="Z12" s="248">
        <v>1.47</v>
      </c>
      <c r="AA12" s="248">
        <v>1.47</v>
      </c>
      <c r="AB12" s="248">
        <v>1.47</v>
      </c>
      <c r="AC12" s="248">
        <v>1.47</v>
      </c>
      <c r="AD12" s="248">
        <v>1.47</v>
      </c>
      <c r="AE12" s="248">
        <v>1.47</v>
      </c>
      <c r="AF12" s="248">
        <v>1.47</v>
      </c>
      <c r="AG12" s="248">
        <v>0.7</v>
      </c>
      <c r="AH12" s="248">
        <v>0.7</v>
      </c>
      <c r="AI12" s="248">
        <v>0.7</v>
      </c>
      <c r="AJ12" s="248">
        <v>0.7</v>
      </c>
      <c r="AK12" s="248">
        <v>0.7</v>
      </c>
      <c r="AL12" s="248">
        <v>0.7</v>
      </c>
      <c r="AM12" s="248">
        <v>0.7</v>
      </c>
      <c r="AN12" s="248">
        <v>0.7</v>
      </c>
      <c r="AO12" s="248">
        <v>0.7</v>
      </c>
      <c r="AP12" s="248">
        <v>0.7</v>
      </c>
      <c r="AQ12" s="248">
        <v>1.22</v>
      </c>
      <c r="AR12" s="248">
        <v>1.22</v>
      </c>
      <c r="AS12" s="248">
        <v>1.22</v>
      </c>
      <c r="AT12" s="248">
        <v>1.22</v>
      </c>
      <c r="AU12" s="248">
        <v>1.22</v>
      </c>
      <c r="AV12" s="248">
        <v>1.22</v>
      </c>
      <c r="AW12" s="248">
        <v>1.22</v>
      </c>
      <c r="AX12" s="248">
        <v>1.22</v>
      </c>
      <c r="AY12" s="248">
        <v>1.22</v>
      </c>
      <c r="AZ12" s="248">
        <v>1.22</v>
      </c>
      <c r="BA12" s="248">
        <v>1.22</v>
      </c>
      <c r="BB12" s="248">
        <v>1.22</v>
      </c>
      <c r="BC12" s="248">
        <v>1.22</v>
      </c>
      <c r="BD12" s="248">
        <v>1.22</v>
      </c>
      <c r="BE12" s="248">
        <v>1.22</v>
      </c>
      <c r="BF12" s="248">
        <v>1.22</v>
      </c>
      <c r="BG12" s="248">
        <v>1.22</v>
      </c>
      <c r="BH12" s="248">
        <v>1.22</v>
      </c>
      <c r="BI12" s="248">
        <v>1.22</v>
      </c>
      <c r="BJ12" s="248">
        <v>1.22</v>
      </c>
      <c r="BK12" s="248">
        <v>1.22</v>
      </c>
      <c r="BL12" s="248">
        <v>1.22</v>
      </c>
      <c r="BM12" s="248">
        <v>1.22</v>
      </c>
      <c r="BN12" s="224">
        <v>1.22</v>
      </c>
      <c r="BO12" s="224">
        <v>1.22</v>
      </c>
      <c r="BP12" s="224">
        <v>1.22</v>
      </c>
      <c r="BQ12" s="224">
        <v>1.22</v>
      </c>
      <c r="BR12" s="781">
        <v>1.22</v>
      </c>
      <c r="BS12" s="477"/>
    </row>
    <row r="13" spans="1:71" ht="16.2" thickBot="1" x14ac:dyDescent="0.35">
      <c r="A13" s="225"/>
      <c r="B13" s="222"/>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678"/>
      <c r="BP13" s="678"/>
      <c r="BR13" s="483"/>
      <c r="BS13" s="619"/>
    </row>
    <row r="14" spans="1:71" ht="15.6" x14ac:dyDescent="0.3">
      <c r="A14" s="216" t="s">
        <v>5</v>
      </c>
      <c r="B14" s="80" t="s">
        <v>263</v>
      </c>
      <c r="C14" s="247">
        <v>1951</v>
      </c>
      <c r="D14" s="247">
        <v>1952</v>
      </c>
      <c r="E14" s="247">
        <v>1953</v>
      </c>
      <c r="F14" s="247">
        <v>1954</v>
      </c>
      <c r="G14" s="247">
        <v>1955</v>
      </c>
      <c r="H14" s="247">
        <v>1956</v>
      </c>
      <c r="I14" s="247">
        <v>1957</v>
      </c>
      <c r="J14" s="247">
        <v>1958</v>
      </c>
      <c r="K14" s="247">
        <v>1959</v>
      </c>
      <c r="L14" s="247">
        <v>1960</v>
      </c>
      <c r="M14" s="247">
        <v>1961</v>
      </c>
      <c r="N14" s="247">
        <v>1962</v>
      </c>
      <c r="O14" s="247">
        <v>1963</v>
      </c>
      <c r="P14" s="247">
        <v>1964</v>
      </c>
      <c r="Q14" s="247">
        <v>1965</v>
      </c>
      <c r="R14" s="247">
        <v>1966</v>
      </c>
      <c r="S14" s="247">
        <v>1967</v>
      </c>
      <c r="T14" s="247">
        <v>1968</v>
      </c>
      <c r="U14" s="247">
        <v>1969</v>
      </c>
      <c r="V14" s="247">
        <v>1970</v>
      </c>
      <c r="W14" s="247">
        <v>1971</v>
      </c>
      <c r="X14" s="247">
        <v>1972</v>
      </c>
      <c r="Y14" s="247">
        <v>1973</v>
      </c>
      <c r="Z14" s="247">
        <v>1974</v>
      </c>
      <c r="AA14" s="247">
        <v>1975</v>
      </c>
      <c r="AB14" s="247">
        <v>1976</v>
      </c>
      <c r="AC14" s="247">
        <v>1977</v>
      </c>
      <c r="AD14" s="247">
        <v>1978</v>
      </c>
      <c r="AE14" s="247">
        <v>1979</v>
      </c>
      <c r="AF14" s="247">
        <v>1980</v>
      </c>
      <c r="AG14" s="247">
        <v>1981</v>
      </c>
      <c r="AH14" s="247">
        <v>1982</v>
      </c>
      <c r="AI14" s="247">
        <v>1983</v>
      </c>
      <c r="AJ14" s="247">
        <v>1984</v>
      </c>
      <c r="AK14" s="247">
        <v>1985</v>
      </c>
      <c r="AL14" s="247">
        <v>1986</v>
      </c>
      <c r="AM14" s="247">
        <v>1987</v>
      </c>
      <c r="AN14" s="247">
        <v>1988</v>
      </c>
      <c r="AO14" s="247">
        <v>1989</v>
      </c>
      <c r="AP14" s="247">
        <v>1990</v>
      </c>
      <c r="AQ14" s="247">
        <v>1991</v>
      </c>
      <c r="AR14" s="247">
        <v>1992</v>
      </c>
      <c r="AS14" s="247">
        <v>1993</v>
      </c>
      <c r="AT14" s="247">
        <v>1994</v>
      </c>
      <c r="AU14" s="247">
        <v>1995</v>
      </c>
      <c r="AV14" s="247">
        <v>1996</v>
      </c>
      <c r="AW14" s="247">
        <v>1997</v>
      </c>
      <c r="AX14" s="247">
        <v>1998</v>
      </c>
      <c r="AY14" s="247">
        <v>1999</v>
      </c>
      <c r="AZ14" s="247">
        <v>2000</v>
      </c>
      <c r="BA14" s="247">
        <v>2001</v>
      </c>
      <c r="BB14" s="247">
        <v>2002</v>
      </c>
      <c r="BC14" s="247">
        <v>2003</v>
      </c>
      <c r="BD14" s="247">
        <v>2004</v>
      </c>
      <c r="BE14" s="247">
        <v>2005</v>
      </c>
      <c r="BF14" s="247">
        <v>2006</v>
      </c>
      <c r="BG14" s="247">
        <v>2007</v>
      </c>
      <c r="BH14" s="247">
        <v>2008</v>
      </c>
      <c r="BI14" s="247">
        <v>2009</v>
      </c>
      <c r="BJ14" s="247">
        <v>2010</v>
      </c>
      <c r="BK14" s="247">
        <v>2011</v>
      </c>
      <c r="BL14" s="247">
        <v>2012</v>
      </c>
      <c r="BM14" s="247">
        <v>2013</v>
      </c>
      <c r="BN14" s="247">
        <v>2014</v>
      </c>
      <c r="BO14" s="247">
        <v>2015</v>
      </c>
      <c r="BP14" s="481">
        <v>2016</v>
      </c>
      <c r="BQ14" s="464">
        <v>2017</v>
      </c>
      <c r="BR14" s="353">
        <v>2018</v>
      </c>
    </row>
    <row r="15" spans="1:71" s="18" customFormat="1" ht="16.2" thickBot="1" x14ac:dyDescent="0.35">
      <c r="A15" s="328"/>
      <c r="B15" s="329"/>
      <c r="C15" s="330">
        <f t="shared" ref="C15:AX15" si="20">C9*C3*365/10^6</f>
        <v>78.085993517782157</v>
      </c>
      <c r="D15" s="330">
        <f t="shared" si="20"/>
        <v>81.870934199696464</v>
      </c>
      <c r="E15" s="330">
        <f t="shared" si="20"/>
        <v>85.726946906585397</v>
      </c>
      <c r="F15" s="330">
        <f t="shared" si="20"/>
        <v>89.654031638448927</v>
      </c>
      <c r="G15" s="330">
        <f t="shared" si="20"/>
        <v>93.652188395287055</v>
      </c>
      <c r="H15" s="330">
        <f t="shared" si="20"/>
        <v>97.721417177099795</v>
      </c>
      <c r="I15" s="330">
        <f t="shared" si="20"/>
        <v>101.86171798388713</v>
      </c>
      <c r="J15" s="330">
        <f t="shared" si="20"/>
        <v>106.07309081564908</v>
      </c>
      <c r="K15" s="330">
        <f t="shared" si="20"/>
        <v>110.35553567238561</v>
      </c>
      <c r="L15" s="330">
        <f t="shared" si="20"/>
        <v>114.70905255409676</v>
      </c>
      <c r="M15" s="330">
        <f t="shared" si="20"/>
        <v>119.13364146078246</v>
      </c>
      <c r="N15" s="330">
        <f t="shared" si="20"/>
        <v>124.78912685098376</v>
      </c>
      <c r="O15" s="330">
        <f t="shared" si="20"/>
        <v>130.54195892552588</v>
      </c>
      <c r="P15" s="330">
        <f t="shared" si="20"/>
        <v>136.39213768440879</v>
      </c>
      <c r="Q15" s="330">
        <f t="shared" si="20"/>
        <v>142.33966312763249</v>
      </c>
      <c r="R15" s="330">
        <f t="shared" si="20"/>
        <v>148.38453525519705</v>
      </c>
      <c r="S15" s="330">
        <f t="shared" si="20"/>
        <v>154.52675406710242</v>
      </c>
      <c r="T15" s="330">
        <f t="shared" si="20"/>
        <v>160.76631956334853</v>
      </c>
      <c r="U15" s="330">
        <f t="shared" si="20"/>
        <v>167.10323174393554</v>
      </c>
      <c r="V15" s="330">
        <f t="shared" si="20"/>
        <v>173.53749060886329</v>
      </c>
      <c r="W15" s="330">
        <f t="shared" si="20"/>
        <v>180.069096158132</v>
      </c>
      <c r="X15" s="330">
        <f t="shared" si="20"/>
        <v>194.06501137995343</v>
      </c>
      <c r="Y15" s="330">
        <f t="shared" si="20"/>
        <v>208.43000151953567</v>
      </c>
      <c r="Z15" s="330">
        <f t="shared" si="20"/>
        <v>223.16406657687861</v>
      </c>
      <c r="AA15" s="330">
        <f t="shared" si="20"/>
        <v>238.26720655198227</v>
      </c>
      <c r="AB15" s="330">
        <f t="shared" si="20"/>
        <v>253.73942144484667</v>
      </c>
      <c r="AC15" s="330">
        <f t="shared" si="20"/>
        <v>269.58071125547178</v>
      </c>
      <c r="AD15" s="330">
        <f t="shared" si="20"/>
        <v>285.79107598385764</v>
      </c>
      <c r="AE15" s="330">
        <f t="shared" si="20"/>
        <v>302.37051563000421</v>
      </c>
      <c r="AF15" s="330">
        <f t="shared" si="20"/>
        <v>319.31903019391149</v>
      </c>
      <c r="AG15" s="330">
        <f t="shared" si="20"/>
        <v>336.6366196755796</v>
      </c>
      <c r="AH15" s="330">
        <f t="shared" si="20"/>
        <v>353.89541273054562</v>
      </c>
      <c r="AI15" s="330">
        <f t="shared" si="20"/>
        <v>371.37421599522628</v>
      </c>
      <c r="AJ15" s="330">
        <f t="shared" si="20"/>
        <v>389.07302946962159</v>
      </c>
      <c r="AK15" s="330">
        <f t="shared" si="20"/>
        <v>406.9918531537316</v>
      </c>
      <c r="AL15" s="330">
        <f t="shared" si="20"/>
        <v>425.13068704755619</v>
      </c>
      <c r="AM15" s="330">
        <f t="shared" si="20"/>
        <v>443.48953115109543</v>
      </c>
      <c r="AN15" s="330">
        <f t="shared" si="20"/>
        <v>462.06838546434949</v>
      </c>
      <c r="AO15" s="330">
        <f t="shared" si="20"/>
        <v>480.86724998731808</v>
      </c>
      <c r="AP15" s="330">
        <f t="shared" si="20"/>
        <v>499.88612472000136</v>
      </c>
      <c r="AQ15" s="330">
        <f t="shared" si="20"/>
        <v>519.12500966239895</v>
      </c>
      <c r="AR15" s="330">
        <f t="shared" si="20"/>
        <v>553.08608912847387</v>
      </c>
      <c r="AS15" s="330">
        <f t="shared" si="20"/>
        <v>587.78031226211965</v>
      </c>
      <c r="AT15" s="330">
        <f t="shared" si="20"/>
        <v>623.2076790633364</v>
      </c>
      <c r="AU15" s="330">
        <f t="shared" si="20"/>
        <v>659.36818953212401</v>
      </c>
      <c r="AV15" s="330">
        <f t="shared" si="20"/>
        <v>696.2618436684827</v>
      </c>
      <c r="AW15" s="330">
        <f t="shared" si="20"/>
        <v>733.88864147241225</v>
      </c>
      <c r="AX15" s="330">
        <f t="shared" si="20"/>
        <v>772.24858294391277</v>
      </c>
      <c r="AY15" s="330">
        <f>AY9*AY3*365/10^6</f>
        <v>811.34166808298414</v>
      </c>
      <c r="AZ15" s="330">
        <f t="shared" ref="AZ15:BR15" si="21">AZ9*AZ3*365/10^6</f>
        <v>851.16789688962649</v>
      </c>
      <c r="BA15" s="330">
        <f t="shared" si="21"/>
        <v>891.7272693638397</v>
      </c>
      <c r="BB15" s="330">
        <f t="shared" si="21"/>
        <v>943.43635956355786</v>
      </c>
      <c r="BC15" s="330">
        <f t="shared" si="21"/>
        <v>996.16541438282411</v>
      </c>
      <c r="BD15" s="330">
        <f t="shared" si="21"/>
        <v>1049.9144338216379</v>
      </c>
      <c r="BE15" s="330">
        <f t="shared" si="21"/>
        <v>1104.6834178800002</v>
      </c>
      <c r="BF15" s="330">
        <f>BF9*BF3*365/10^6</f>
        <v>1160.4723665579102</v>
      </c>
      <c r="BG15" s="330">
        <f t="shared" si="21"/>
        <v>1217.2812798553684</v>
      </c>
      <c r="BH15" s="330">
        <f t="shared" si="21"/>
        <v>1275.1101577723746</v>
      </c>
      <c r="BI15" s="330">
        <f t="shared" si="21"/>
        <v>1333.9590003089288</v>
      </c>
      <c r="BJ15" s="330">
        <f t="shared" si="21"/>
        <v>1393.8278074650307</v>
      </c>
      <c r="BK15" s="330">
        <f t="shared" si="21"/>
        <v>1454.7165792406802</v>
      </c>
      <c r="BL15" s="330">
        <f t="shared" si="21"/>
        <v>1538.1209342196266</v>
      </c>
      <c r="BM15" s="330">
        <f t="shared" si="21"/>
        <v>1623.1080062803533</v>
      </c>
      <c r="BN15" s="782">
        <f t="shared" si="21"/>
        <v>1709.6777954228603</v>
      </c>
      <c r="BO15" s="782">
        <f t="shared" si="21"/>
        <v>1797.8303016471473</v>
      </c>
      <c r="BP15" s="782">
        <f t="shared" si="21"/>
        <v>1887.5655249532147</v>
      </c>
      <c r="BQ15" s="782">
        <f t="shared" si="21"/>
        <v>1978.8834653410618</v>
      </c>
      <c r="BR15" s="783">
        <f t="shared" si="21"/>
        <v>2071.7841228106895</v>
      </c>
      <c r="BS15" s="689"/>
    </row>
    <row r="16" spans="1:71" ht="16.2" thickBot="1" x14ac:dyDescent="0.35">
      <c r="A16" s="225"/>
      <c r="B16" s="222"/>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784"/>
      <c r="BO16" s="483"/>
      <c r="BP16" s="678"/>
      <c r="BQ16" s="678"/>
      <c r="BR16" s="678"/>
    </row>
    <row r="17" spans="1:71" ht="46.8" x14ac:dyDescent="0.3">
      <c r="A17" s="216" t="s">
        <v>6</v>
      </c>
      <c r="B17" s="217" t="s">
        <v>32</v>
      </c>
      <c r="C17" s="247">
        <v>1951</v>
      </c>
      <c r="D17" s="247">
        <v>1952</v>
      </c>
      <c r="E17" s="247">
        <v>1953</v>
      </c>
      <c r="F17" s="247">
        <v>1954</v>
      </c>
      <c r="G17" s="247">
        <v>1955</v>
      </c>
      <c r="H17" s="247">
        <v>1956</v>
      </c>
      <c r="I17" s="247">
        <v>1957</v>
      </c>
      <c r="J17" s="247">
        <v>1958</v>
      </c>
      <c r="K17" s="247">
        <v>1959</v>
      </c>
      <c r="L17" s="247">
        <v>1960</v>
      </c>
      <c r="M17" s="247">
        <v>1961</v>
      </c>
      <c r="N17" s="247">
        <v>1962</v>
      </c>
      <c r="O17" s="247">
        <v>1963</v>
      </c>
      <c r="P17" s="247">
        <v>1964</v>
      </c>
      <c r="Q17" s="247">
        <v>1965</v>
      </c>
      <c r="R17" s="247">
        <v>1966</v>
      </c>
      <c r="S17" s="247">
        <v>1967</v>
      </c>
      <c r="T17" s="247">
        <v>1968</v>
      </c>
      <c r="U17" s="247">
        <v>1969</v>
      </c>
      <c r="V17" s="247">
        <v>1970</v>
      </c>
      <c r="W17" s="247">
        <v>1971</v>
      </c>
      <c r="X17" s="247">
        <v>1972</v>
      </c>
      <c r="Y17" s="247">
        <v>1973</v>
      </c>
      <c r="Z17" s="247">
        <v>1974</v>
      </c>
      <c r="AA17" s="247">
        <v>1975</v>
      </c>
      <c r="AB17" s="247">
        <v>1976</v>
      </c>
      <c r="AC17" s="247">
        <v>1977</v>
      </c>
      <c r="AD17" s="247">
        <v>1978</v>
      </c>
      <c r="AE17" s="247">
        <v>1979</v>
      </c>
      <c r="AF17" s="247">
        <v>1980</v>
      </c>
      <c r="AG17" s="247">
        <v>1981</v>
      </c>
      <c r="AH17" s="247">
        <v>1982</v>
      </c>
      <c r="AI17" s="247">
        <v>1983</v>
      </c>
      <c r="AJ17" s="247">
        <v>1984</v>
      </c>
      <c r="AK17" s="247">
        <v>1985</v>
      </c>
      <c r="AL17" s="247">
        <v>1986</v>
      </c>
      <c r="AM17" s="247">
        <v>1987</v>
      </c>
      <c r="AN17" s="247">
        <v>1988</v>
      </c>
      <c r="AO17" s="247">
        <v>1989</v>
      </c>
      <c r="AP17" s="247">
        <v>1990</v>
      </c>
      <c r="AQ17" s="247">
        <v>1991</v>
      </c>
      <c r="AR17" s="247">
        <v>1992</v>
      </c>
      <c r="AS17" s="247">
        <v>1993</v>
      </c>
      <c r="AT17" s="247">
        <v>1994</v>
      </c>
      <c r="AU17" s="247">
        <v>1995</v>
      </c>
      <c r="AV17" s="247">
        <v>1996</v>
      </c>
      <c r="AW17" s="247">
        <v>1997</v>
      </c>
      <c r="AX17" s="247">
        <v>1998</v>
      </c>
      <c r="AY17" s="247">
        <v>1999</v>
      </c>
      <c r="AZ17" s="247">
        <v>2000</v>
      </c>
      <c r="BA17" s="247">
        <v>2001</v>
      </c>
      <c r="BB17" s="247">
        <v>2002</v>
      </c>
      <c r="BC17" s="247">
        <v>2003</v>
      </c>
      <c r="BD17" s="247">
        <v>2004</v>
      </c>
      <c r="BE17" s="247">
        <v>2005</v>
      </c>
      <c r="BF17" s="247">
        <v>2006</v>
      </c>
      <c r="BG17" s="247">
        <v>2007</v>
      </c>
      <c r="BH17" s="247">
        <v>2008</v>
      </c>
      <c r="BI17" s="247">
        <v>2009</v>
      </c>
      <c r="BJ17" s="247">
        <v>2010</v>
      </c>
      <c r="BK17" s="247">
        <v>2011</v>
      </c>
      <c r="BL17" s="247">
        <v>2012</v>
      </c>
      <c r="BM17" s="247">
        <v>2013</v>
      </c>
      <c r="BN17" s="247">
        <v>2014</v>
      </c>
      <c r="BO17" s="247">
        <v>2015</v>
      </c>
      <c r="BP17" s="481">
        <v>2016</v>
      </c>
      <c r="BQ17" s="144">
        <v>2017</v>
      </c>
      <c r="BR17" s="353">
        <v>2018</v>
      </c>
    </row>
    <row r="18" spans="1:71" ht="16.2" thickBot="1" x14ac:dyDescent="0.35">
      <c r="A18" s="228"/>
      <c r="B18" s="229"/>
      <c r="C18" s="252">
        <f>'Proportion going to landfill'!$D$19</f>
        <v>70</v>
      </c>
      <c r="D18" s="252">
        <f>'Proportion going to landfill'!$D$19</f>
        <v>70</v>
      </c>
      <c r="E18" s="252">
        <f>'Proportion going to landfill'!$D$19</f>
        <v>70</v>
      </c>
      <c r="F18" s="252">
        <f>'Proportion going to landfill'!$D$19</f>
        <v>70</v>
      </c>
      <c r="G18" s="252">
        <f>'Proportion going to landfill'!$D$19</f>
        <v>70</v>
      </c>
      <c r="H18" s="252">
        <f>'Proportion going to landfill'!$D$19</f>
        <v>70</v>
      </c>
      <c r="I18" s="252">
        <f>'Proportion going to landfill'!$D$19</f>
        <v>70</v>
      </c>
      <c r="J18" s="252">
        <f>'Proportion going to landfill'!$D$19</f>
        <v>70</v>
      </c>
      <c r="K18" s="252">
        <f>'Proportion going to landfill'!$D$19</f>
        <v>70</v>
      </c>
      <c r="L18" s="252">
        <f>'Proportion going to landfill'!$D$19</f>
        <v>70</v>
      </c>
      <c r="M18" s="252">
        <f>'Proportion going to landfill'!$D$19</f>
        <v>70</v>
      </c>
      <c r="N18" s="252">
        <f>'Proportion going to landfill'!$D$19</f>
        <v>70</v>
      </c>
      <c r="O18" s="252">
        <f>'Proportion going to landfill'!$D$19</f>
        <v>70</v>
      </c>
      <c r="P18" s="252">
        <f>'Proportion going to landfill'!$D$19</f>
        <v>70</v>
      </c>
      <c r="Q18" s="252">
        <f>'Proportion going to landfill'!$D$19</f>
        <v>70</v>
      </c>
      <c r="R18" s="252">
        <f>'Proportion going to landfill'!$D$19</f>
        <v>70</v>
      </c>
      <c r="S18" s="252">
        <f>'Proportion going to landfill'!$D$19</f>
        <v>70</v>
      </c>
      <c r="T18" s="252">
        <f>'Proportion going to landfill'!$D$19</f>
        <v>70</v>
      </c>
      <c r="U18" s="252">
        <f>'Proportion going to landfill'!$D$19</f>
        <v>70</v>
      </c>
      <c r="V18" s="252">
        <f>'Proportion going to landfill'!$D$19</f>
        <v>70</v>
      </c>
      <c r="W18" s="252">
        <f>'Proportion going to landfill'!$D$19</f>
        <v>70</v>
      </c>
      <c r="X18" s="252">
        <f>'Proportion going to landfill'!$D$19</f>
        <v>70</v>
      </c>
      <c r="Y18" s="252">
        <f>'Proportion going to landfill'!$D$19</f>
        <v>70</v>
      </c>
      <c r="Z18" s="252">
        <f>'Proportion going to landfill'!$D$19</f>
        <v>70</v>
      </c>
      <c r="AA18" s="252">
        <f>'Proportion going to landfill'!$D$19</f>
        <v>70</v>
      </c>
      <c r="AB18" s="252">
        <f>'Proportion going to landfill'!$D$19</f>
        <v>70</v>
      </c>
      <c r="AC18" s="252">
        <f>'Proportion going to landfill'!$D$19</f>
        <v>70</v>
      </c>
      <c r="AD18" s="252">
        <f>'Proportion going to landfill'!$D$19</f>
        <v>70</v>
      </c>
      <c r="AE18" s="252">
        <f>'Proportion going to landfill'!$D$19</f>
        <v>70</v>
      </c>
      <c r="AF18" s="252">
        <f>'Proportion going to landfill'!$D$19</f>
        <v>70</v>
      </c>
      <c r="AG18" s="252">
        <f>'Proportion going to landfill'!$D$19</f>
        <v>70</v>
      </c>
      <c r="AH18" s="252">
        <f>'Proportion going to landfill'!$D$19</f>
        <v>70</v>
      </c>
      <c r="AI18" s="252">
        <f>'Proportion going to landfill'!$D$19</f>
        <v>70</v>
      </c>
      <c r="AJ18" s="252">
        <f>'Proportion going to landfill'!$D$19</f>
        <v>70</v>
      </c>
      <c r="AK18" s="252">
        <f>'Proportion going to landfill'!$D$19</f>
        <v>70</v>
      </c>
      <c r="AL18" s="252">
        <f>'Proportion going to landfill'!$D$19</f>
        <v>70</v>
      </c>
      <c r="AM18" s="252">
        <f>'Proportion going to landfill'!$D$19</f>
        <v>70</v>
      </c>
      <c r="AN18" s="252">
        <f>'Proportion going to landfill'!$D$19</f>
        <v>70</v>
      </c>
      <c r="AO18" s="252">
        <f>'Proportion going to landfill'!$D$19</f>
        <v>70</v>
      </c>
      <c r="AP18" s="252">
        <f>'Proportion going to landfill'!$D$19</f>
        <v>70</v>
      </c>
      <c r="AQ18" s="252">
        <f>'Proportion going to landfill'!$D$19</f>
        <v>70</v>
      </c>
      <c r="AR18" s="252">
        <f>'Proportion going to landfill'!$D$19</f>
        <v>70</v>
      </c>
      <c r="AS18" s="252">
        <f>'Proportion going to landfill'!$D$19</f>
        <v>70</v>
      </c>
      <c r="AT18" s="252">
        <f>'Proportion going to landfill'!$D$19</f>
        <v>70</v>
      </c>
      <c r="AU18" s="252">
        <f>'Proportion going to landfill'!$D$19</f>
        <v>70</v>
      </c>
      <c r="AV18" s="252">
        <f>'Proportion going to landfill'!$D$19</f>
        <v>70</v>
      </c>
      <c r="AW18" s="252">
        <f>'Proportion going to landfill'!$D$19</f>
        <v>70</v>
      </c>
      <c r="AX18" s="252">
        <f>'Proportion going to landfill'!$D$19</f>
        <v>70</v>
      </c>
      <c r="AY18" s="252">
        <f>'Proportion going to landfill'!$D$19</f>
        <v>70</v>
      </c>
      <c r="AZ18" s="252">
        <f>'Proportion going to landfill'!$D$19</f>
        <v>70</v>
      </c>
      <c r="BA18" s="252">
        <f>'Proportion going to landfill'!$D$19</f>
        <v>70</v>
      </c>
      <c r="BB18" s="252">
        <f>'Proportion going to landfill'!$D$19</f>
        <v>70</v>
      </c>
      <c r="BC18" s="252">
        <f>'Proportion going to landfill'!$D$19</f>
        <v>70</v>
      </c>
      <c r="BD18" s="252">
        <f>'Proportion going to landfill'!$D$19</f>
        <v>70</v>
      </c>
      <c r="BE18" s="252">
        <f>'Proportion going to landfill'!$D$19</f>
        <v>70</v>
      </c>
      <c r="BF18" s="252">
        <f>'Proportion going to landfill'!$D$19</f>
        <v>70</v>
      </c>
      <c r="BG18" s="252">
        <f>'Proportion going to landfill'!$D$19</f>
        <v>70</v>
      </c>
      <c r="BH18" s="252">
        <f>'Proportion going to landfill'!$D$19</f>
        <v>70</v>
      </c>
      <c r="BI18" s="252">
        <f>'Proportion going to landfill'!$D$19</f>
        <v>70</v>
      </c>
      <c r="BJ18" s="252">
        <f>'Proportion going to landfill'!$D$19</f>
        <v>70</v>
      </c>
      <c r="BK18" s="252">
        <f>'Proportion going to landfill'!$D$19</f>
        <v>70</v>
      </c>
      <c r="BL18" s="252">
        <f>'Proportion going to landfill'!$D$19</f>
        <v>70</v>
      </c>
      <c r="BM18" s="252">
        <f>'Proportion going to landfill'!$F$19</f>
        <v>70</v>
      </c>
      <c r="BN18" s="507">
        <f>'Proportion going to landfill'!$G$19</f>
        <v>70</v>
      </c>
      <c r="BO18" s="785">
        <f>'Proportion going to landfill'!$H$19</f>
        <v>70</v>
      </c>
      <c r="BP18" s="785">
        <f>'Proportion going to landfill'!$I$19</f>
        <v>70</v>
      </c>
      <c r="BQ18" s="785">
        <f>'Proportion going to landfill'!$J$19</f>
        <v>70</v>
      </c>
      <c r="BR18" s="786">
        <f>'Proportion going to landfill'!$K$19</f>
        <v>70</v>
      </c>
      <c r="BS18" s="477"/>
    </row>
    <row r="19" spans="1:71" ht="16.2" thickBot="1" x14ac:dyDescent="0.35">
      <c r="A19" s="230"/>
      <c r="B19" s="231"/>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P19" s="483"/>
      <c r="BQ19" s="678"/>
      <c r="BR19" s="678"/>
    </row>
    <row r="20" spans="1:71" ht="31.2" x14ac:dyDescent="0.3">
      <c r="A20" s="216" t="s">
        <v>7</v>
      </c>
      <c r="B20" s="80" t="s">
        <v>263</v>
      </c>
      <c r="C20" s="247">
        <v>1951</v>
      </c>
      <c r="D20" s="247">
        <v>1952</v>
      </c>
      <c r="E20" s="247">
        <v>1953</v>
      </c>
      <c r="F20" s="247">
        <v>1954</v>
      </c>
      <c r="G20" s="247">
        <v>1955</v>
      </c>
      <c r="H20" s="247">
        <v>1956</v>
      </c>
      <c r="I20" s="247">
        <v>1957</v>
      </c>
      <c r="J20" s="247">
        <v>1958</v>
      </c>
      <c r="K20" s="247">
        <v>1959</v>
      </c>
      <c r="L20" s="247">
        <v>1960</v>
      </c>
      <c r="M20" s="247">
        <v>1961</v>
      </c>
      <c r="N20" s="247">
        <v>1962</v>
      </c>
      <c r="O20" s="247">
        <v>1963</v>
      </c>
      <c r="P20" s="247">
        <v>1964</v>
      </c>
      <c r="Q20" s="247">
        <v>1965</v>
      </c>
      <c r="R20" s="247">
        <v>1966</v>
      </c>
      <c r="S20" s="247">
        <v>1967</v>
      </c>
      <c r="T20" s="247">
        <v>1968</v>
      </c>
      <c r="U20" s="247">
        <v>1969</v>
      </c>
      <c r="V20" s="247">
        <v>1970</v>
      </c>
      <c r="W20" s="247">
        <v>1971</v>
      </c>
      <c r="X20" s="247">
        <v>1972</v>
      </c>
      <c r="Y20" s="247">
        <v>1973</v>
      </c>
      <c r="Z20" s="247">
        <v>1974</v>
      </c>
      <c r="AA20" s="247">
        <v>1975</v>
      </c>
      <c r="AB20" s="247">
        <v>1976</v>
      </c>
      <c r="AC20" s="247">
        <v>1977</v>
      </c>
      <c r="AD20" s="247">
        <v>1978</v>
      </c>
      <c r="AE20" s="247">
        <v>1979</v>
      </c>
      <c r="AF20" s="247">
        <v>1980</v>
      </c>
      <c r="AG20" s="247">
        <v>1981</v>
      </c>
      <c r="AH20" s="247">
        <v>1982</v>
      </c>
      <c r="AI20" s="247">
        <v>1983</v>
      </c>
      <c r="AJ20" s="247">
        <v>1984</v>
      </c>
      <c r="AK20" s="247">
        <v>1985</v>
      </c>
      <c r="AL20" s="247">
        <v>1986</v>
      </c>
      <c r="AM20" s="247">
        <v>1987</v>
      </c>
      <c r="AN20" s="247">
        <v>1988</v>
      </c>
      <c r="AO20" s="247">
        <v>1989</v>
      </c>
      <c r="AP20" s="247">
        <v>1990</v>
      </c>
      <c r="AQ20" s="247">
        <v>1991</v>
      </c>
      <c r="AR20" s="247">
        <v>1992</v>
      </c>
      <c r="AS20" s="247">
        <v>1993</v>
      </c>
      <c r="AT20" s="247">
        <v>1994</v>
      </c>
      <c r="AU20" s="247">
        <v>1995</v>
      </c>
      <c r="AV20" s="247">
        <v>1996</v>
      </c>
      <c r="AW20" s="247">
        <v>1997</v>
      </c>
      <c r="AX20" s="247">
        <v>1998</v>
      </c>
      <c r="AY20" s="247">
        <v>1999</v>
      </c>
      <c r="AZ20" s="247">
        <v>2000</v>
      </c>
      <c r="BA20" s="247">
        <v>2001</v>
      </c>
      <c r="BB20" s="247">
        <v>2002</v>
      </c>
      <c r="BC20" s="247">
        <v>2003</v>
      </c>
      <c r="BD20" s="247">
        <v>2004</v>
      </c>
      <c r="BE20" s="247">
        <v>2005</v>
      </c>
      <c r="BF20" s="247">
        <v>2006</v>
      </c>
      <c r="BG20" s="247">
        <v>2007</v>
      </c>
      <c r="BH20" s="247">
        <v>2008</v>
      </c>
      <c r="BI20" s="247">
        <v>2009</v>
      </c>
      <c r="BJ20" s="247">
        <v>2010</v>
      </c>
      <c r="BK20" s="247">
        <v>2011</v>
      </c>
      <c r="BL20" s="247">
        <v>2012</v>
      </c>
      <c r="BM20" s="247">
        <v>2013</v>
      </c>
      <c r="BN20" s="505">
        <v>2014</v>
      </c>
      <c r="BO20" s="247">
        <v>2015</v>
      </c>
      <c r="BP20" s="144">
        <v>2016</v>
      </c>
      <c r="BQ20" s="464">
        <v>2017</v>
      </c>
      <c r="BR20" s="353">
        <v>2018</v>
      </c>
    </row>
    <row r="21" spans="1:71" s="18" customFormat="1" ht="16.2" thickBot="1" x14ac:dyDescent="0.35">
      <c r="A21" s="331"/>
      <c r="B21" s="332"/>
      <c r="C21" s="327">
        <f t="shared" ref="C21:AH21" si="22">C18%*C15</f>
        <v>54.660195462447504</v>
      </c>
      <c r="D21" s="327">
        <f t="shared" si="22"/>
        <v>57.309653939787523</v>
      </c>
      <c r="E21" s="327">
        <f t="shared" si="22"/>
        <v>60.008862834609772</v>
      </c>
      <c r="F21" s="327">
        <f t="shared" si="22"/>
        <v>62.757822146914243</v>
      </c>
      <c r="G21" s="327">
        <f t="shared" si="22"/>
        <v>65.55653187670093</v>
      </c>
      <c r="H21" s="327">
        <f t="shared" si="22"/>
        <v>68.404992023969854</v>
      </c>
      <c r="I21" s="327">
        <f t="shared" si="22"/>
        <v>71.303202588720993</v>
      </c>
      <c r="J21" s="327">
        <f t="shared" si="22"/>
        <v>74.251163570954347</v>
      </c>
      <c r="K21" s="327">
        <f t="shared" si="22"/>
        <v>77.248874970669931</v>
      </c>
      <c r="L21" s="327">
        <f t="shared" si="22"/>
        <v>80.29633678786773</v>
      </c>
      <c r="M21" s="327">
        <f t="shared" si="22"/>
        <v>83.393549022547717</v>
      </c>
      <c r="N21" s="327">
        <f t="shared" si="22"/>
        <v>87.352388795688626</v>
      </c>
      <c r="O21" s="327">
        <f t="shared" si="22"/>
        <v>91.379371247868107</v>
      </c>
      <c r="P21" s="327">
        <f t="shared" si="22"/>
        <v>95.474496379086148</v>
      </c>
      <c r="Q21" s="327">
        <f t="shared" si="22"/>
        <v>99.637764189342732</v>
      </c>
      <c r="R21" s="327">
        <f t="shared" si="22"/>
        <v>103.86917467863793</v>
      </c>
      <c r="S21" s="327">
        <f t="shared" si="22"/>
        <v>108.16872784697169</v>
      </c>
      <c r="T21" s="327">
        <f t="shared" si="22"/>
        <v>112.53642369434397</v>
      </c>
      <c r="U21" s="327">
        <f t="shared" si="22"/>
        <v>116.97226222075487</v>
      </c>
      <c r="V21" s="327">
        <f t="shared" si="22"/>
        <v>121.47624342620429</v>
      </c>
      <c r="W21" s="327">
        <f t="shared" si="22"/>
        <v>126.04836731069238</v>
      </c>
      <c r="X21" s="327">
        <f t="shared" si="22"/>
        <v>135.84550796596739</v>
      </c>
      <c r="Y21" s="327">
        <f t="shared" si="22"/>
        <v>145.90100106367495</v>
      </c>
      <c r="Z21" s="327">
        <f t="shared" si="22"/>
        <v>156.214846603815</v>
      </c>
      <c r="AA21" s="327">
        <f t="shared" si="22"/>
        <v>166.78704458638757</v>
      </c>
      <c r="AB21" s="327">
        <f t="shared" si="22"/>
        <v>177.61759501139267</v>
      </c>
      <c r="AC21" s="327">
        <f t="shared" si="22"/>
        <v>188.70649787883025</v>
      </c>
      <c r="AD21" s="327">
        <f t="shared" si="22"/>
        <v>200.05375318870034</v>
      </c>
      <c r="AE21" s="327">
        <f t="shared" si="22"/>
        <v>211.65936094100294</v>
      </c>
      <c r="AF21" s="327">
        <f t="shared" si="22"/>
        <v>223.52332113573803</v>
      </c>
      <c r="AG21" s="327">
        <f t="shared" si="22"/>
        <v>235.64563377290571</v>
      </c>
      <c r="AH21" s="327">
        <f t="shared" si="22"/>
        <v>247.7267889113819</v>
      </c>
      <c r="AI21" s="327">
        <f t="shared" ref="AI21:BR21" si="23">AI18%*AI15</f>
        <v>259.96195119665839</v>
      </c>
      <c r="AJ21" s="327">
        <f t="shared" si="23"/>
        <v>272.35112062873509</v>
      </c>
      <c r="AK21" s="327">
        <f t="shared" si="23"/>
        <v>284.89429720761211</v>
      </c>
      <c r="AL21" s="327">
        <f t="shared" si="23"/>
        <v>297.59148093328929</v>
      </c>
      <c r="AM21" s="327">
        <f t="shared" si="23"/>
        <v>310.44267180576679</v>
      </c>
      <c r="AN21" s="327">
        <f t="shared" si="23"/>
        <v>323.44786982504462</v>
      </c>
      <c r="AO21" s="327">
        <f t="shared" si="23"/>
        <v>336.60707499112266</v>
      </c>
      <c r="AP21" s="327">
        <f t="shared" si="23"/>
        <v>349.92028730400091</v>
      </c>
      <c r="AQ21" s="327">
        <f t="shared" si="23"/>
        <v>363.38750676367926</v>
      </c>
      <c r="AR21" s="327">
        <f t="shared" si="23"/>
        <v>387.16026238993169</v>
      </c>
      <c r="AS21" s="327">
        <f t="shared" si="23"/>
        <v>411.44621858348376</v>
      </c>
      <c r="AT21" s="327">
        <f t="shared" si="23"/>
        <v>436.24537534433546</v>
      </c>
      <c r="AU21" s="327">
        <f t="shared" si="23"/>
        <v>461.55773267248679</v>
      </c>
      <c r="AV21" s="327">
        <f t="shared" si="23"/>
        <v>487.38329056793788</v>
      </c>
      <c r="AW21" s="327">
        <f t="shared" si="23"/>
        <v>513.72204903068859</v>
      </c>
      <c r="AX21" s="327">
        <f t="shared" si="23"/>
        <v>540.57400806073895</v>
      </c>
      <c r="AY21" s="327">
        <f t="shared" si="23"/>
        <v>567.93916765808888</v>
      </c>
      <c r="AZ21" s="327">
        <f t="shared" si="23"/>
        <v>595.8175278227385</v>
      </c>
      <c r="BA21" s="327">
        <f t="shared" si="23"/>
        <v>624.2090885546877</v>
      </c>
      <c r="BB21" s="327">
        <f t="shared" si="23"/>
        <v>660.40545169449047</v>
      </c>
      <c r="BC21" s="327">
        <f t="shared" si="23"/>
        <v>697.31579006797688</v>
      </c>
      <c r="BD21" s="327">
        <f t="shared" si="23"/>
        <v>734.94010367514647</v>
      </c>
      <c r="BE21" s="327">
        <f t="shared" si="23"/>
        <v>773.27839251600005</v>
      </c>
      <c r="BF21" s="327">
        <f t="shared" si="23"/>
        <v>812.33065659053705</v>
      </c>
      <c r="BG21" s="327">
        <f t="shared" si="23"/>
        <v>852.09689589875791</v>
      </c>
      <c r="BH21" s="327">
        <f t="shared" si="23"/>
        <v>892.57711044066218</v>
      </c>
      <c r="BI21" s="327">
        <f t="shared" si="23"/>
        <v>933.7713002162501</v>
      </c>
      <c r="BJ21" s="327">
        <f t="shared" si="23"/>
        <v>975.67946522552143</v>
      </c>
      <c r="BK21" s="327">
        <f t="shared" si="23"/>
        <v>1018.3016054684761</v>
      </c>
      <c r="BL21" s="327">
        <f t="shared" si="23"/>
        <v>1076.6846539537385</v>
      </c>
      <c r="BM21" s="327">
        <f t="shared" si="23"/>
        <v>1136.1756043962473</v>
      </c>
      <c r="BN21" s="327">
        <f t="shared" si="23"/>
        <v>1196.7744567960021</v>
      </c>
      <c r="BO21" s="602">
        <f t="shared" si="23"/>
        <v>1258.481211153003</v>
      </c>
      <c r="BP21" s="327">
        <f t="shared" si="23"/>
        <v>1321.2958674672502</v>
      </c>
      <c r="BQ21" s="602">
        <f t="shared" si="23"/>
        <v>1385.2184257387432</v>
      </c>
      <c r="BR21" s="788">
        <f t="shared" si="23"/>
        <v>1450.2488859674825</v>
      </c>
      <c r="BS21" s="689"/>
    </row>
    <row r="22" spans="1:71" ht="16.2" thickBot="1" x14ac:dyDescent="0.35">
      <c r="A22" s="230"/>
      <c r="B22" s="231"/>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678"/>
      <c r="BP22" s="678"/>
      <c r="BR22" s="483"/>
      <c r="BS22" s="619"/>
    </row>
    <row r="23" spans="1:71" ht="51" customHeight="1" x14ac:dyDescent="0.3">
      <c r="A23" s="216" t="s">
        <v>8</v>
      </c>
      <c r="B23" s="80" t="s">
        <v>263</v>
      </c>
      <c r="C23" s="247">
        <v>1951</v>
      </c>
      <c r="D23" s="247">
        <v>1952</v>
      </c>
      <c r="E23" s="247">
        <v>1953</v>
      </c>
      <c r="F23" s="247">
        <v>1954</v>
      </c>
      <c r="G23" s="247">
        <v>1955</v>
      </c>
      <c r="H23" s="247">
        <v>1956</v>
      </c>
      <c r="I23" s="247">
        <v>1957</v>
      </c>
      <c r="J23" s="247">
        <v>1958</v>
      </c>
      <c r="K23" s="247">
        <v>1959</v>
      </c>
      <c r="L23" s="247">
        <v>1960</v>
      </c>
      <c r="M23" s="247">
        <v>1961</v>
      </c>
      <c r="N23" s="247">
        <v>1962</v>
      </c>
      <c r="O23" s="247">
        <v>1963</v>
      </c>
      <c r="P23" s="247">
        <v>1964</v>
      </c>
      <c r="Q23" s="247">
        <v>1965</v>
      </c>
      <c r="R23" s="247">
        <v>1966</v>
      </c>
      <c r="S23" s="247">
        <v>1967</v>
      </c>
      <c r="T23" s="247">
        <v>1968</v>
      </c>
      <c r="U23" s="247">
        <v>1969</v>
      </c>
      <c r="V23" s="247">
        <v>1970</v>
      </c>
      <c r="W23" s="247">
        <v>1971</v>
      </c>
      <c r="X23" s="247">
        <v>1972</v>
      </c>
      <c r="Y23" s="247">
        <v>1973</v>
      </c>
      <c r="Z23" s="247">
        <v>1974</v>
      </c>
      <c r="AA23" s="247">
        <v>1975</v>
      </c>
      <c r="AB23" s="247">
        <v>1976</v>
      </c>
      <c r="AC23" s="247">
        <v>1977</v>
      </c>
      <c r="AD23" s="247">
        <v>1978</v>
      </c>
      <c r="AE23" s="247">
        <v>1979</v>
      </c>
      <c r="AF23" s="247">
        <v>1980</v>
      </c>
      <c r="AG23" s="247">
        <v>1981</v>
      </c>
      <c r="AH23" s="247">
        <v>1982</v>
      </c>
      <c r="AI23" s="247">
        <v>1983</v>
      </c>
      <c r="AJ23" s="247">
        <v>1984</v>
      </c>
      <c r="AK23" s="247">
        <v>1985</v>
      </c>
      <c r="AL23" s="247">
        <v>1986</v>
      </c>
      <c r="AM23" s="247">
        <v>1987</v>
      </c>
      <c r="AN23" s="247">
        <v>1988</v>
      </c>
      <c r="AO23" s="247">
        <v>1989</v>
      </c>
      <c r="AP23" s="247">
        <v>1990</v>
      </c>
      <c r="AQ23" s="247">
        <v>1991</v>
      </c>
      <c r="AR23" s="247">
        <v>1992</v>
      </c>
      <c r="AS23" s="247">
        <v>1993</v>
      </c>
      <c r="AT23" s="247">
        <v>1994</v>
      </c>
      <c r="AU23" s="247">
        <v>1995</v>
      </c>
      <c r="AV23" s="247">
        <v>1996</v>
      </c>
      <c r="AW23" s="247">
        <v>1997</v>
      </c>
      <c r="AX23" s="247">
        <v>1998</v>
      </c>
      <c r="AY23" s="247">
        <v>1999</v>
      </c>
      <c r="AZ23" s="247">
        <v>2000</v>
      </c>
      <c r="BA23" s="247">
        <v>2001</v>
      </c>
      <c r="BB23" s="247">
        <v>2002</v>
      </c>
      <c r="BC23" s="247">
        <v>2003</v>
      </c>
      <c r="BD23" s="247">
        <v>2004</v>
      </c>
      <c r="BE23" s="247">
        <v>2005</v>
      </c>
      <c r="BF23" s="247">
        <v>2006</v>
      </c>
      <c r="BG23" s="247">
        <v>2007</v>
      </c>
      <c r="BH23" s="247">
        <v>2008</v>
      </c>
      <c r="BI23" s="247">
        <v>2009</v>
      </c>
      <c r="BJ23" s="247">
        <v>2010</v>
      </c>
      <c r="BK23" s="247">
        <v>2011</v>
      </c>
      <c r="BL23" s="247">
        <v>2012</v>
      </c>
      <c r="BM23" s="247">
        <v>2013</v>
      </c>
      <c r="BN23" s="247">
        <v>2014</v>
      </c>
      <c r="BO23" s="503">
        <v>2015</v>
      </c>
      <c r="BP23" s="144">
        <v>2016</v>
      </c>
      <c r="BQ23" s="144">
        <v>2017</v>
      </c>
      <c r="BR23" s="353">
        <v>2018</v>
      </c>
    </row>
    <row r="24" spans="1:71" ht="16.2" thickBot="1" x14ac:dyDescent="0.35">
      <c r="A24" s="228"/>
      <c r="B24" s="229"/>
      <c r="C24" s="248">
        <v>0</v>
      </c>
      <c r="D24" s="248">
        <v>0</v>
      </c>
      <c r="E24" s="248">
        <v>0</v>
      </c>
      <c r="F24" s="253">
        <f t="shared" ref="F24:AT24" si="24">F21*$B$44*$B$36*$B$37</f>
        <v>1.0996676627870901</v>
      </c>
      <c r="G24" s="253">
        <f t="shared" si="24"/>
        <v>1.1487077741563043</v>
      </c>
      <c r="H24" s="253">
        <f t="shared" si="24"/>
        <v>1.1986196322408094</v>
      </c>
      <c r="I24" s="253">
        <f t="shared" si="24"/>
        <v>1.2494032370406047</v>
      </c>
      <c r="J24" s="253">
        <f t="shared" si="24"/>
        <v>1.3010585885556905</v>
      </c>
      <c r="K24" s="253">
        <f t="shared" si="24"/>
        <v>1.3535856867860669</v>
      </c>
      <c r="L24" s="253">
        <f t="shared" si="24"/>
        <v>1.4069845317317335</v>
      </c>
      <c r="M24" s="253">
        <f t="shared" si="24"/>
        <v>1.4612551233926903</v>
      </c>
      <c r="N24" s="253">
        <f t="shared" si="24"/>
        <v>1.5306234974335744</v>
      </c>
      <c r="O24" s="253">
        <f t="shared" si="24"/>
        <v>1.6011858947536439</v>
      </c>
      <c r="P24" s="253">
        <f t="shared" si="24"/>
        <v>1.6729423153528993</v>
      </c>
      <c r="Q24" s="253">
        <f t="shared" si="24"/>
        <v>1.7458927592313391</v>
      </c>
      <c r="R24" s="253">
        <f t="shared" si="24"/>
        <v>1.8200372263889653</v>
      </c>
      <c r="S24" s="253">
        <f t="shared" si="24"/>
        <v>1.8953757168257768</v>
      </c>
      <c r="T24" s="253">
        <f t="shared" si="24"/>
        <v>1.9719082305417726</v>
      </c>
      <c r="U24" s="253">
        <f t="shared" si="24"/>
        <v>2.0496347675369551</v>
      </c>
      <c r="V24" s="253">
        <f t="shared" si="24"/>
        <v>2.1285553278113221</v>
      </c>
      <c r="W24" s="253">
        <f t="shared" si="24"/>
        <v>2.2086699113648764</v>
      </c>
      <c r="X24" s="253">
        <f t="shared" si="24"/>
        <v>2.3803393287828669</v>
      </c>
      <c r="Y24" s="253">
        <f t="shared" si="24"/>
        <v>2.556535701038138</v>
      </c>
      <c r="Z24" s="253">
        <f t="shared" si="24"/>
        <v>2.7372590281306883</v>
      </c>
      <c r="AA24" s="253">
        <f t="shared" si="24"/>
        <v>2.9225093100605175</v>
      </c>
      <c r="AB24" s="253">
        <f t="shared" si="24"/>
        <v>3.1122865468276268</v>
      </c>
      <c r="AC24" s="253">
        <f t="shared" si="24"/>
        <v>3.306590738432015</v>
      </c>
      <c r="AD24" s="253">
        <f t="shared" si="24"/>
        <v>3.5054218848736824</v>
      </c>
      <c r="AE24" s="253">
        <f t="shared" si="24"/>
        <v>3.70877998615263</v>
      </c>
      <c r="AF24" s="253">
        <f t="shared" si="24"/>
        <v>3.9166650422688556</v>
      </c>
      <c r="AG24" s="253">
        <f t="shared" si="24"/>
        <v>4.1290770532223631</v>
      </c>
      <c r="AH24" s="253">
        <f t="shared" si="24"/>
        <v>4.3407678860207985</v>
      </c>
      <c r="AI24" s="253">
        <f t="shared" si="24"/>
        <v>4.5551572936483273</v>
      </c>
      <c r="AJ24" s="253">
        <f t="shared" si="24"/>
        <v>4.7722452761049476</v>
      </c>
      <c r="AK24" s="253">
        <f t="shared" si="24"/>
        <v>4.9920318333906621</v>
      </c>
      <c r="AL24" s="253">
        <f t="shared" si="24"/>
        <v>5.2145169655054682</v>
      </c>
      <c r="AM24" s="253">
        <f t="shared" si="24"/>
        <v>5.4397006724493684</v>
      </c>
      <c r="AN24" s="253">
        <f t="shared" si="24"/>
        <v>5.6675829542223619</v>
      </c>
      <c r="AO24" s="253">
        <f t="shared" si="24"/>
        <v>5.8981638108244479</v>
      </c>
      <c r="AP24" s="253">
        <f t="shared" si="24"/>
        <v>6.1314432422556253</v>
      </c>
      <c r="AQ24" s="253">
        <f t="shared" si="24"/>
        <v>6.3674212485158934</v>
      </c>
      <c r="AR24" s="253">
        <f t="shared" si="24"/>
        <v>6.7839769817013398</v>
      </c>
      <c r="AS24" s="253">
        <f t="shared" si="24"/>
        <v>7.2095252205072358</v>
      </c>
      <c r="AT24" s="253">
        <f t="shared" si="24"/>
        <v>7.6440659649335831</v>
      </c>
      <c r="AU24" s="253">
        <f>AU21*$B$45*$B$36*$B$37</f>
        <v>8.6975939144803416</v>
      </c>
      <c r="AV24" s="253">
        <f t="shared" ref="AV24:BD24" si="25">AV21*$B$45*$B$36*$B$37</f>
        <v>9.1842507274622207</v>
      </c>
      <c r="AW24" s="253">
        <f t="shared" si="25"/>
        <v>9.680578291934296</v>
      </c>
      <c r="AX24" s="253">
        <f t="shared" si="25"/>
        <v>10.186576607896566</v>
      </c>
      <c r="AY24" s="253">
        <f t="shared" si="25"/>
        <v>10.702245675349026</v>
      </c>
      <c r="AZ24" s="253">
        <f t="shared" si="25"/>
        <v>11.227585494291684</v>
      </c>
      <c r="BA24" s="253">
        <f t="shared" si="25"/>
        <v>11.762596064724535</v>
      </c>
      <c r="BB24" s="253">
        <f t="shared" si="25"/>
        <v>12.444680331730979</v>
      </c>
      <c r="BC24" s="253">
        <f t="shared" si="25"/>
        <v>13.140218748040958</v>
      </c>
      <c r="BD24" s="253">
        <f t="shared" si="25"/>
        <v>13.849211313654459</v>
      </c>
      <c r="BE24" s="253">
        <f>BE21*$B$46*$B$36*$B$37</f>
        <v>16.441728396956258</v>
      </c>
      <c r="BF24" s="253">
        <f t="shared" ref="BF24:BR24" si="26">BF21*$B$46*$B$36*$B$37</f>
        <v>17.272071938705309</v>
      </c>
      <c r="BG24" s="253">
        <f t="shared" si="26"/>
        <v>18.11759628336829</v>
      </c>
      <c r="BH24" s="253">
        <f t="shared" si="26"/>
        <v>18.978301430945187</v>
      </c>
      <c r="BI24" s="253">
        <f t="shared" si="26"/>
        <v>19.854187381436006</v>
      </c>
      <c r="BJ24" s="253">
        <f t="shared" si="26"/>
        <v>20.745254134840742</v>
      </c>
      <c r="BK24" s="253">
        <f t="shared" si="26"/>
        <v>21.651501691159392</v>
      </c>
      <c r="BL24" s="253">
        <f t="shared" si="26"/>
        <v>22.892863451000821</v>
      </c>
      <c r="BM24" s="253">
        <f t="shared" si="26"/>
        <v>24.157781828029279</v>
      </c>
      <c r="BN24" s="506">
        <f t="shared" si="26"/>
        <v>25.446256822244763</v>
      </c>
      <c r="BO24" s="506">
        <f t="shared" si="26"/>
        <v>26.758288433647262</v>
      </c>
      <c r="BP24" s="253">
        <f t="shared" si="26"/>
        <v>28.093876662236795</v>
      </c>
      <c r="BQ24" s="787">
        <f t="shared" si="26"/>
        <v>29.45302150801335</v>
      </c>
      <c r="BR24" s="690">
        <f t="shared" si="26"/>
        <v>30.835722970976924</v>
      </c>
    </row>
    <row r="25" spans="1:71" ht="16.2" thickBot="1" x14ac:dyDescent="0.35">
      <c r="A25" s="230"/>
      <c r="B25" s="231"/>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P25" s="678"/>
      <c r="BR25" s="483"/>
      <c r="BS25" s="619"/>
    </row>
    <row r="26" spans="1:71" ht="33.6" x14ac:dyDescent="0.3">
      <c r="A26" s="216" t="s">
        <v>9</v>
      </c>
      <c r="B26" s="80" t="s">
        <v>263</v>
      </c>
      <c r="C26" s="247">
        <v>1951</v>
      </c>
      <c r="D26" s="247">
        <v>1952</v>
      </c>
      <c r="E26" s="247">
        <v>1953</v>
      </c>
      <c r="F26" s="247">
        <v>1954</v>
      </c>
      <c r="G26" s="247">
        <v>1955</v>
      </c>
      <c r="H26" s="247">
        <v>1956</v>
      </c>
      <c r="I26" s="247">
        <v>1957</v>
      </c>
      <c r="J26" s="247">
        <v>1958</v>
      </c>
      <c r="K26" s="247">
        <v>1959</v>
      </c>
      <c r="L26" s="247">
        <v>1960</v>
      </c>
      <c r="M26" s="247">
        <v>1961</v>
      </c>
      <c r="N26" s="247">
        <v>1962</v>
      </c>
      <c r="O26" s="247">
        <v>1963</v>
      </c>
      <c r="P26" s="247">
        <v>1964</v>
      </c>
      <c r="Q26" s="247">
        <v>1965</v>
      </c>
      <c r="R26" s="247">
        <v>1966</v>
      </c>
      <c r="S26" s="247">
        <v>1967</v>
      </c>
      <c r="T26" s="247">
        <v>1968</v>
      </c>
      <c r="U26" s="247">
        <v>1969</v>
      </c>
      <c r="V26" s="247">
        <v>1970</v>
      </c>
      <c r="W26" s="247">
        <v>1971</v>
      </c>
      <c r="X26" s="247">
        <v>1972</v>
      </c>
      <c r="Y26" s="247">
        <v>1973</v>
      </c>
      <c r="Z26" s="247">
        <v>1974</v>
      </c>
      <c r="AA26" s="247">
        <v>1975</v>
      </c>
      <c r="AB26" s="247">
        <v>1976</v>
      </c>
      <c r="AC26" s="247">
        <v>1977</v>
      </c>
      <c r="AD26" s="247">
        <v>1978</v>
      </c>
      <c r="AE26" s="247">
        <v>1979</v>
      </c>
      <c r="AF26" s="247">
        <v>1980</v>
      </c>
      <c r="AG26" s="247">
        <v>1981</v>
      </c>
      <c r="AH26" s="247">
        <v>1982</v>
      </c>
      <c r="AI26" s="247">
        <v>1983</v>
      </c>
      <c r="AJ26" s="247">
        <v>1984</v>
      </c>
      <c r="AK26" s="247">
        <v>1985</v>
      </c>
      <c r="AL26" s="247">
        <v>1986</v>
      </c>
      <c r="AM26" s="247">
        <v>1987</v>
      </c>
      <c r="AN26" s="247">
        <v>1988</v>
      </c>
      <c r="AO26" s="247">
        <v>1989</v>
      </c>
      <c r="AP26" s="247">
        <v>1990</v>
      </c>
      <c r="AQ26" s="247">
        <v>1991</v>
      </c>
      <c r="AR26" s="247">
        <v>1992</v>
      </c>
      <c r="AS26" s="247">
        <v>1993</v>
      </c>
      <c r="AT26" s="247">
        <v>1994</v>
      </c>
      <c r="AU26" s="247">
        <v>1995</v>
      </c>
      <c r="AV26" s="247">
        <v>1996</v>
      </c>
      <c r="AW26" s="247">
        <v>1997</v>
      </c>
      <c r="AX26" s="247">
        <v>1998</v>
      </c>
      <c r="AY26" s="247">
        <v>1999</v>
      </c>
      <c r="AZ26" s="247">
        <v>2000</v>
      </c>
      <c r="BA26" s="247">
        <v>2001</v>
      </c>
      <c r="BB26" s="247">
        <v>2002</v>
      </c>
      <c r="BC26" s="247">
        <v>2003</v>
      </c>
      <c r="BD26" s="247">
        <v>2004</v>
      </c>
      <c r="BE26" s="247">
        <v>2005</v>
      </c>
      <c r="BF26" s="247">
        <v>2006</v>
      </c>
      <c r="BG26" s="247">
        <v>2007</v>
      </c>
      <c r="BH26" s="247">
        <v>2008</v>
      </c>
      <c r="BI26" s="247">
        <v>2009</v>
      </c>
      <c r="BJ26" s="247">
        <v>2010</v>
      </c>
      <c r="BK26" s="247">
        <v>2011</v>
      </c>
      <c r="BL26" s="247">
        <v>2012</v>
      </c>
      <c r="BM26" s="247">
        <v>2013</v>
      </c>
      <c r="BN26" s="505">
        <v>2014</v>
      </c>
      <c r="BO26" s="505">
        <v>2015</v>
      </c>
      <c r="BP26" s="144">
        <v>2016</v>
      </c>
      <c r="BQ26" s="144">
        <v>2017</v>
      </c>
      <c r="BR26" s="353">
        <v>2018</v>
      </c>
    </row>
    <row r="27" spans="1:71" ht="16.2" thickBot="1" x14ac:dyDescent="0.35">
      <c r="A27" s="228"/>
      <c r="B27" s="232"/>
      <c r="C27" s="248">
        <v>0</v>
      </c>
      <c r="D27" s="248">
        <v>0</v>
      </c>
      <c r="E27" s="248">
        <v>0</v>
      </c>
      <c r="F27" s="449">
        <f>F24+(E27*$B$38)</f>
        <v>1.0996676627870901</v>
      </c>
      <c r="G27" s="449">
        <f t="shared" ref="G27:BO27" si="27">G24+(F27*$B$38)</f>
        <v>2.0764750441828528</v>
      </c>
      <c r="H27" s="449">
        <f t="shared" si="27"/>
        <v>2.9504994484910529</v>
      </c>
      <c r="I27" s="449">
        <f t="shared" si="27"/>
        <v>3.738679689531299</v>
      </c>
      <c r="J27" s="449">
        <f t="shared" si="27"/>
        <v>4.4553067004525007</v>
      </c>
      <c r="K27" s="449">
        <f t="shared" si="27"/>
        <v>5.1124374512669348</v>
      </c>
      <c r="L27" s="449">
        <f t="shared" si="27"/>
        <v>5.7202441626660168</v>
      </c>
      <c r="M27" s="449">
        <f t="shared" si="27"/>
        <v>6.2873089306232339</v>
      </c>
      <c r="N27" s="449">
        <f t="shared" si="27"/>
        <v>6.8350983308517055</v>
      </c>
      <c r="O27" s="449">
        <f t="shared" si="27"/>
        <v>7.3678195181387105</v>
      </c>
      <c r="P27" s="449">
        <f t="shared" si="27"/>
        <v>7.8890219835201867</v>
      </c>
      <c r="Q27" s="449">
        <f t="shared" si="27"/>
        <v>8.4017003604838987</v>
      </c>
      <c r="R27" s="449">
        <f t="shared" si="27"/>
        <v>8.9083811604747982</v>
      </c>
      <c r="S27" s="449">
        <f t="shared" si="27"/>
        <v>9.4111959498790707</v>
      </c>
      <c r="T27" s="449">
        <f t="shared" si="27"/>
        <v>9.9119430879591697</v>
      </c>
      <c r="U27" s="449">
        <f t="shared" si="27"/>
        <v>10.412139813895543</v>
      </c>
      <c r="V27" s="449">
        <f t="shared" si="27"/>
        <v>10.91306619156572</v>
      </c>
      <c r="W27" s="449">
        <f t="shared" si="27"/>
        <v>11.4158021848618</v>
      </c>
      <c r="X27" s="449">
        <f t="shared" si="27"/>
        <v>12.011619747967963</v>
      </c>
      <c r="Y27" s="449">
        <f t="shared" si="27"/>
        <v>12.690495295635069</v>
      </c>
      <c r="Z27" s="449">
        <f t="shared" si="27"/>
        <v>13.443972132593112</v>
      </c>
      <c r="AA27" s="449">
        <f t="shared" si="27"/>
        <v>14.264915516819929</v>
      </c>
      <c r="AB27" s="449">
        <f t="shared" si="27"/>
        <v>15.147306011396307</v>
      </c>
      <c r="AC27" s="449">
        <f t="shared" si="27"/>
        <v>16.086065139663685</v>
      </c>
      <c r="AD27" s="449">
        <f t="shared" si="27"/>
        <v>17.076908294022108</v>
      </c>
      <c r="AE27" s="449">
        <f t="shared" si="27"/>
        <v>18.116220638070846</v>
      </c>
      <c r="AF27" s="449">
        <f t="shared" si="27"/>
        <v>19.20095240776519</v>
      </c>
      <c r="AG27" s="449">
        <f t="shared" si="27"/>
        <v>20.328530579129144</v>
      </c>
      <c r="AH27" s="449">
        <f t="shared" si="27"/>
        <v>21.491536211106506</v>
      </c>
      <c r="AI27" s="449">
        <f t="shared" si="27"/>
        <v>22.687129846810031</v>
      </c>
      <c r="AJ27" s="449">
        <f t="shared" si="27"/>
        <v>23.912915894140575</v>
      </c>
      <c r="AK27" s="449">
        <f t="shared" si="27"/>
        <v>25.166873240704724</v>
      </c>
      <c r="AL27" s="449">
        <f t="shared" si="27"/>
        <v>26.447296715030106</v>
      </c>
      <c r="AM27" s="449">
        <f t="shared" si="27"/>
        <v>27.752747698581892</v>
      </c>
      <c r="AN27" s="449">
        <f t="shared" si="27"/>
        <v>29.082012458124268</v>
      </c>
      <c r="AO27" s="449">
        <f t="shared" si="27"/>
        <v>30.434066991580217</v>
      </c>
      <c r="AP27" s="449">
        <f t="shared" si="27"/>
        <v>31.80804736919745</v>
      </c>
      <c r="AQ27" s="449">
        <f t="shared" si="27"/>
        <v>33.203224710992593</v>
      </c>
      <c r="AR27" s="449">
        <f t="shared" si="27"/>
        <v>34.796863227825185</v>
      </c>
      <c r="AS27" s="449">
        <f t="shared" si="27"/>
        <v>36.566931912402517</v>
      </c>
      <c r="AT27" s="449">
        <f t="shared" si="27"/>
        <v>38.49484365137792</v>
      </c>
      <c r="AU27" s="449">
        <f t="shared" si="27"/>
        <v>41.174911574272663</v>
      </c>
      <c r="AV27" s="449">
        <f t="shared" si="27"/>
        <v>43.922687254756596</v>
      </c>
      <c r="AW27" s="449">
        <f t="shared" si="27"/>
        <v>46.737257346490743</v>
      </c>
      <c r="AX27" s="449">
        <f t="shared" si="27"/>
        <v>49.617851277721314</v>
      </c>
      <c r="AY27" s="449">
        <f t="shared" si="27"/>
        <v>52.563818932711904</v>
      </c>
      <c r="AZ27" s="449">
        <f t="shared" si="27"/>
        <v>55.574611822021254</v>
      </c>
      <c r="BA27" s="449">
        <f t="shared" si="27"/>
        <v>58.649767196248973</v>
      </c>
      <c r="BB27" s="449">
        <f t="shared" si="27"/>
        <v>61.926297588208996</v>
      </c>
      <c r="BC27" s="449">
        <f t="shared" si="27"/>
        <v>65.386178141490888</v>
      </c>
      <c r="BD27" s="449">
        <f t="shared" si="27"/>
        <v>69.014201650872138</v>
      </c>
      <c r="BE27" s="449">
        <f t="shared" si="27"/>
        <v>74.667608474588604</v>
      </c>
      <c r="BF27" s="449">
        <f t="shared" si="27"/>
        <v>80.267616518334023</v>
      </c>
      <c r="BG27" s="449">
        <f t="shared" si="27"/>
        <v>85.837753898997775</v>
      </c>
      <c r="BH27" s="449">
        <f t="shared" si="27"/>
        <v>91.397870810883148</v>
      </c>
      <c r="BI27" s="449">
        <f t="shared" si="27"/>
        <v>96.964714459715481</v>
      </c>
      <c r="BJ27" s="449">
        <f t="shared" si="27"/>
        <v>102.55241412278664</v>
      </c>
      <c r="BK27" s="449">
        <f t="shared" si="27"/>
        <v>108.17289038434595</v>
      </c>
      <c r="BL27" s="449">
        <f t="shared" si="27"/>
        <v>114.1561337997958</v>
      </c>
      <c r="BM27" s="449">
        <f t="shared" si="27"/>
        <v>120.46899311144006</v>
      </c>
      <c r="BN27" s="504">
        <f t="shared" si="27"/>
        <v>127.08349927654741</v>
      </c>
      <c r="BO27" s="449">
        <f t="shared" si="27"/>
        <v>133.97605538188839</v>
      </c>
      <c r="BP27" s="789">
        <f t="shared" ref="BP27" si="28">BP24+(BO27*$B$38)</f>
        <v>141.12675319108502</v>
      </c>
      <c r="BQ27" s="504">
        <f t="shared" ref="BQ27" si="29">BQ24+(BP27*$B$38)</f>
        <v>148.51879652949248</v>
      </c>
      <c r="BR27" s="790">
        <f t="shared" ref="BR27" si="30">BR24+(BQ27*$B$38)</f>
        <v>156.13801480573625</v>
      </c>
      <c r="BS27" s="477"/>
    </row>
    <row r="28" spans="1:71" ht="16.2" thickBot="1" x14ac:dyDescent="0.35">
      <c r="A28" s="230"/>
      <c r="B28" s="231"/>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678"/>
      <c r="BP28" s="678"/>
      <c r="BQ28" s="765"/>
      <c r="BS28" s="619"/>
    </row>
    <row r="29" spans="1:71" ht="33.6" x14ac:dyDescent="0.3">
      <c r="A29" s="216" t="s">
        <v>10</v>
      </c>
      <c r="B29" s="80" t="s">
        <v>263</v>
      </c>
      <c r="C29" s="247">
        <v>1951</v>
      </c>
      <c r="D29" s="247">
        <v>1952</v>
      </c>
      <c r="E29" s="247">
        <v>1953</v>
      </c>
      <c r="F29" s="247">
        <v>1954</v>
      </c>
      <c r="G29" s="247">
        <v>1955</v>
      </c>
      <c r="H29" s="247">
        <v>1956</v>
      </c>
      <c r="I29" s="247">
        <v>1957</v>
      </c>
      <c r="J29" s="247">
        <v>1958</v>
      </c>
      <c r="K29" s="247">
        <v>1959</v>
      </c>
      <c r="L29" s="247">
        <v>1960</v>
      </c>
      <c r="M29" s="247">
        <v>1961</v>
      </c>
      <c r="N29" s="247">
        <v>1962</v>
      </c>
      <c r="O29" s="247">
        <v>1963</v>
      </c>
      <c r="P29" s="247">
        <v>1964</v>
      </c>
      <c r="Q29" s="247">
        <v>1965</v>
      </c>
      <c r="R29" s="247">
        <v>1966</v>
      </c>
      <c r="S29" s="247">
        <v>1967</v>
      </c>
      <c r="T29" s="247">
        <v>1968</v>
      </c>
      <c r="U29" s="247">
        <v>1969</v>
      </c>
      <c r="V29" s="247">
        <v>1970</v>
      </c>
      <c r="W29" s="247">
        <v>1971</v>
      </c>
      <c r="X29" s="247">
        <v>1972</v>
      </c>
      <c r="Y29" s="247">
        <v>1973</v>
      </c>
      <c r="Z29" s="247">
        <v>1974</v>
      </c>
      <c r="AA29" s="247">
        <v>1975</v>
      </c>
      <c r="AB29" s="247">
        <v>1976</v>
      </c>
      <c r="AC29" s="247">
        <v>1977</v>
      </c>
      <c r="AD29" s="247">
        <v>1978</v>
      </c>
      <c r="AE29" s="247">
        <v>1979</v>
      </c>
      <c r="AF29" s="247">
        <v>1980</v>
      </c>
      <c r="AG29" s="247">
        <v>1981</v>
      </c>
      <c r="AH29" s="247">
        <v>1982</v>
      </c>
      <c r="AI29" s="247">
        <v>1983</v>
      </c>
      <c r="AJ29" s="247">
        <v>1984</v>
      </c>
      <c r="AK29" s="247">
        <v>1985</v>
      </c>
      <c r="AL29" s="247">
        <v>1986</v>
      </c>
      <c r="AM29" s="247">
        <v>1987</v>
      </c>
      <c r="AN29" s="247">
        <v>1988</v>
      </c>
      <c r="AO29" s="247">
        <v>1989</v>
      </c>
      <c r="AP29" s="247">
        <v>1990</v>
      </c>
      <c r="AQ29" s="247">
        <v>1991</v>
      </c>
      <c r="AR29" s="247">
        <v>1992</v>
      </c>
      <c r="AS29" s="247">
        <v>1993</v>
      </c>
      <c r="AT29" s="247">
        <v>1994</v>
      </c>
      <c r="AU29" s="247">
        <v>1995</v>
      </c>
      <c r="AV29" s="247">
        <v>1996</v>
      </c>
      <c r="AW29" s="247">
        <v>1997</v>
      </c>
      <c r="AX29" s="247">
        <v>1998</v>
      </c>
      <c r="AY29" s="247">
        <v>1999</v>
      </c>
      <c r="AZ29" s="247">
        <v>2000</v>
      </c>
      <c r="BA29" s="247">
        <v>2001</v>
      </c>
      <c r="BB29" s="247">
        <v>2002</v>
      </c>
      <c r="BC29" s="247">
        <v>2003</v>
      </c>
      <c r="BD29" s="247">
        <v>2004</v>
      </c>
      <c r="BE29" s="247">
        <v>2005</v>
      </c>
      <c r="BF29" s="247">
        <v>2006</v>
      </c>
      <c r="BG29" s="247">
        <v>2007</v>
      </c>
      <c r="BH29" s="247">
        <v>2008</v>
      </c>
      <c r="BI29" s="247">
        <v>2009</v>
      </c>
      <c r="BJ29" s="247">
        <v>2010</v>
      </c>
      <c r="BK29" s="247">
        <v>2011</v>
      </c>
      <c r="BL29" s="247">
        <v>2012</v>
      </c>
      <c r="BM29" s="247">
        <v>2013</v>
      </c>
      <c r="BN29" s="247">
        <v>2014</v>
      </c>
      <c r="BO29" s="503">
        <v>2015</v>
      </c>
      <c r="BP29" s="144">
        <v>2016</v>
      </c>
      <c r="BQ29" s="464">
        <v>2017</v>
      </c>
      <c r="BR29" s="353">
        <v>2018</v>
      </c>
    </row>
    <row r="30" spans="1:71" ht="16.2" thickBot="1" x14ac:dyDescent="0.35">
      <c r="A30" s="228"/>
      <c r="B30" s="229"/>
      <c r="C30" s="248">
        <v>0</v>
      </c>
      <c r="D30" s="248">
        <v>0</v>
      </c>
      <c r="E30" s="248">
        <v>0</v>
      </c>
      <c r="F30" s="248">
        <f>E27*(1-$B$38)</f>
        <v>0</v>
      </c>
      <c r="G30" s="449">
        <f>F27*(1-$B$38)</f>
        <v>0.17190039276054164</v>
      </c>
      <c r="H30" s="449">
        <f t="shared" ref="H30:BO30" si="31">G27*(1-$B$38)</f>
        <v>0.32459522793260948</v>
      </c>
      <c r="I30" s="449">
        <f t="shared" si="31"/>
        <v>0.46122299600035838</v>
      </c>
      <c r="J30" s="449">
        <f t="shared" si="31"/>
        <v>0.58443157763448894</v>
      </c>
      <c r="K30" s="449">
        <f t="shared" si="31"/>
        <v>0.69645493597163266</v>
      </c>
      <c r="L30" s="449">
        <f t="shared" si="31"/>
        <v>0.79917782033265217</v>
      </c>
      <c r="M30" s="449">
        <f t="shared" si="31"/>
        <v>0.89419035543547298</v>
      </c>
      <c r="N30" s="449">
        <f t="shared" si="31"/>
        <v>0.98283409720510273</v>
      </c>
      <c r="O30" s="449">
        <f t="shared" si="31"/>
        <v>1.0684647074666389</v>
      </c>
      <c r="P30" s="449">
        <f t="shared" si="31"/>
        <v>1.1517398499714235</v>
      </c>
      <c r="Q30" s="449">
        <f t="shared" si="31"/>
        <v>1.2332143822676278</v>
      </c>
      <c r="R30" s="449">
        <f t="shared" si="31"/>
        <v>1.3133564263980664</v>
      </c>
      <c r="S30" s="449">
        <f t="shared" si="31"/>
        <v>1.3925609274215038</v>
      </c>
      <c r="T30" s="449">
        <f t="shared" si="31"/>
        <v>1.4711610924616738</v>
      </c>
      <c r="U30" s="449">
        <f t="shared" si="31"/>
        <v>1.5494380416005813</v>
      </c>
      <c r="V30" s="449">
        <f t="shared" si="31"/>
        <v>1.6276289501411438</v>
      </c>
      <c r="W30" s="449">
        <f t="shared" si="31"/>
        <v>1.7059339180687956</v>
      </c>
      <c r="X30" s="449">
        <f t="shared" si="31"/>
        <v>1.7845217656767045</v>
      </c>
      <c r="Y30" s="449">
        <f t="shared" si="31"/>
        <v>1.8776601533710313</v>
      </c>
      <c r="Z30" s="449">
        <f t="shared" si="31"/>
        <v>1.9837821911726445</v>
      </c>
      <c r="AA30" s="449">
        <f t="shared" si="31"/>
        <v>2.1015659258337007</v>
      </c>
      <c r="AB30" s="449">
        <f t="shared" si="31"/>
        <v>2.2298960522512496</v>
      </c>
      <c r="AC30" s="449">
        <f t="shared" si="31"/>
        <v>2.3678316101646368</v>
      </c>
      <c r="AD30" s="449">
        <f t="shared" si="31"/>
        <v>2.5145787305152605</v>
      </c>
      <c r="AE30" s="449">
        <f t="shared" si="31"/>
        <v>2.6694676421038923</v>
      </c>
      <c r="AF30" s="449">
        <f t="shared" si="31"/>
        <v>2.8319332725745121</v>
      </c>
      <c r="AG30" s="449">
        <f t="shared" si="31"/>
        <v>3.0014988818584118</v>
      </c>
      <c r="AH30" s="449">
        <f t="shared" si="31"/>
        <v>3.1777622540434365</v>
      </c>
      <c r="AI30" s="449">
        <f t="shared" si="31"/>
        <v>3.3595636579448058</v>
      </c>
      <c r="AJ30" s="449">
        <f t="shared" si="31"/>
        <v>3.5464592287744008</v>
      </c>
      <c r="AK30" s="449">
        <f t="shared" si="31"/>
        <v>3.7380744868265139</v>
      </c>
      <c r="AL30" s="449">
        <f t="shared" si="31"/>
        <v>3.9340934911800849</v>
      </c>
      <c r="AM30" s="449">
        <f t="shared" si="31"/>
        <v>4.1342496888975822</v>
      </c>
      <c r="AN30" s="449">
        <f t="shared" si="31"/>
        <v>4.3383181946799834</v>
      </c>
      <c r="AO30" s="449">
        <f t="shared" si="31"/>
        <v>4.546109277368501</v>
      </c>
      <c r="AP30" s="449">
        <f t="shared" si="31"/>
        <v>4.7574628646383923</v>
      </c>
      <c r="AQ30" s="449">
        <f t="shared" si="31"/>
        <v>4.972243906720748</v>
      </c>
      <c r="AR30" s="449">
        <f t="shared" si="31"/>
        <v>5.1903384648687476</v>
      </c>
      <c r="AS30" s="449">
        <f t="shared" si="31"/>
        <v>5.4394565359299039</v>
      </c>
      <c r="AT30" s="449">
        <f t="shared" si="31"/>
        <v>5.716154225958177</v>
      </c>
      <c r="AU30" s="449">
        <f t="shared" si="31"/>
        <v>6.0175259915856039</v>
      </c>
      <c r="AV30" s="449">
        <f t="shared" si="31"/>
        <v>6.4364750469782912</v>
      </c>
      <c r="AW30" s="449">
        <f t="shared" si="31"/>
        <v>6.8660082002001515</v>
      </c>
      <c r="AX30" s="449">
        <f t="shared" si="31"/>
        <v>7.3059826766660008</v>
      </c>
      <c r="AY30" s="449">
        <f t="shared" si="31"/>
        <v>7.7562780203584341</v>
      </c>
      <c r="AZ30" s="449">
        <f t="shared" si="31"/>
        <v>8.2167926049823361</v>
      </c>
      <c r="BA30" s="449">
        <f t="shared" si="31"/>
        <v>8.687440690496814</v>
      </c>
      <c r="BB30" s="449">
        <f t="shared" si="31"/>
        <v>9.1681499397709576</v>
      </c>
      <c r="BC30" s="449">
        <f t="shared" si="31"/>
        <v>9.6803381947590736</v>
      </c>
      <c r="BD30" s="449">
        <f t="shared" si="31"/>
        <v>10.221187804273207</v>
      </c>
      <c r="BE30" s="449">
        <f t="shared" si="31"/>
        <v>10.78832157323979</v>
      </c>
      <c r="BF30" s="449">
        <f t="shared" si="31"/>
        <v>11.672063894959896</v>
      </c>
      <c r="BG30" s="449">
        <f t="shared" si="31"/>
        <v>12.547458902704532</v>
      </c>
      <c r="BH30" s="449">
        <f t="shared" si="31"/>
        <v>13.418184519059826</v>
      </c>
      <c r="BI30" s="449">
        <f t="shared" si="31"/>
        <v>14.28734373260367</v>
      </c>
      <c r="BJ30" s="449">
        <f t="shared" si="31"/>
        <v>15.157554471769583</v>
      </c>
      <c r="BK30" s="449">
        <f t="shared" si="31"/>
        <v>16.031025429600096</v>
      </c>
      <c r="BL30" s="449">
        <f t="shared" si="31"/>
        <v>16.909620035550972</v>
      </c>
      <c r="BM30" s="449">
        <f t="shared" si="31"/>
        <v>17.844922516385026</v>
      </c>
      <c r="BN30" s="504">
        <f t="shared" si="31"/>
        <v>18.831750657137398</v>
      </c>
      <c r="BO30" s="449">
        <f t="shared" si="31"/>
        <v>19.865732328306287</v>
      </c>
      <c r="BP30" s="449">
        <f t="shared" ref="BP30" si="32">BO27*(1-$B$38)</f>
        <v>20.94317885304017</v>
      </c>
      <c r="BQ30" s="789">
        <f t="shared" ref="BQ30" si="33">BP27*(1-$B$38)</f>
        <v>22.060978169605903</v>
      </c>
      <c r="BR30" s="790">
        <f t="shared" ref="BR30" si="34">BQ27*(1-$B$38)</f>
        <v>23.216504694733167</v>
      </c>
      <c r="BS30" s="477"/>
    </row>
    <row r="31" spans="1:71" ht="16.2" thickBot="1" x14ac:dyDescent="0.35">
      <c r="A31" s="230"/>
      <c r="B31" s="231"/>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P31" s="678"/>
      <c r="BQ31" s="765"/>
      <c r="BS31" s="619"/>
    </row>
    <row r="32" spans="1:71" ht="33.6" x14ac:dyDescent="0.3">
      <c r="A32" s="216" t="s">
        <v>11</v>
      </c>
      <c r="B32" s="80" t="s">
        <v>263</v>
      </c>
      <c r="C32" s="247">
        <v>1951</v>
      </c>
      <c r="D32" s="247">
        <v>1952</v>
      </c>
      <c r="E32" s="247">
        <v>1953</v>
      </c>
      <c r="F32" s="247">
        <v>1954</v>
      </c>
      <c r="G32" s="247">
        <v>1955</v>
      </c>
      <c r="H32" s="247">
        <v>1956</v>
      </c>
      <c r="I32" s="247">
        <v>1957</v>
      </c>
      <c r="J32" s="247">
        <v>1958</v>
      </c>
      <c r="K32" s="247">
        <v>1959</v>
      </c>
      <c r="L32" s="247">
        <v>1960</v>
      </c>
      <c r="M32" s="247">
        <v>1961</v>
      </c>
      <c r="N32" s="247">
        <v>1962</v>
      </c>
      <c r="O32" s="247">
        <v>1963</v>
      </c>
      <c r="P32" s="247">
        <v>1964</v>
      </c>
      <c r="Q32" s="247">
        <v>1965</v>
      </c>
      <c r="R32" s="247">
        <v>1966</v>
      </c>
      <c r="S32" s="247">
        <v>1967</v>
      </c>
      <c r="T32" s="247">
        <v>1968</v>
      </c>
      <c r="U32" s="247">
        <v>1969</v>
      </c>
      <c r="V32" s="247">
        <v>1970</v>
      </c>
      <c r="W32" s="247">
        <v>1971</v>
      </c>
      <c r="X32" s="247">
        <v>1972</v>
      </c>
      <c r="Y32" s="247">
        <v>1973</v>
      </c>
      <c r="Z32" s="247">
        <v>1974</v>
      </c>
      <c r="AA32" s="247">
        <v>1975</v>
      </c>
      <c r="AB32" s="247">
        <v>1976</v>
      </c>
      <c r="AC32" s="247">
        <v>1977</v>
      </c>
      <c r="AD32" s="247">
        <v>1978</v>
      </c>
      <c r="AE32" s="247">
        <v>1979</v>
      </c>
      <c r="AF32" s="247">
        <v>1980</v>
      </c>
      <c r="AG32" s="247">
        <v>1981</v>
      </c>
      <c r="AH32" s="247">
        <v>1982</v>
      </c>
      <c r="AI32" s="247">
        <v>1983</v>
      </c>
      <c r="AJ32" s="247">
        <v>1984</v>
      </c>
      <c r="AK32" s="247">
        <v>1985</v>
      </c>
      <c r="AL32" s="247">
        <v>1986</v>
      </c>
      <c r="AM32" s="247">
        <v>1987</v>
      </c>
      <c r="AN32" s="247">
        <v>1988</v>
      </c>
      <c r="AO32" s="247">
        <v>1989</v>
      </c>
      <c r="AP32" s="247">
        <v>1990</v>
      </c>
      <c r="AQ32" s="247">
        <v>1991</v>
      </c>
      <c r="AR32" s="247">
        <v>1992</v>
      </c>
      <c r="AS32" s="247">
        <v>1993</v>
      </c>
      <c r="AT32" s="247">
        <v>1994</v>
      </c>
      <c r="AU32" s="247">
        <v>1995</v>
      </c>
      <c r="AV32" s="247">
        <v>1996</v>
      </c>
      <c r="AW32" s="247">
        <v>1997</v>
      </c>
      <c r="AX32" s="247">
        <v>1998</v>
      </c>
      <c r="AY32" s="247">
        <v>1999</v>
      </c>
      <c r="AZ32" s="247">
        <v>2000</v>
      </c>
      <c r="BA32" s="247">
        <v>2001</v>
      </c>
      <c r="BB32" s="247">
        <v>2002</v>
      </c>
      <c r="BC32" s="247">
        <v>2003</v>
      </c>
      <c r="BD32" s="247">
        <v>2004</v>
      </c>
      <c r="BE32" s="247">
        <v>2005</v>
      </c>
      <c r="BF32" s="247">
        <v>2006</v>
      </c>
      <c r="BG32" s="247">
        <v>2007</v>
      </c>
      <c r="BH32" s="247">
        <v>2008</v>
      </c>
      <c r="BI32" s="247">
        <v>2009</v>
      </c>
      <c r="BJ32" s="247">
        <v>2010</v>
      </c>
      <c r="BK32" s="247">
        <v>2011</v>
      </c>
      <c r="BL32" s="247">
        <v>2012</v>
      </c>
      <c r="BM32" s="247">
        <v>2013</v>
      </c>
      <c r="BN32" s="505">
        <v>2014</v>
      </c>
      <c r="BO32" s="247">
        <v>2015</v>
      </c>
      <c r="BP32" s="144">
        <v>2016</v>
      </c>
      <c r="BQ32" s="464">
        <v>2017</v>
      </c>
      <c r="BR32" s="353">
        <v>2018</v>
      </c>
    </row>
    <row r="33" spans="1:71" ht="16.2" thickBot="1" x14ac:dyDescent="0.35">
      <c r="A33" s="228"/>
      <c r="B33" s="232"/>
      <c r="C33" s="248">
        <v>0</v>
      </c>
      <c r="D33" s="248">
        <v>0</v>
      </c>
      <c r="E33" s="248">
        <v>0</v>
      </c>
      <c r="F33" s="248">
        <f t="shared" ref="F33:AK33" si="35">F30*$B$39*16/12</f>
        <v>0</v>
      </c>
      <c r="G33" s="449">
        <f t="shared" si="35"/>
        <v>0.1146002618403611</v>
      </c>
      <c r="H33" s="449">
        <f t="shared" si="35"/>
        <v>0.21639681862173965</v>
      </c>
      <c r="I33" s="449">
        <f t="shared" si="35"/>
        <v>0.30748199733357223</v>
      </c>
      <c r="J33" s="449">
        <f t="shared" si="35"/>
        <v>0.38962105175632594</v>
      </c>
      <c r="K33" s="449">
        <f t="shared" si="35"/>
        <v>0.46430329064775511</v>
      </c>
      <c r="L33" s="449">
        <f t="shared" si="35"/>
        <v>0.53278521355510144</v>
      </c>
      <c r="M33" s="449">
        <f t="shared" si="35"/>
        <v>0.59612690362364862</v>
      </c>
      <c r="N33" s="449">
        <f t="shared" si="35"/>
        <v>0.65522273147006849</v>
      </c>
      <c r="O33" s="449">
        <f t="shared" si="35"/>
        <v>0.71230980497775931</v>
      </c>
      <c r="P33" s="449">
        <f t="shared" si="35"/>
        <v>0.76782656664761573</v>
      </c>
      <c r="Q33" s="449">
        <f t="shared" si="35"/>
        <v>0.82214292151175183</v>
      </c>
      <c r="R33" s="449">
        <f t="shared" si="35"/>
        <v>0.87557095093204429</v>
      </c>
      <c r="S33" s="449">
        <f t="shared" si="35"/>
        <v>0.92837395161433589</v>
      </c>
      <c r="T33" s="449">
        <f t="shared" si="35"/>
        <v>0.98077406164111591</v>
      </c>
      <c r="U33" s="449">
        <f t="shared" si="35"/>
        <v>1.0329586944003875</v>
      </c>
      <c r="V33" s="449">
        <f t="shared" si="35"/>
        <v>1.0850859667607626</v>
      </c>
      <c r="W33" s="449">
        <f t="shared" si="35"/>
        <v>1.1372892787125304</v>
      </c>
      <c r="X33" s="449">
        <f t="shared" si="35"/>
        <v>1.1896811771178031</v>
      </c>
      <c r="Y33" s="449">
        <f t="shared" si="35"/>
        <v>1.2517734355806875</v>
      </c>
      <c r="Z33" s="449">
        <f t="shared" si="35"/>
        <v>1.322521460781763</v>
      </c>
      <c r="AA33" s="449">
        <f t="shared" si="35"/>
        <v>1.4010439505558006</v>
      </c>
      <c r="AB33" s="449">
        <f t="shared" si="35"/>
        <v>1.4865973681674998</v>
      </c>
      <c r="AC33" s="449">
        <f t="shared" si="35"/>
        <v>1.5785544067764246</v>
      </c>
      <c r="AD33" s="449">
        <f t="shared" si="35"/>
        <v>1.6763858203435069</v>
      </c>
      <c r="AE33" s="449">
        <f t="shared" si="35"/>
        <v>1.7796450947359281</v>
      </c>
      <c r="AF33" s="449">
        <f t="shared" si="35"/>
        <v>1.8879555150496747</v>
      </c>
      <c r="AG33" s="449">
        <f t="shared" si="35"/>
        <v>2.0009992545722746</v>
      </c>
      <c r="AH33" s="449">
        <f t="shared" si="35"/>
        <v>2.1185081693622911</v>
      </c>
      <c r="AI33" s="449">
        <f t="shared" si="35"/>
        <v>2.2397091052965372</v>
      </c>
      <c r="AJ33" s="449">
        <f t="shared" si="35"/>
        <v>2.3643061525162672</v>
      </c>
      <c r="AK33" s="449">
        <f t="shared" si="35"/>
        <v>2.4920496578843427</v>
      </c>
      <c r="AL33" s="449">
        <f t="shared" ref="AL33:BR33" si="36">AL30*$B$39*16/12</f>
        <v>2.6227289941200564</v>
      </c>
      <c r="AM33" s="449">
        <f t="shared" si="36"/>
        <v>2.7561664592650548</v>
      </c>
      <c r="AN33" s="449">
        <f t="shared" si="36"/>
        <v>2.8922121297866554</v>
      </c>
      <c r="AO33" s="449">
        <f t="shared" si="36"/>
        <v>3.0307395182456673</v>
      </c>
      <c r="AP33" s="449">
        <f t="shared" si="36"/>
        <v>3.1716419097589283</v>
      </c>
      <c r="AQ33" s="449">
        <f t="shared" si="36"/>
        <v>3.3148292711471652</v>
      </c>
      <c r="AR33" s="449">
        <f t="shared" si="36"/>
        <v>3.4602256432458316</v>
      </c>
      <c r="AS33" s="449">
        <f t="shared" si="36"/>
        <v>3.6263043572866027</v>
      </c>
      <c r="AT33" s="449">
        <f t="shared" si="36"/>
        <v>3.810769483972118</v>
      </c>
      <c r="AU33" s="449">
        <f t="shared" si="36"/>
        <v>4.0116839943904026</v>
      </c>
      <c r="AV33" s="449">
        <f t="shared" si="36"/>
        <v>4.2909833646521944</v>
      </c>
      <c r="AW33" s="449">
        <f t="shared" si="36"/>
        <v>4.5773388001334343</v>
      </c>
      <c r="AX33" s="449">
        <f t="shared" si="36"/>
        <v>4.8706551177773338</v>
      </c>
      <c r="AY33" s="449">
        <f t="shared" si="36"/>
        <v>5.1708520135722891</v>
      </c>
      <c r="AZ33" s="449">
        <f t="shared" si="36"/>
        <v>5.4778617366548907</v>
      </c>
      <c r="BA33" s="449">
        <f t="shared" si="36"/>
        <v>5.7916271269978763</v>
      </c>
      <c r="BB33" s="449">
        <f t="shared" si="36"/>
        <v>6.1120999598473054</v>
      </c>
      <c r="BC33" s="449">
        <f t="shared" si="36"/>
        <v>6.4535587965060488</v>
      </c>
      <c r="BD33" s="449">
        <f t="shared" si="36"/>
        <v>6.8141252028488042</v>
      </c>
      <c r="BE33" s="449">
        <f t="shared" si="36"/>
        <v>7.1922143821598601</v>
      </c>
      <c r="BF33" s="449">
        <f t="shared" si="36"/>
        <v>7.7813759299732643</v>
      </c>
      <c r="BG33" s="449">
        <f t="shared" si="36"/>
        <v>8.3649726018030215</v>
      </c>
      <c r="BH33" s="449">
        <f t="shared" si="36"/>
        <v>8.9454563460398848</v>
      </c>
      <c r="BI33" s="449">
        <f t="shared" si="36"/>
        <v>9.5248958217357806</v>
      </c>
      <c r="BJ33" s="449">
        <f t="shared" si="36"/>
        <v>10.105036314513056</v>
      </c>
      <c r="BK33" s="449">
        <f t="shared" si="36"/>
        <v>10.687350286400063</v>
      </c>
      <c r="BL33" s="449">
        <f t="shared" si="36"/>
        <v>11.273080023700649</v>
      </c>
      <c r="BM33" s="449">
        <f t="shared" si="36"/>
        <v>11.89661501092335</v>
      </c>
      <c r="BN33" s="504">
        <f t="shared" si="36"/>
        <v>12.554500438091599</v>
      </c>
      <c r="BO33" s="449">
        <f t="shared" si="36"/>
        <v>13.24382155220419</v>
      </c>
      <c r="BP33" s="449">
        <f t="shared" si="36"/>
        <v>13.962119235360113</v>
      </c>
      <c r="BQ33" s="789">
        <f t="shared" si="36"/>
        <v>14.707318779737269</v>
      </c>
      <c r="BR33" s="790">
        <f t="shared" si="36"/>
        <v>15.477669796488778</v>
      </c>
      <c r="BS33" s="477"/>
    </row>
    <row r="34" spans="1:71" ht="16.2" thickBot="1" x14ac:dyDescent="0.35">
      <c r="A34" s="233"/>
      <c r="B34" s="234"/>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P34" s="512"/>
      <c r="BQ34" s="747"/>
      <c r="BR34" s="747"/>
    </row>
    <row r="35" spans="1:71" ht="38.25" customHeight="1" x14ac:dyDescent="0.3">
      <c r="A35" s="860" t="s">
        <v>264</v>
      </c>
      <c r="B35" s="861"/>
      <c r="C35" s="254"/>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739"/>
      <c r="BP35" s="739"/>
      <c r="BQ35" s="739"/>
      <c r="BR35" s="739"/>
    </row>
    <row r="36" spans="1:71" ht="33.6" x14ac:dyDescent="0.3">
      <c r="A36" s="235" t="s">
        <v>12</v>
      </c>
      <c r="B36" s="236">
        <v>0.5</v>
      </c>
      <c r="C36" s="254"/>
      <c r="D36" s="255"/>
      <c r="E36" s="255"/>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739"/>
      <c r="BP36" s="739"/>
      <c r="BQ36" s="739"/>
      <c r="BR36" s="739"/>
    </row>
    <row r="37" spans="1:71" ht="31.2" x14ac:dyDescent="0.3">
      <c r="A37" s="237" t="s">
        <v>13</v>
      </c>
      <c r="B37" s="238">
        <v>0.4</v>
      </c>
      <c r="C37" s="254"/>
      <c r="D37" s="255"/>
      <c r="E37" s="255"/>
      <c r="F37" s="255"/>
      <c r="G37" s="255"/>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739"/>
      <c r="BP37" s="739"/>
      <c r="BQ37" s="739"/>
      <c r="BR37" s="739"/>
    </row>
    <row r="38" spans="1:71" ht="15.6" x14ac:dyDescent="0.3">
      <c r="A38" s="239" t="s">
        <v>14</v>
      </c>
      <c r="B38" s="240">
        <v>0.84367968743860045</v>
      </c>
      <c r="C38" s="254"/>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739"/>
      <c r="BP38" s="739"/>
      <c r="BQ38" s="739"/>
      <c r="BR38" s="739"/>
    </row>
    <row r="39" spans="1:71" ht="31.2" x14ac:dyDescent="0.3">
      <c r="A39" s="237" t="s">
        <v>15</v>
      </c>
      <c r="B39" s="236">
        <v>0.5</v>
      </c>
      <c r="C39" s="254"/>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739"/>
      <c r="BP39" s="739"/>
      <c r="BQ39" s="739"/>
      <c r="BR39" s="739"/>
    </row>
    <row r="40" spans="1:71" ht="18" x14ac:dyDescent="0.3">
      <c r="A40" s="239" t="s">
        <v>16</v>
      </c>
      <c r="B40" s="238">
        <v>0</v>
      </c>
      <c r="C40" s="254"/>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739"/>
      <c r="BP40" s="739"/>
      <c r="BQ40" s="739"/>
      <c r="BR40" s="739"/>
    </row>
    <row r="41" spans="1:71" ht="18.600000000000001" thickBot="1" x14ac:dyDescent="0.35">
      <c r="A41" s="226" t="s">
        <v>17</v>
      </c>
      <c r="B41" s="241">
        <v>0</v>
      </c>
      <c r="C41" s="254"/>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739"/>
      <c r="BP41" s="739"/>
      <c r="BQ41" s="739"/>
      <c r="BR41" s="739"/>
    </row>
    <row r="42" spans="1:71" ht="16.2" thickBot="1" x14ac:dyDescent="0.35">
      <c r="A42" s="242"/>
      <c r="B42" s="222"/>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739"/>
      <c r="BP42" s="739"/>
      <c r="BQ42" s="739"/>
      <c r="BR42" s="739"/>
    </row>
    <row r="43" spans="1:71" ht="54" customHeight="1" x14ac:dyDescent="0.3">
      <c r="A43" s="866" t="s">
        <v>18</v>
      </c>
      <c r="B43" s="867"/>
      <c r="C43" s="254"/>
      <c r="D43" s="255"/>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739"/>
      <c r="BP43" s="739"/>
      <c r="BQ43" s="739"/>
      <c r="BR43" s="739"/>
    </row>
    <row r="44" spans="1:71" ht="15.6" x14ac:dyDescent="0.3">
      <c r="A44" s="237" t="s">
        <v>59</v>
      </c>
      <c r="B44" s="240">
        <v>8.7611999999999995E-2</v>
      </c>
      <c r="C44" s="254"/>
      <c r="D44" s="255"/>
      <c r="E44" s="255"/>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739"/>
      <c r="BP44" s="739"/>
      <c r="BQ44" s="739"/>
      <c r="BR44" s="739"/>
    </row>
    <row r="45" spans="1:71" ht="15.6" x14ac:dyDescent="0.3">
      <c r="A45" s="237" t="s">
        <v>19</v>
      </c>
      <c r="B45" s="240">
        <v>9.4219999999999998E-2</v>
      </c>
      <c r="C45" s="254"/>
      <c r="D45" s="255"/>
      <c r="E45" s="255"/>
      <c r="F45" s="255"/>
      <c r="G45" s="255"/>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739"/>
      <c r="BP45" s="739"/>
      <c r="BQ45" s="739"/>
      <c r="BR45" s="739"/>
    </row>
    <row r="46" spans="1:71" ht="16.2" thickBot="1" x14ac:dyDescent="0.35">
      <c r="A46" s="52" t="s">
        <v>337</v>
      </c>
      <c r="B46" s="243">
        <f>DOC!Z21</f>
        <v>0.10631183126338331</v>
      </c>
      <c r="C46" s="254"/>
      <c r="D46" s="255"/>
      <c r="E46" s="255"/>
      <c r="F46" s="255"/>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739"/>
      <c r="BP46" s="739"/>
      <c r="BQ46" s="739"/>
      <c r="BR46" s="739"/>
    </row>
    <row r="47" spans="1:71" ht="16.2" thickBot="1" x14ac:dyDescent="0.35">
      <c r="A47" s="244"/>
      <c r="B47" s="245"/>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768"/>
      <c r="BQ47" s="499"/>
      <c r="BR47" s="499"/>
      <c r="BS47" s="619"/>
    </row>
    <row r="48" spans="1:71" ht="34.5" customHeight="1" x14ac:dyDescent="0.3">
      <c r="A48" s="216" t="s">
        <v>275</v>
      </c>
      <c r="B48" s="445" t="s">
        <v>265</v>
      </c>
      <c r="C48" s="247">
        <v>1951</v>
      </c>
      <c r="D48" s="247">
        <v>1952</v>
      </c>
      <c r="E48" s="247">
        <v>1953</v>
      </c>
      <c r="F48" s="247">
        <v>1954</v>
      </c>
      <c r="G48" s="247">
        <v>1955</v>
      </c>
      <c r="H48" s="247">
        <v>1956</v>
      </c>
      <c r="I48" s="247">
        <v>1957</v>
      </c>
      <c r="J48" s="247">
        <v>1958</v>
      </c>
      <c r="K48" s="247">
        <v>1959</v>
      </c>
      <c r="L48" s="247">
        <v>1960</v>
      </c>
      <c r="M48" s="247">
        <v>1961</v>
      </c>
      <c r="N48" s="247">
        <v>1962</v>
      </c>
      <c r="O48" s="247">
        <v>1963</v>
      </c>
      <c r="P48" s="247">
        <v>1964</v>
      </c>
      <c r="Q48" s="247">
        <v>1965</v>
      </c>
      <c r="R48" s="247">
        <v>1966</v>
      </c>
      <c r="S48" s="247">
        <v>1967</v>
      </c>
      <c r="T48" s="247">
        <v>1968</v>
      </c>
      <c r="U48" s="247">
        <v>1969</v>
      </c>
      <c r="V48" s="247">
        <v>1970</v>
      </c>
      <c r="W48" s="247">
        <v>1971</v>
      </c>
      <c r="X48" s="247">
        <v>1972</v>
      </c>
      <c r="Y48" s="247">
        <v>1973</v>
      </c>
      <c r="Z48" s="247">
        <v>1974</v>
      </c>
      <c r="AA48" s="247">
        <v>1975</v>
      </c>
      <c r="AB48" s="247">
        <v>1976</v>
      </c>
      <c r="AC48" s="247">
        <v>1977</v>
      </c>
      <c r="AD48" s="247">
        <v>1978</v>
      </c>
      <c r="AE48" s="247">
        <v>1979</v>
      </c>
      <c r="AF48" s="247">
        <v>1980</v>
      </c>
      <c r="AG48" s="247">
        <v>1981</v>
      </c>
      <c r="AH48" s="247">
        <v>1982</v>
      </c>
      <c r="AI48" s="247">
        <v>1983</v>
      </c>
      <c r="AJ48" s="247">
        <v>1984</v>
      </c>
      <c r="AK48" s="247">
        <v>1985</v>
      </c>
      <c r="AL48" s="247">
        <v>1986</v>
      </c>
      <c r="AM48" s="247">
        <v>1987</v>
      </c>
      <c r="AN48" s="247">
        <v>1988</v>
      </c>
      <c r="AO48" s="247">
        <v>1989</v>
      </c>
      <c r="AP48" s="247">
        <v>1990</v>
      </c>
      <c r="AQ48" s="247">
        <v>1991</v>
      </c>
      <c r="AR48" s="247">
        <v>1992</v>
      </c>
      <c r="AS48" s="247">
        <v>1993</v>
      </c>
      <c r="AT48" s="247">
        <v>1994</v>
      </c>
      <c r="AU48" s="247">
        <v>1995</v>
      </c>
      <c r="AV48" s="247">
        <v>1996</v>
      </c>
      <c r="AW48" s="247">
        <v>1997</v>
      </c>
      <c r="AX48" s="247">
        <v>1998</v>
      </c>
      <c r="AY48" s="247">
        <v>1999</v>
      </c>
      <c r="AZ48" s="247">
        <v>2000</v>
      </c>
      <c r="BA48" s="247">
        <v>2001</v>
      </c>
      <c r="BB48" s="247">
        <v>2002</v>
      </c>
      <c r="BC48" s="247">
        <v>2003</v>
      </c>
      <c r="BD48" s="247">
        <v>2004</v>
      </c>
      <c r="BE48" s="247">
        <v>2005</v>
      </c>
      <c r="BF48" s="247">
        <v>2006</v>
      </c>
      <c r="BG48" s="247">
        <v>2007</v>
      </c>
      <c r="BH48" s="247">
        <v>2008</v>
      </c>
      <c r="BI48" s="247">
        <v>2009</v>
      </c>
      <c r="BJ48" s="247">
        <v>2010</v>
      </c>
      <c r="BK48" s="247">
        <v>2011</v>
      </c>
      <c r="BL48" s="247">
        <v>2012</v>
      </c>
      <c r="BM48" s="247">
        <v>2013</v>
      </c>
      <c r="BN48" s="505">
        <v>2014</v>
      </c>
      <c r="BO48" s="247">
        <v>2015</v>
      </c>
      <c r="BP48" s="144">
        <v>2016</v>
      </c>
      <c r="BQ48" s="144">
        <v>2017</v>
      </c>
      <c r="BR48" s="353">
        <v>2018</v>
      </c>
    </row>
    <row r="49" spans="1:71" s="18" customFormat="1" ht="16.2" thickBot="1" x14ac:dyDescent="0.35">
      <c r="A49" s="333"/>
      <c r="B49" s="303"/>
      <c r="C49" s="327">
        <v>0</v>
      </c>
      <c r="D49" s="327">
        <v>0</v>
      </c>
      <c r="E49" s="327">
        <v>0</v>
      </c>
      <c r="F49" s="327">
        <v>0</v>
      </c>
      <c r="G49" s="327">
        <f>(G33-$B$40)*(1-$B$41)*10^3</f>
        <v>114.6002618403611</v>
      </c>
      <c r="H49" s="327">
        <f t="shared" ref="H49:BR49" si="37">(H33-$B$40)*(1-$B$41)*10^3</f>
        <v>216.39681862173964</v>
      </c>
      <c r="I49" s="327">
        <f t="shared" si="37"/>
        <v>307.48199733357222</v>
      </c>
      <c r="J49" s="327">
        <f t="shared" si="37"/>
        <v>389.62105175632593</v>
      </c>
      <c r="K49" s="327">
        <f t="shared" si="37"/>
        <v>464.30329064775509</v>
      </c>
      <c r="L49" s="327">
        <f t="shared" si="37"/>
        <v>532.78521355510145</v>
      </c>
      <c r="M49" s="327">
        <f t="shared" si="37"/>
        <v>596.12690362364867</v>
      </c>
      <c r="N49" s="327">
        <f t="shared" si="37"/>
        <v>655.22273147006854</v>
      </c>
      <c r="O49" s="327">
        <f t="shared" si="37"/>
        <v>712.30980497775931</v>
      </c>
      <c r="P49" s="327">
        <f t="shared" si="37"/>
        <v>767.82656664761578</v>
      </c>
      <c r="Q49" s="327">
        <f t="shared" si="37"/>
        <v>822.14292151175187</v>
      </c>
      <c r="R49" s="327">
        <f t="shared" si="37"/>
        <v>875.5709509320443</v>
      </c>
      <c r="S49" s="327">
        <f t="shared" si="37"/>
        <v>928.37395161433585</v>
      </c>
      <c r="T49" s="327">
        <f t="shared" si="37"/>
        <v>980.77406164111596</v>
      </c>
      <c r="U49" s="327">
        <f t="shared" si="37"/>
        <v>1032.9586944003875</v>
      </c>
      <c r="V49" s="327">
        <f t="shared" si="37"/>
        <v>1085.0859667607626</v>
      </c>
      <c r="W49" s="327">
        <f t="shared" si="37"/>
        <v>1137.2892787125304</v>
      </c>
      <c r="X49" s="327">
        <f t="shared" si="37"/>
        <v>1189.6811771178031</v>
      </c>
      <c r="Y49" s="327">
        <f t="shared" si="37"/>
        <v>1251.7734355806876</v>
      </c>
      <c r="Z49" s="327">
        <f t="shared" si="37"/>
        <v>1322.5214607817629</v>
      </c>
      <c r="AA49" s="327">
        <f t="shared" si="37"/>
        <v>1401.0439505558006</v>
      </c>
      <c r="AB49" s="327">
        <f t="shared" si="37"/>
        <v>1486.5973681674998</v>
      </c>
      <c r="AC49" s="327">
        <f t="shared" si="37"/>
        <v>1578.5544067764245</v>
      </c>
      <c r="AD49" s="327">
        <f t="shared" si="37"/>
        <v>1676.385820343507</v>
      </c>
      <c r="AE49" s="327">
        <f t="shared" si="37"/>
        <v>1779.6450947359281</v>
      </c>
      <c r="AF49" s="327">
        <f t="shared" si="37"/>
        <v>1887.9555150496747</v>
      </c>
      <c r="AG49" s="327">
        <f t="shared" si="37"/>
        <v>2000.9992545722746</v>
      </c>
      <c r="AH49" s="327">
        <f t="shared" si="37"/>
        <v>2118.508169362291</v>
      </c>
      <c r="AI49" s="327">
        <f t="shared" si="37"/>
        <v>2239.709105296537</v>
      </c>
      <c r="AJ49" s="327">
        <f t="shared" si="37"/>
        <v>2364.306152516267</v>
      </c>
      <c r="AK49" s="327">
        <f t="shared" si="37"/>
        <v>2492.0496578843427</v>
      </c>
      <c r="AL49" s="327">
        <f t="shared" si="37"/>
        <v>2622.7289941200565</v>
      </c>
      <c r="AM49" s="327">
        <f t="shared" si="37"/>
        <v>2756.166459265055</v>
      </c>
      <c r="AN49" s="327">
        <f t="shared" si="37"/>
        <v>2892.2121297866556</v>
      </c>
      <c r="AO49" s="327">
        <f t="shared" si="37"/>
        <v>3030.7395182456676</v>
      </c>
      <c r="AP49" s="327">
        <f t="shared" si="37"/>
        <v>3171.6419097589283</v>
      </c>
      <c r="AQ49" s="327">
        <f t="shared" si="37"/>
        <v>3314.8292711471654</v>
      </c>
      <c r="AR49" s="327">
        <f t="shared" si="37"/>
        <v>3460.2256432458316</v>
      </c>
      <c r="AS49" s="327">
        <f t="shared" si="37"/>
        <v>3626.3043572866027</v>
      </c>
      <c r="AT49" s="327">
        <f t="shared" si="37"/>
        <v>3810.769483972118</v>
      </c>
      <c r="AU49" s="327">
        <f t="shared" si="37"/>
        <v>4011.6839943904024</v>
      </c>
      <c r="AV49" s="327">
        <f t="shared" si="37"/>
        <v>4290.9833646521947</v>
      </c>
      <c r="AW49" s="327">
        <f t="shared" si="37"/>
        <v>4577.3388001334342</v>
      </c>
      <c r="AX49" s="327">
        <f t="shared" si="37"/>
        <v>4870.6551177773335</v>
      </c>
      <c r="AY49" s="327">
        <f t="shared" si="37"/>
        <v>5170.8520135722893</v>
      </c>
      <c r="AZ49" s="327">
        <f t="shared" si="37"/>
        <v>5477.8617366548906</v>
      </c>
      <c r="BA49" s="327">
        <f t="shared" si="37"/>
        <v>5791.6271269978761</v>
      </c>
      <c r="BB49" s="327">
        <f t="shared" si="37"/>
        <v>6112.0999598473054</v>
      </c>
      <c r="BC49" s="327">
        <f t="shared" si="37"/>
        <v>6453.5587965060486</v>
      </c>
      <c r="BD49" s="327">
        <f t="shared" si="37"/>
        <v>6814.1252028488043</v>
      </c>
      <c r="BE49" s="327">
        <f t="shared" si="37"/>
        <v>7192.2143821598602</v>
      </c>
      <c r="BF49" s="327">
        <f t="shared" si="37"/>
        <v>7781.3759299732646</v>
      </c>
      <c r="BG49" s="327">
        <f t="shared" si="37"/>
        <v>8364.9726018030215</v>
      </c>
      <c r="BH49" s="327">
        <f t="shared" si="37"/>
        <v>8945.456346039884</v>
      </c>
      <c r="BI49" s="327">
        <f t="shared" si="37"/>
        <v>9524.8958217357813</v>
      </c>
      <c r="BJ49" s="327">
        <f t="shared" si="37"/>
        <v>10105.036314513056</v>
      </c>
      <c r="BK49" s="327">
        <f t="shared" si="37"/>
        <v>10687.350286400064</v>
      </c>
      <c r="BL49" s="327">
        <f t="shared" si="37"/>
        <v>11273.080023700648</v>
      </c>
      <c r="BM49" s="327">
        <f t="shared" si="37"/>
        <v>11896.615010923349</v>
      </c>
      <c r="BN49" s="502">
        <f t="shared" si="37"/>
        <v>12554.5004380916</v>
      </c>
      <c r="BO49" s="602">
        <f t="shared" si="37"/>
        <v>13243.82155220419</v>
      </c>
      <c r="BP49" s="329">
        <f t="shared" si="37"/>
        <v>13962.119235360113</v>
      </c>
      <c r="BQ49" s="327">
        <f t="shared" si="37"/>
        <v>14707.318779737268</v>
      </c>
      <c r="BR49" s="788">
        <f t="shared" si="37"/>
        <v>15477.669796488777</v>
      </c>
      <c r="BS49" s="689"/>
    </row>
    <row r="50" spans="1:71" ht="16.2" thickBot="1" x14ac:dyDescent="0.35">
      <c r="A50" s="242"/>
      <c r="B50" s="446"/>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483"/>
      <c r="BP50" s="678"/>
      <c r="BR50" s="483"/>
      <c r="BS50" s="619"/>
    </row>
    <row r="51" spans="1:71" ht="34.5" customHeight="1" x14ac:dyDescent="0.3">
      <c r="A51" s="246" t="s">
        <v>276</v>
      </c>
      <c r="B51" s="447" t="s">
        <v>268</v>
      </c>
      <c r="C51" s="247">
        <v>1951</v>
      </c>
      <c r="D51" s="247">
        <v>1952</v>
      </c>
      <c r="E51" s="247">
        <v>1953</v>
      </c>
      <c r="F51" s="247">
        <v>1954</v>
      </c>
      <c r="G51" s="247">
        <v>1955</v>
      </c>
      <c r="H51" s="247">
        <v>1956</v>
      </c>
      <c r="I51" s="247">
        <v>1957</v>
      </c>
      <c r="J51" s="247">
        <v>1958</v>
      </c>
      <c r="K51" s="247">
        <v>1959</v>
      </c>
      <c r="L51" s="247">
        <v>1960</v>
      </c>
      <c r="M51" s="247">
        <v>1961</v>
      </c>
      <c r="N51" s="247">
        <v>1962</v>
      </c>
      <c r="O51" s="247">
        <v>1963</v>
      </c>
      <c r="P51" s="247">
        <v>1964</v>
      </c>
      <c r="Q51" s="247">
        <v>1965</v>
      </c>
      <c r="R51" s="247">
        <v>1966</v>
      </c>
      <c r="S51" s="247">
        <v>1967</v>
      </c>
      <c r="T51" s="247">
        <v>1968</v>
      </c>
      <c r="U51" s="247">
        <v>1969</v>
      </c>
      <c r="V51" s="247">
        <v>1970</v>
      </c>
      <c r="W51" s="247">
        <v>1971</v>
      </c>
      <c r="X51" s="247">
        <v>1972</v>
      </c>
      <c r="Y51" s="247">
        <v>1973</v>
      </c>
      <c r="Z51" s="247">
        <v>1974</v>
      </c>
      <c r="AA51" s="247">
        <v>1975</v>
      </c>
      <c r="AB51" s="247">
        <v>1976</v>
      </c>
      <c r="AC51" s="247">
        <v>1977</v>
      </c>
      <c r="AD51" s="247">
        <v>1978</v>
      </c>
      <c r="AE51" s="247">
        <v>1979</v>
      </c>
      <c r="AF51" s="247">
        <v>1980</v>
      </c>
      <c r="AG51" s="247">
        <v>1981</v>
      </c>
      <c r="AH51" s="247">
        <v>1982</v>
      </c>
      <c r="AI51" s="247">
        <v>1983</v>
      </c>
      <c r="AJ51" s="247">
        <v>1984</v>
      </c>
      <c r="AK51" s="247">
        <v>1985</v>
      </c>
      <c r="AL51" s="247">
        <v>1986</v>
      </c>
      <c r="AM51" s="247">
        <v>1987</v>
      </c>
      <c r="AN51" s="247">
        <v>1988</v>
      </c>
      <c r="AO51" s="247">
        <v>1989</v>
      </c>
      <c r="AP51" s="247">
        <v>1990</v>
      </c>
      <c r="AQ51" s="247">
        <v>1991</v>
      </c>
      <c r="AR51" s="247">
        <v>1992</v>
      </c>
      <c r="AS51" s="247">
        <v>1993</v>
      </c>
      <c r="AT51" s="247">
        <v>1994</v>
      </c>
      <c r="AU51" s="247">
        <v>1995</v>
      </c>
      <c r="AV51" s="247">
        <v>1996</v>
      </c>
      <c r="AW51" s="247">
        <v>1997</v>
      </c>
      <c r="AX51" s="247">
        <v>1998</v>
      </c>
      <c r="AY51" s="247">
        <v>1999</v>
      </c>
      <c r="AZ51" s="247">
        <v>2000</v>
      </c>
      <c r="BA51" s="247">
        <v>2001</v>
      </c>
      <c r="BB51" s="247">
        <v>2002</v>
      </c>
      <c r="BC51" s="247">
        <v>2003</v>
      </c>
      <c r="BD51" s="247">
        <v>2004</v>
      </c>
      <c r="BE51" s="247">
        <v>2005</v>
      </c>
      <c r="BF51" s="247">
        <v>2006</v>
      </c>
      <c r="BG51" s="247">
        <v>2007</v>
      </c>
      <c r="BH51" s="247">
        <v>2008</v>
      </c>
      <c r="BI51" s="247">
        <v>2009</v>
      </c>
      <c r="BJ51" s="247">
        <v>2010</v>
      </c>
      <c r="BK51" s="247">
        <v>2011</v>
      </c>
      <c r="BL51" s="247">
        <v>2012</v>
      </c>
      <c r="BM51" s="247">
        <v>2013</v>
      </c>
      <c r="BN51" s="505">
        <v>2014</v>
      </c>
      <c r="BO51" s="505">
        <v>2015</v>
      </c>
      <c r="BP51" s="464">
        <v>2016</v>
      </c>
      <c r="BQ51" s="464">
        <v>2017</v>
      </c>
      <c r="BR51" s="353">
        <v>2018</v>
      </c>
    </row>
    <row r="52" spans="1:71" s="18" customFormat="1" ht="16.2" thickBot="1" x14ac:dyDescent="0.35">
      <c r="A52" s="334"/>
      <c r="B52" s="335"/>
      <c r="C52" s="327">
        <v>0</v>
      </c>
      <c r="D52" s="327">
        <v>0</v>
      </c>
      <c r="E52" s="327">
        <v>0</v>
      </c>
      <c r="F52" s="336">
        <v>0</v>
      </c>
      <c r="G52" s="327">
        <f>G49*21</f>
        <v>2406.6054986475829</v>
      </c>
      <c r="H52" s="327">
        <f t="shared" ref="H52:BR52" si="38">H49*21</f>
        <v>4544.3331910565321</v>
      </c>
      <c r="I52" s="327">
        <f t="shared" si="38"/>
        <v>6457.1219440050163</v>
      </c>
      <c r="J52" s="327">
        <f t="shared" si="38"/>
        <v>8182.0420868828442</v>
      </c>
      <c r="K52" s="327">
        <f t="shared" si="38"/>
        <v>9750.3691036028576</v>
      </c>
      <c r="L52" s="327">
        <f t="shared" si="38"/>
        <v>11188.48948465713</v>
      </c>
      <c r="M52" s="327">
        <f t="shared" si="38"/>
        <v>12518.664976096623</v>
      </c>
      <c r="N52" s="327">
        <f t="shared" si="38"/>
        <v>13759.677360871439</v>
      </c>
      <c r="O52" s="327">
        <f t="shared" si="38"/>
        <v>14958.505904532945</v>
      </c>
      <c r="P52" s="327">
        <f t="shared" si="38"/>
        <v>16124.357899599931</v>
      </c>
      <c r="Q52" s="327">
        <f t="shared" si="38"/>
        <v>17265.001351746789</v>
      </c>
      <c r="R52" s="327">
        <f t="shared" si="38"/>
        <v>18386.989969572929</v>
      </c>
      <c r="S52" s="327">
        <f t="shared" si="38"/>
        <v>19495.852983901052</v>
      </c>
      <c r="T52" s="327">
        <f t="shared" si="38"/>
        <v>20596.255294463434</v>
      </c>
      <c r="U52" s="327">
        <f t="shared" si="38"/>
        <v>21692.132582408136</v>
      </c>
      <c r="V52" s="327">
        <f t="shared" si="38"/>
        <v>22786.805301976015</v>
      </c>
      <c r="W52" s="327">
        <f t="shared" si="38"/>
        <v>23883.074852963138</v>
      </c>
      <c r="X52" s="327">
        <f t="shared" si="38"/>
        <v>24983.304719473865</v>
      </c>
      <c r="Y52" s="327">
        <f t="shared" si="38"/>
        <v>26287.24214719444</v>
      </c>
      <c r="Z52" s="327">
        <f t="shared" si="38"/>
        <v>27772.950676417022</v>
      </c>
      <c r="AA52" s="327">
        <f t="shared" si="38"/>
        <v>29421.922961671815</v>
      </c>
      <c r="AB52" s="327">
        <f t="shared" si="38"/>
        <v>31218.544731517497</v>
      </c>
      <c r="AC52" s="327">
        <f t="shared" si="38"/>
        <v>33149.642542304915</v>
      </c>
      <c r="AD52" s="327">
        <f t="shared" si="38"/>
        <v>35204.102227213647</v>
      </c>
      <c r="AE52" s="327">
        <f t="shared" si="38"/>
        <v>37372.546989454488</v>
      </c>
      <c r="AF52" s="327">
        <f t="shared" si="38"/>
        <v>39647.06581604317</v>
      </c>
      <c r="AG52" s="327">
        <f t="shared" si="38"/>
        <v>42020.984346017765</v>
      </c>
      <c r="AH52" s="327">
        <f t="shared" si="38"/>
        <v>44488.671556608111</v>
      </c>
      <c r="AI52" s="327">
        <f t="shared" si="38"/>
        <v>47033.891211227281</v>
      </c>
      <c r="AJ52" s="327">
        <f t="shared" si="38"/>
        <v>49650.429202841609</v>
      </c>
      <c r="AK52" s="327">
        <f t="shared" si="38"/>
        <v>52333.042815571192</v>
      </c>
      <c r="AL52" s="327">
        <f t="shared" si="38"/>
        <v>55077.308876521187</v>
      </c>
      <c r="AM52" s="327">
        <f t="shared" si="38"/>
        <v>57879.495644566152</v>
      </c>
      <c r="AN52" s="327">
        <f t="shared" si="38"/>
        <v>60736.454725519769</v>
      </c>
      <c r="AO52" s="327">
        <f t="shared" si="38"/>
        <v>63645.529883159019</v>
      </c>
      <c r="AP52" s="327">
        <f t="shared" si="38"/>
        <v>66604.480104937495</v>
      </c>
      <c r="AQ52" s="327">
        <f t="shared" si="38"/>
        <v>69611.414694090476</v>
      </c>
      <c r="AR52" s="327">
        <f t="shared" si="38"/>
        <v>72664.738508162467</v>
      </c>
      <c r="AS52" s="327">
        <f t="shared" si="38"/>
        <v>76152.391503018662</v>
      </c>
      <c r="AT52" s="327">
        <f t="shared" si="38"/>
        <v>80026.159163414472</v>
      </c>
      <c r="AU52" s="327">
        <f t="shared" si="38"/>
        <v>84245.36388219845</v>
      </c>
      <c r="AV52" s="327">
        <f t="shared" si="38"/>
        <v>90110.650657696096</v>
      </c>
      <c r="AW52" s="327">
        <f t="shared" si="38"/>
        <v>96124.114802802113</v>
      </c>
      <c r="AX52" s="327">
        <f t="shared" si="38"/>
        <v>102283.757473324</v>
      </c>
      <c r="AY52" s="327">
        <f t="shared" si="38"/>
        <v>108587.89228501807</v>
      </c>
      <c r="AZ52" s="327">
        <f t="shared" si="38"/>
        <v>115035.09646975271</v>
      </c>
      <c r="BA52" s="327">
        <f t="shared" si="38"/>
        <v>121624.16966695539</v>
      </c>
      <c r="BB52" s="327">
        <f t="shared" si="38"/>
        <v>128354.09915679341</v>
      </c>
      <c r="BC52" s="327">
        <f t="shared" si="38"/>
        <v>135524.73472662701</v>
      </c>
      <c r="BD52" s="327">
        <f t="shared" si="38"/>
        <v>143096.6292598249</v>
      </c>
      <c r="BE52" s="327">
        <f t="shared" si="38"/>
        <v>151036.50202535707</v>
      </c>
      <c r="BF52" s="327">
        <f t="shared" si="38"/>
        <v>163408.89452943855</v>
      </c>
      <c r="BG52" s="327">
        <f t="shared" si="38"/>
        <v>175664.42463786344</v>
      </c>
      <c r="BH52" s="327">
        <f t="shared" si="38"/>
        <v>187854.58326683755</v>
      </c>
      <c r="BI52" s="327">
        <f t="shared" si="38"/>
        <v>200022.81225645141</v>
      </c>
      <c r="BJ52" s="327">
        <f t="shared" si="38"/>
        <v>212205.76260477418</v>
      </c>
      <c r="BK52" s="327">
        <f t="shared" si="38"/>
        <v>224434.35601440133</v>
      </c>
      <c r="BL52" s="327">
        <f t="shared" si="38"/>
        <v>236734.68049771362</v>
      </c>
      <c r="BM52" s="327">
        <f t="shared" si="38"/>
        <v>249828.91522939035</v>
      </c>
      <c r="BN52" s="329">
        <f t="shared" si="38"/>
        <v>263644.5091999236</v>
      </c>
      <c r="BO52" s="329">
        <f t="shared" si="38"/>
        <v>278120.25259628799</v>
      </c>
      <c r="BP52" s="329">
        <f t="shared" si="38"/>
        <v>293204.50394256238</v>
      </c>
      <c r="BQ52" s="329">
        <f t="shared" si="38"/>
        <v>308853.69437448261</v>
      </c>
      <c r="BR52" s="788">
        <f t="shared" si="38"/>
        <v>325031.06572626432</v>
      </c>
      <c r="BS52" s="689"/>
    </row>
  </sheetData>
  <mergeCells count="2">
    <mergeCell ref="A43:B43"/>
    <mergeCell ref="A35:B3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52"/>
  <sheetViews>
    <sheetView topLeftCell="A34" zoomScale="70" zoomScaleNormal="70" workbookViewId="0">
      <pane xSplit="2" topLeftCell="BJ1" activePane="topRight" state="frozen"/>
      <selection pane="topRight" activeCell="A46" sqref="A46"/>
    </sheetView>
  </sheetViews>
  <sheetFormatPr defaultColWidth="9.33203125" defaultRowHeight="14.4" x14ac:dyDescent="0.3"/>
  <cols>
    <col min="1" max="1" width="39.33203125" style="2" customWidth="1"/>
    <col min="2" max="2" width="24.5546875" style="2" customWidth="1"/>
    <col min="3" max="66" width="14.5546875" style="2" bestFit="1" customWidth="1"/>
    <col min="67" max="67" width="19" style="2" customWidth="1"/>
    <col min="68" max="68" width="16.88671875" style="287" customWidth="1"/>
    <col min="69" max="69" width="17" style="2" customWidth="1"/>
    <col min="70" max="70" width="19.6640625" style="2" customWidth="1"/>
    <col min="71" max="16384" width="9.33203125" style="2"/>
  </cols>
  <sheetData>
    <row r="1" spans="1:73" ht="15" thickBot="1" x14ac:dyDescent="0.35">
      <c r="BO1" s="482"/>
    </row>
    <row r="2" spans="1:73" ht="15.6" x14ac:dyDescent="0.3">
      <c r="A2" s="79" t="s">
        <v>0</v>
      </c>
      <c r="B2" s="80" t="s">
        <v>33</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464">
        <v>2017</v>
      </c>
      <c r="BR2" s="353">
        <v>2018</v>
      </c>
    </row>
    <row r="3" spans="1:73" s="18" customFormat="1" ht="16.2" thickBot="1" x14ac:dyDescent="0.35">
      <c r="A3" s="313"/>
      <c r="B3" s="314"/>
      <c r="C3" s="168">
        <f>Population!D18</f>
        <v>153827</v>
      </c>
      <c r="D3" s="168">
        <f t="shared" ref="D3:L3" si="0">C3+($C$3*(C6/100))</f>
        <v>156271.79999999999</v>
      </c>
      <c r="E3" s="168">
        <f t="shared" si="0"/>
        <v>158716.59999999998</v>
      </c>
      <c r="F3" s="168">
        <f t="shared" si="0"/>
        <v>161161.39999999997</v>
      </c>
      <c r="G3" s="168">
        <f t="shared" si="0"/>
        <v>163606.19999999995</v>
      </c>
      <c r="H3" s="168">
        <f t="shared" si="0"/>
        <v>166050.99999999994</v>
      </c>
      <c r="I3" s="168">
        <f t="shared" si="0"/>
        <v>168495.79999999993</v>
      </c>
      <c r="J3" s="168">
        <f t="shared" si="0"/>
        <v>170940.59999999992</v>
      </c>
      <c r="K3" s="168">
        <f t="shared" si="0"/>
        <v>173385.39999999991</v>
      </c>
      <c r="L3" s="168">
        <f t="shared" si="0"/>
        <v>175830.1999999999</v>
      </c>
      <c r="M3" s="168">
        <f>Population!E18</f>
        <v>178275</v>
      </c>
      <c r="N3" s="168">
        <f t="shared" ref="N3:V3" si="1">M3+($M$3*(M6/100))</f>
        <v>184636.5</v>
      </c>
      <c r="O3" s="168">
        <f t="shared" si="1"/>
        <v>190998</v>
      </c>
      <c r="P3" s="168">
        <f t="shared" si="1"/>
        <v>197359.5</v>
      </c>
      <c r="Q3" s="168">
        <f t="shared" si="1"/>
        <v>203721</v>
      </c>
      <c r="R3" s="168">
        <f t="shared" si="1"/>
        <v>210082.5</v>
      </c>
      <c r="S3" s="168">
        <f t="shared" si="1"/>
        <v>216444</v>
      </c>
      <c r="T3" s="168">
        <f t="shared" si="1"/>
        <v>222805.5</v>
      </c>
      <c r="U3" s="168">
        <f t="shared" si="1"/>
        <v>229167</v>
      </c>
      <c r="V3" s="168">
        <f t="shared" si="1"/>
        <v>235528.5</v>
      </c>
      <c r="W3" s="168">
        <f>Population!F18</f>
        <v>241890</v>
      </c>
      <c r="X3" s="168">
        <f t="shared" ref="X3:AF3" si="2">W3+($W$3*(W6/100))</f>
        <v>250298.1</v>
      </c>
      <c r="Y3" s="168">
        <f t="shared" si="2"/>
        <v>258706.2</v>
      </c>
      <c r="Z3" s="168">
        <f t="shared" si="2"/>
        <v>267114.3</v>
      </c>
      <c r="AA3" s="168">
        <f t="shared" si="2"/>
        <v>275522.39999999997</v>
      </c>
      <c r="AB3" s="168">
        <f t="shared" si="2"/>
        <v>283930.49999999994</v>
      </c>
      <c r="AC3" s="168">
        <f t="shared" si="2"/>
        <v>292338.59999999992</v>
      </c>
      <c r="AD3" s="168">
        <f t="shared" si="2"/>
        <v>300746.6999999999</v>
      </c>
      <c r="AE3" s="168">
        <f t="shared" si="2"/>
        <v>309154.79999999987</v>
      </c>
      <c r="AF3" s="168">
        <f t="shared" si="2"/>
        <v>317562.89999999985</v>
      </c>
      <c r="AG3" s="168">
        <f>Population!G18</f>
        <v>325971</v>
      </c>
      <c r="AH3" s="168">
        <f t="shared" ref="AH3:AP3" si="3">AG3+($AG$3*(AG6/100))</f>
        <v>338293.5</v>
      </c>
      <c r="AI3" s="168">
        <f t="shared" si="3"/>
        <v>350616</v>
      </c>
      <c r="AJ3" s="168">
        <f t="shared" si="3"/>
        <v>362938.5</v>
      </c>
      <c r="AK3" s="168">
        <f t="shared" si="3"/>
        <v>375261</v>
      </c>
      <c r="AL3" s="168">
        <f t="shared" si="3"/>
        <v>387583.5</v>
      </c>
      <c r="AM3" s="168">
        <f t="shared" si="3"/>
        <v>399906</v>
      </c>
      <c r="AN3" s="168">
        <f t="shared" si="3"/>
        <v>412228.5</v>
      </c>
      <c r="AO3" s="168">
        <f t="shared" si="3"/>
        <v>424551</v>
      </c>
      <c r="AP3" s="168">
        <f t="shared" si="3"/>
        <v>436873.5</v>
      </c>
      <c r="AQ3" s="168">
        <f>Population!H18</f>
        <v>449196</v>
      </c>
      <c r="AR3" s="168">
        <f t="shared" ref="AR3:AZ3" si="4">AQ3+($AQ$3*(AQ6/100))</f>
        <v>463834.5</v>
      </c>
      <c r="AS3" s="168">
        <f t="shared" si="4"/>
        <v>478473</v>
      </c>
      <c r="AT3" s="168">
        <f t="shared" si="4"/>
        <v>493111.5</v>
      </c>
      <c r="AU3" s="168">
        <f t="shared" si="4"/>
        <v>507750</v>
      </c>
      <c r="AV3" s="168">
        <f t="shared" si="4"/>
        <v>522388.5</v>
      </c>
      <c r="AW3" s="168">
        <f t="shared" si="4"/>
        <v>537027</v>
      </c>
      <c r="AX3" s="168">
        <f t="shared" si="4"/>
        <v>551665.5</v>
      </c>
      <c r="AY3" s="168">
        <f t="shared" si="4"/>
        <v>566304</v>
      </c>
      <c r="AZ3" s="168">
        <f t="shared" si="4"/>
        <v>580942.5</v>
      </c>
      <c r="BA3" s="168">
        <f>Population!I18</f>
        <v>595581</v>
      </c>
      <c r="BB3" s="168">
        <f t="shared" ref="BB3:BJ3" si="5">BA3+($BA$3*(BA6/100))</f>
        <v>604878.1</v>
      </c>
      <c r="BC3" s="168">
        <f t="shared" si="5"/>
        <v>614175.19999999995</v>
      </c>
      <c r="BD3" s="168">
        <f t="shared" si="5"/>
        <v>623472.29999999993</v>
      </c>
      <c r="BE3" s="168">
        <f t="shared" si="5"/>
        <v>632769.39999999991</v>
      </c>
      <c r="BF3" s="168">
        <f t="shared" si="5"/>
        <v>642066.49999999988</v>
      </c>
      <c r="BG3" s="168">
        <f t="shared" si="5"/>
        <v>651363.59999999986</v>
      </c>
      <c r="BH3" s="168">
        <f t="shared" si="5"/>
        <v>660660.69999999984</v>
      </c>
      <c r="BI3" s="168">
        <f t="shared" si="5"/>
        <v>669957.79999999981</v>
      </c>
      <c r="BJ3" s="168">
        <f t="shared" si="5"/>
        <v>679254.89999999979</v>
      </c>
      <c r="BK3" s="168">
        <f>Population!J18</f>
        <v>688552</v>
      </c>
      <c r="BL3" s="168">
        <f>BK3+($BK$3*(BK6/100))</f>
        <v>699300.38989020803</v>
      </c>
      <c r="BM3" s="168">
        <f>BL3+($BK$3*(BL6/100))</f>
        <v>710048.77978041605</v>
      </c>
      <c r="BN3" s="492">
        <f>BM3+($BK$3*(BM6/100))</f>
        <v>720797.16967062408</v>
      </c>
      <c r="BO3" s="168">
        <f>BN3+($BK$3*(BN6/100))</f>
        <v>731545.5595608321</v>
      </c>
      <c r="BP3" s="168">
        <f t="shared" ref="BP3:BR3" si="6">BO3+($BK$3*(BO6/100))</f>
        <v>742293.94945104013</v>
      </c>
      <c r="BQ3" s="168">
        <f t="shared" si="6"/>
        <v>753042.33934124815</v>
      </c>
      <c r="BR3" s="679">
        <f t="shared" si="6"/>
        <v>763790.72923145618</v>
      </c>
    </row>
    <row r="4" spans="1:73"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678"/>
      <c r="BP4" s="678"/>
      <c r="BQ4" s="678"/>
      <c r="BS4" s="619"/>
    </row>
    <row r="5" spans="1:73" ht="31.2" x14ac:dyDescent="0.3">
      <c r="A5" s="79" t="s">
        <v>1</v>
      </c>
      <c r="B5" s="80" t="s">
        <v>33</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464">
        <v>2015</v>
      </c>
      <c r="BP5" s="144">
        <v>2016</v>
      </c>
      <c r="BQ5" s="144">
        <v>2017</v>
      </c>
      <c r="BR5" s="353">
        <v>2018</v>
      </c>
    </row>
    <row r="6" spans="1:73" ht="16.2" thickBot="1" x14ac:dyDescent="0.35">
      <c r="A6" s="42"/>
      <c r="B6" s="22"/>
      <c r="C6" s="199">
        <f t="shared" ref="C6:L6" si="7">((($M$3-$C$3)/$C$3)*100)/10</f>
        <v>1.5893178700748243</v>
      </c>
      <c r="D6" s="199">
        <f t="shared" si="7"/>
        <v>1.5893178700748243</v>
      </c>
      <c r="E6" s="199">
        <f t="shared" si="7"/>
        <v>1.5893178700748243</v>
      </c>
      <c r="F6" s="199">
        <f t="shared" si="7"/>
        <v>1.5893178700748243</v>
      </c>
      <c r="G6" s="199">
        <f t="shared" si="7"/>
        <v>1.5893178700748243</v>
      </c>
      <c r="H6" s="199">
        <f t="shared" si="7"/>
        <v>1.5893178700748243</v>
      </c>
      <c r="I6" s="199">
        <f t="shared" si="7"/>
        <v>1.5893178700748243</v>
      </c>
      <c r="J6" s="199">
        <f t="shared" si="7"/>
        <v>1.5893178700748243</v>
      </c>
      <c r="K6" s="199">
        <f t="shared" si="7"/>
        <v>1.5893178700748243</v>
      </c>
      <c r="L6" s="199">
        <f t="shared" si="7"/>
        <v>1.5893178700748243</v>
      </c>
      <c r="M6" s="199">
        <f t="shared" ref="M6:V6" si="8">((($W$3-$M$3)/$M$3)*100)/10</f>
        <v>3.5683634833824143</v>
      </c>
      <c r="N6" s="199">
        <f t="shared" si="8"/>
        <v>3.5683634833824143</v>
      </c>
      <c r="O6" s="199">
        <f t="shared" si="8"/>
        <v>3.5683634833824143</v>
      </c>
      <c r="P6" s="199">
        <f t="shared" si="8"/>
        <v>3.5683634833824143</v>
      </c>
      <c r="Q6" s="199">
        <f t="shared" si="8"/>
        <v>3.5683634833824143</v>
      </c>
      <c r="R6" s="199">
        <f t="shared" si="8"/>
        <v>3.5683634833824143</v>
      </c>
      <c r="S6" s="199">
        <f t="shared" si="8"/>
        <v>3.5683634833824143</v>
      </c>
      <c r="T6" s="199">
        <f t="shared" si="8"/>
        <v>3.5683634833824143</v>
      </c>
      <c r="U6" s="199">
        <f t="shared" si="8"/>
        <v>3.5683634833824143</v>
      </c>
      <c r="V6" s="199">
        <f t="shared" si="8"/>
        <v>3.5683634833824143</v>
      </c>
      <c r="W6" s="199">
        <f t="shared" ref="W6:AF6" si="9">((($AG$3-$W$3)/$W$3)*100)/10</f>
        <v>3.4760014882797967</v>
      </c>
      <c r="X6" s="199">
        <f t="shared" si="9"/>
        <v>3.4760014882797967</v>
      </c>
      <c r="Y6" s="199">
        <f t="shared" si="9"/>
        <v>3.4760014882797967</v>
      </c>
      <c r="Z6" s="199">
        <f t="shared" si="9"/>
        <v>3.4760014882797967</v>
      </c>
      <c r="AA6" s="199">
        <f t="shared" si="9"/>
        <v>3.4760014882797967</v>
      </c>
      <c r="AB6" s="199">
        <f t="shared" si="9"/>
        <v>3.4760014882797967</v>
      </c>
      <c r="AC6" s="199">
        <f t="shared" si="9"/>
        <v>3.4760014882797967</v>
      </c>
      <c r="AD6" s="199">
        <f t="shared" si="9"/>
        <v>3.4760014882797967</v>
      </c>
      <c r="AE6" s="199">
        <f t="shared" si="9"/>
        <v>3.4760014882797967</v>
      </c>
      <c r="AF6" s="199">
        <f t="shared" si="9"/>
        <v>3.4760014882797967</v>
      </c>
      <c r="AG6" s="199">
        <f t="shared" ref="AG6:AP6" si="10">((($AQ$3-$AG$3)/$AG$3)*100)/10</f>
        <v>3.7802442548570268</v>
      </c>
      <c r="AH6" s="199">
        <f t="shared" si="10"/>
        <v>3.7802442548570268</v>
      </c>
      <c r="AI6" s="199">
        <f t="shared" si="10"/>
        <v>3.7802442548570268</v>
      </c>
      <c r="AJ6" s="199">
        <f t="shared" si="10"/>
        <v>3.7802442548570268</v>
      </c>
      <c r="AK6" s="199">
        <f t="shared" si="10"/>
        <v>3.7802442548570268</v>
      </c>
      <c r="AL6" s="199">
        <f t="shared" si="10"/>
        <v>3.7802442548570268</v>
      </c>
      <c r="AM6" s="199">
        <f t="shared" si="10"/>
        <v>3.7802442548570268</v>
      </c>
      <c r="AN6" s="199">
        <f t="shared" si="10"/>
        <v>3.7802442548570268</v>
      </c>
      <c r="AO6" s="199">
        <f t="shared" si="10"/>
        <v>3.7802442548570268</v>
      </c>
      <c r="AP6" s="199">
        <f t="shared" si="10"/>
        <v>3.7802442548570268</v>
      </c>
      <c r="AQ6" s="199">
        <f t="shared" ref="AQ6:AZ6" si="11">((($BA$3-$AQ$3)/$AQ$3)*100)/10</f>
        <v>3.2588224294072079</v>
      </c>
      <c r="AR6" s="199">
        <f t="shared" si="11"/>
        <v>3.2588224294072079</v>
      </c>
      <c r="AS6" s="199">
        <f t="shared" si="11"/>
        <v>3.2588224294072079</v>
      </c>
      <c r="AT6" s="199">
        <f t="shared" si="11"/>
        <v>3.2588224294072079</v>
      </c>
      <c r="AU6" s="199">
        <f t="shared" si="11"/>
        <v>3.2588224294072079</v>
      </c>
      <c r="AV6" s="199">
        <f t="shared" si="11"/>
        <v>3.2588224294072079</v>
      </c>
      <c r="AW6" s="199">
        <f t="shared" si="11"/>
        <v>3.2588224294072079</v>
      </c>
      <c r="AX6" s="199">
        <f t="shared" si="11"/>
        <v>3.2588224294072079</v>
      </c>
      <c r="AY6" s="199">
        <f t="shared" si="11"/>
        <v>3.2588224294072079</v>
      </c>
      <c r="AZ6" s="199">
        <f t="shared" si="11"/>
        <v>3.2588224294072079</v>
      </c>
      <c r="BA6" s="199">
        <f t="shared" ref="BA6:BR6" si="12">((($BK$3-$BA$3)/$BA$3)*100)/10</f>
        <v>1.5610135313248743</v>
      </c>
      <c r="BB6" s="199">
        <f t="shared" si="12"/>
        <v>1.5610135313248743</v>
      </c>
      <c r="BC6" s="199">
        <f t="shared" si="12"/>
        <v>1.5610135313248743</v>
      </c>
      <c r="BD6" s="199">
        <f t="shared" si="12"/>
        <v>1.5610135313248743</v>
      </c>
      <c r="BE6" s="199">
        <f t="shared" si="12"/>
        <v>1.5610135313248743</v>
      </c>
      <c r="BF6" s="199">
        <f t="shared" si="12"/>
        <v>1.5610135313248743</v>
      </c>
      <c r="BG6" s="199">
        <f t="shared" si="12"/>
        <v>1.5610135313248743</v>
      </c>
      <c r="BH6" s="199">
        <f t="shared" si="12"/>
        <v>1.5610135313248743</v>
      </c>
      <c r="BI6" s="199">
        <f t="shared" si="12"/>
        <v>1.5610135313248743</v>
      </c>
      <c r="BJ6" s="199">
        <f t="shared" si="12"/>
        <v>1.5610135313248743</v>
      </c>
      <c r="BK6" s="199">
        <f t="shared" si="12"/>
        <v>1.5610135313248743</v>
      </c>
      <c r="BL6" s="199">
        <f t="shared" si="12"/>
        <v>1.5610135313248743</v>
      </c>
      <c r="BM6" s="199">
        <f t="shared" si="12"/>
        <v>1.5610135313248743</v>
      </c>
      <c r="BN6" s="471">
        <f t="shared" si="12"/>
        <v>1.5610135313248743</v>
      </c>
      <c r="BO6" s="199">
        <f t="shared" si="12"/>
        <v>1.5610135313248743</v>
      </c>
      <c r="BP6" s="471">
        <f t="shared" si="12"/>
        <v>1.5610135313248743</v>
      </c>
      <c r="BQ6" s="471">
        <f t="shared" si="12"/>
        <v>1.5610135313248743</v>
      </c>
      <c r="BR6" s="656">
        <f t="shared" si="12"/>
        <v>1.5610135313248743</v>
      </c>
    </row>
    <row r="7" spans="1:73"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483"/>
      <c r="BP7" s="483"/>
      <c r="BQ7" s="483"/>
      <c r="BR7" s="678"/>
      <c r="BS7" s="619"/>
    </row>
    <row r="8" spans="1:73"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64">
        <v>2015</v>
      </c>
      <c r="BP8" s="144">
        <v>2016</v>
      </c>
      <c r="BQ8" s="464">
        <v>2017</v>
      </c>
      <c r="BR8" s="353">
        <v>2018</v>
      </c>
    </row>
    <row r="9" spans="1:73" ht="16.2" thickBot="1" x14ac:dyDescent="0.35">
      <c r="A9" s="39"/>
      <c r="B9" s="24"/>
      <c r="C9" s="151">
        <f t="shared" ref="C9:K9" si="13">D9-($M$9*(C12/100))</f>
        <v>0.14200309665924421</v>
      </c>
      <c r="D9" s="151">
        <f t="shared" si="13"/>
        <v>0.14384833463843213</v>
      </c>
      <c r="E9" s="151">
        <f t="shared" si="13"/>
        <v>0.14569357261762006</v>
      </c>
      <c r="F9" s="151">
        <f t="shared" si="13"/>
        <v>0.14753881059680798</v>
      </c>
      <c r="G9" s="151">
        <f t="shared" si="13"/>
        <v>0.14938404857599591</v>
      </c>
      <c r="H9" s="151">
        <f t="shared" si="13"/>
        <v>0.15122928655518383</v>
      </c>
      <c r="I9" s="151">
        <f t="shared" si="13"/>
        <v>0.15307452453437176</v>
      </c>
      <c r="J9" s="151">
        <f t="shared" si="13"/>
        <v>0.15491976251355968</v>
      </c>
      <c r="K9" s="151">
        <f t="shared" si="13"/>
        <v>0.15676500049274761</v>
      </c>
      <c r="L9" s="151">
        <f>M9-($M$9*(L12/100))</f>
        <v>0.15861023847193553</v>
      </c>
      <c r="M9" s="151">
        <f t="shared" ref="M9:U9" si="14">N9-($W$9*(M12/100))</f>
        <v>0.16045547645112346</v>
      </c>
      <c r="N9" s="151">
        <f t="shared" si="14"/>
        <v>0.16229794178829912</v>
      </c>
      <c r="O9" s="151">
        <f t="shared" si="14"/>
        <v>0.16414040712547479</v>
      </c>
      <c r="P9" s="151">
        <f t="shared" si="14"/>
        <v>0.16598287246265045</v>
      </c>
      <c r="Q9" s="151">
        <f t="shared" si="14"/>
        <v>0.16782533779982611</v>
      </c>
      <c r="R9" s="151">
        <f t="shared" si="14"/>
        <v>0.16966780313700178</v>
      </c>
      <c r="S9" s="151">
        <f t="shared" si="14"/>
        <v>0.17151026847417744</v>
      </c>
      <c r="T9" s="151">
        <f t="shared" si="14"/>
        <v>0.1733527338113531</v>
      </c>
      <c r="U9" s="151">
        <f t="shared" si="14"/>
        <v>0.17519519914852877</v>
      </c>
      <c r="V9" s="151">
        <f>W9-($W$9*(V12/100))</f>
        <v>0.17703766448570443</v>
      </c>
      <c r="W9" s="151">
        <f t="shared" ref="W9:AE9" si="15">X9-($AG$9*(W12/100))</f>
        <v>0.1788801298228801</v>
      </c>
      <c r="X9" s="151">
        <f t="shared" si="15"/>
        <v>0.18196282373659209</v>
      </c>
      <c r="Y9" s="151">
        <f t="shared" si="15"/>
        <v>0.18504551765030408</v>
      </c>
      <c r="Z9" s="151">
        <f t="shared" si="15"/>
        <v>0.18812821156401607</v>
      </c>
      <c r="AA9" s="151">
        <f t="shared" si="15"/>
        <v>0.19121090547772807</v>
      </c>
      <c r="AB9" s="151">
        <f t="shared" si="15"/>
        <v>0.19429359939144006</v>
      </c>
      <c r="AC9" s="151">
        <f t="shared" si="15"/>
        <v>0.19737629330515205</v>
      </c>
      <c r="AD9" s="151">
        <f t="shared" si="15"/>
        <v>0.20045898721886404</v>
      </c>
      <c r="AE9" s="151">
        <f t="shared" si="15"/>
        <v>0.20354168113257604</v>
      </c>
      <c r="AF9" s="151">
        <f>AG9-($AG$9*(AF12/100))</f>
        <v>0.20662437504628803</v>
      </c>
      <c r="AG9" s="151">
        <f t="shared" ref="AG9:AO9" si="16">AH9-($AQ$9*(AG12/100))</f>
        <v>0.20970706896000002</v>
      </c>
      <c r="AH9" s="151">
        <f t="shared" si="16"/>
        <v>0.21128550926400003</v>
      </c>
      <c r="AI9" s="151">
        <f t="shared" si="16"/>
        <v>0.21286394956800003</v>
      </c>
      <c r="AJ9" s="151">
        <f t="shared" si="16"/>
        <v>0.21444238987200004</v>
      </c>
      <c r="AK9" s="151">
        <f t="shared" si="16"/>
        <v>0.21602083017600004</v>
      </c>
      <c r="AL9" s="151">
        <f t="shared" si="16"/>
        <v>0.21759927048000005</v>
      </c>
      <c r="AM9" s="151">
        <f t="shared" si="16"/>
        <v>0.21917771078400006</v>
      </c>
      <c r="AN9" s="151">
        <f t="shared" si="16"/>
        <v>0.22075615108800006</v>
      </c>
      <c r="AO9" s="151">
        <f t="shared" si="16"/>
        <v>0.22233459139200007</v>
      </c>
      <c r="AP9" s="151">
        <f>AQ9-($AQ$9*(AP12/100))</f>
        <v>0.22391303169600008</v>
      </c>
      <c r="AQ9" s="151">
        <f t="shared" ref="AQ9:AY9" si="17">AR9-($BA$9*AQ12%)</f>
        <v>0.22549147200000008</v>
      </c>
      <c r="AR9" s="151">
        <f t="shared" si="17"/>
        <v>0.22862472480000007</v>
      </c>
      <c r="AS9" s="151">
        <f t="shared" si="17"/>
        <v>0.23175797760000005</v>
      </c>
      <c r="AT9" s="151">
        <f t="shared" si="17"/>
        <v>0.23489123040000004</v>
      </c>
      <c r="AU9" s="151">
        <f t="shared" si="17"/>
        <v>0.23802448320000003</v>
      </c>
      <c r="AV9" s="151">
        <f t="shared" si="17"/>
        <v>0.24115773600000001</v>
      </c>
      <c r="AW9" s="151">
        <f t="shared" si="17"/>
        <v>0.2442909888</v>
      </c>
      <c r="AX9" s="151">
        <f t="shared" si="17"/>
        <v>0.24742424159999998</v>
      </c>
      <c r="AY9" s="151">
        <f t="shared" si="17"/>
        <v>0.25055749439999997</v>
      </c>
      <c r="AZ9" s="151">
        <f>BA9-($BA$9*AZ12%)</f>
        <v>0.25369074719999996</v>
      </c>
      <c r="BA9" s="151">
        <f>BB9-($BE$9*BA12%)</f>
        <v>0.25682399999999994</v>
      </c>
      <c r="BB9" s="151">
        <f>BC9-($BE$9*BB12%)</f>
        <v>0.26011799999999996</v>
      </c>
      <c r="BC9" s="151">
        <f>BD9-($BE$9*BC12%)</f>
        <v>0.26341199999999998</v>
      </c>
      <c r="BD9" s="151">
        <f>BE9-($BE$9*BD12%)</f>
        <v>0.266706</v>
      </c>
      <c r="BE9" s="151">
        <f>'Per Capita Generation'!E19</f>
        <v>0.27</v>
      </c>
      <c r="BF9" s="151">
        <f t="shared" ref="BF9:BK9" si="18">BE9+($BE$9*(BE12/100))</f>
        <v>0.27329400000000004</v>
      </c>
      <c r="BG9" s="151">
        <f t="shared" si="18"/>
        <v>0.27658800000000006</v>
      </c>
      <c r="BH9" s="151">
        <f t="shared" si="18"/>
        <v>0.27988200000000008</v>
      </c>
      <c r="BI9" s="151">
        <f t="shared" si="18"/>
        <v>0.28317600000000009</v>
      </c>
      <c r="BJ9" s="151">
        <f t="shared" si="18"/>
        <v>0.28647000000000011</v>
      </c>
      <c r="BK9" s="151">
        <f t="shared" si="18"/>
        <v>0.28976400000000013</v>
      </c>
      <c r="BL9" s="199">
        <f>BK9+($BK$9*(BK12/100))</f>
        <v>0.29329912080000015</v>
      </c>
      <c r="BM9" s="199">
        <f>BL9+($BK$9*(BL12/100))</f>
        <v>0.29683424160000016</v>
      </c>
      <c r="BN9" s="471">
        <f>BM9+($BK$9*(BM12/100))</f>
        <v>0.30036936240000017</v>
      </c>
      <c r="BO9" s="471">
        <f>BN9+($BK$9*(BN12/100))</f>
        <v>0.30390448320000019</v>
      </c>
      <c r="BP9" s="199">
        <f t="shared" ref="BP9:BR9" si="19">BO9+($BK$9*(BO12/100))</f>
        <v>0.3074396040000002</v>
      </c>
      <c r="BQ9" s="199">
        <f t="shared" si="19"/>
        <v>0.31097472480000021</v>
      </c>
      <c r="BR9" s="472">
        <f t="shared" si="19"/>
        <v>0.31450984560000023</v>
      </c>
    </row>
    <row r="10" spans="1:73"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213"/>
      <c r="BP10" s="483"/>
      <c r="BQ10" s="678"/>
      <c r="BR10" s="678"/>
    </row>
    <row r="11" spans="1:73"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464">
        <v>2015</v>
      </c>
      <c r="BP11" s="144">
        <v>2016</v>
      </c>
      <c r="BQ11" s="464">
        <v>2017</v>
      </c>
      <c r="BR11" s="353">
        <v>2018</v>
      </c>
    </row>
    <row r="12" spans="1:73"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24">
        <v>1.22</v>
      </c>
      <c r="BP12" s="7">
        <v>1.22</v>
      </c>
      <c r="BQ12" s="24">
        <v>1.22</v>
      </c>
      <c r="BR12" s="681">
        <v>1.22</v>
      </c>
      <c r="BS12" s="477"/>
    </row>
    <row r="13" spans="1:73"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678"/>
      <c r="BP13" s="483"/>
      <c r="BQ13" s="678"/>
      <c r="BR13" s="678"/>
      <c r="BS13" s="619"/>
    </row>
    <row r="14" spans="1:73"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481">
        <v>2016</v>
      </c>
      <c r="BQ14" s="464">
        <v>2017</v>
      </c>
      <c r="BR14" s="353">
        <v>2018</v>
      </c>
    </row>
    <row r="15" spans="1:73" ht="16.2" thickBot="1" x14ac:dyDescent="0.35">
      <c r="A15" s="39"/>
      <c r="B15" s="24"/>
      <c r="C15" s="215">
        <f t="shared" ref="C15:AX15" si="20">C9*C3*365/10^6</f>
        <v>7.973027277677569</v>
      </c>
      <c r="D15" s="215">
        <f t="shared" si="20"/>
        <v>8.2049949360468002</v>
      </c>
      <c r="E15" s="215">
        <f t="shared" si="20"/>
        <v>8.4402557980184394</v>
      </c>
      <c r="F15" s="215">
        <f t="shared" si="20"/>
        <v>8.6788098635924893</v>
      </c>
      <c r="G15" s="215">
        <f t="shared" si="20"/>
        <v>8.9206571327689446</v>
      </c>
      <c r="H15" s="215">
        <f t="shared" si="20"/>
        <v>9.1657976055478105</v>
      </c>
      <c r="I15" s="215">
        <f t="shared" si="20"/>
        <v>9.4142312819290854</v>
      </c>
      <c r="J15" s="215">
        <f t="shared" si="20"/>
        <v>9.6659581619127675</v>
      </c>
      <c r="K15" s="215">
        <f t="shared" si="20"/>
        <v>9.9209782454988584</v>
      </c>
      <c r="L15" s="215">
        <f t="shared" si="20"/>
        <v>10.179291532687357</v>
      </c>
      <c r="M15" s="215">
        <f t="shared" si="20"/>
        <v>10.440898023478272</v>
      </c>
      <c r="N15" s="215">
        <f t="shared" si="20"/>
        <v>10.937635234083279</v>
      </c>
      <c r="O15" s="215">
        <f t="shared" si="20"/>
        <v>11.442928660255275</v>
      </c>
      <c r="P15" s="215">
        <f t="shared" si="20"/>
        <v>11.95677830199425</v>
      </c>
      <c r="Q15" s="215">
        <f t="shared" si="20"/>
        <v>12.479184159300207</v>
      </c>
      <c r="R15" s="215">
        <f t="shared" si="20"/>
        <v>13.010146232173149</v>
      </c>
      <c r="S15" s="215">
        <f t="shared" si="20"/>
        <v>13.549664520613076</v>
      </c>
      <c r="T15" s="215">
        <f t="shared" si="20"/>
        <v>14.097739024619981</v>
      </c>
      <c r="U15" s="215">
        <f t="shared" si="20"/>
        <v>14.654369744193875</v>
      </c>
      <c r="V15" s="215">
        <f t="shared" si="20"/>
        <v>15.219556679334753</v>
      </c>
      <c r="W15" s="215">
        <f t="shared" si="20"/>
        <v>15.79329983004261</v>
      </c>
      <c r="X15" s="215">
        <f t="shared" si="20"/>
        <v>16.623906403944925</v>
      </c>
      <c r="Y15" s="215">
        <f t="shared" si="20"/>
        <v>17.47343428489523</v>
      </c>
      <c r="Z15" s="215">
        <f t="shared" si="20"/>
        <v>18.341883472893532</v>
      </c>
      <c r="AA15" s="215">
        <f t="shared" si="20"/>
        <v>19.229253967939822</v>
      </c>
      <c r="AB15" s="215">
        <f t="shared" si="20"/>
        <v>20.135545770034113</v>
      </c>
      <c r="AC15" s="215">
        <f t="shared" si="20"/>
        <v>21.06075887917639</v>
      </c>
      <c r="AD15" s="215">
        <f t="shared" si="20"/>
        <v>22.004893295366664</v>
      </c>
      <c r="AE15" s="215">
        <f t="shared" si="20"/>
        <v>22.96794901860493</v>
      </c>
      <c r="AF15" s="215">
        <f t="shared" si="20"/>
        <v>23.949926048891189</v>
      </c>
      <c r="AG15" s="215">
        <f t="shared" si="20"/>
        <v>24.950824386225463</v>
      </c>
      <c r="AH15" s="215">
        <f t="shared" si="20"/>
        <v>26.088927766293359</v>
      </c>
      <c r="AI15" s="215">
        <f t="shared" si="20"/>
        <v>27.241229887732874</v>
      </c>
      <c r="AJ15" s="215">
        <f t="shared" si="20"/>
        <v>28.407730750543998</v>
      </c>
      <c r="AK15" s="215">
        <f t="shared" si="20"/>
        <v>29.588430354726725</v>
      </c>
      <c r="AL15" s="215">
        <f t="shared" si="20"/>
        <v>30.783328700281061</v>
      </c>
      <c r="AM15" s="215">
        <f t="shared" si="20"/>
        <v>31.992425787207011</v>
      </c>
      <c r="AN15" s="215">
        <f t="shared" si="20"/>
        <v>33.215721615504563</v>
      </c>
      <c r="AO15" s="215">
        <f t="shared" si="20"/>
        <v>34.453216185173737</v>
      </c>
      <c r="AP15" s="215">
        <f t="shared" si="20"/>
        <v>35.704909496214512</v>
      </c>
      <c r="AQ15" s="215">
        <f t="shared" si="20"/>
        <v>36.970801548626895</v>
      </c>
      <c r="AR15" s="215">
        <f t="shared" si="20"/>
        <v>38.706072744064656</v>
      </c>
      <c r="AS15" s="215">
        <f t="shared" si="20"/>
        <v>40.474826207914759</v>
      </c>
      <c r="AT15" s="215">
        <f t="shared" si="20"/>
        <v>42.277061940177212</v>
      </c>
      <c r="AU15" s="215">
        <f t="shared" si="20"/>
        <v>44.112779940852008</v>
      </c>
      <c r="AV15" s="215">
        <f t="shared" si="20"/>
        <v>45.981980209939138</v>
      </c>
      <c r="AW15" s="215">
        <f t="shared" si="20"/>
        <v>47.884662747438625</v>
      </c>
      <c r="AX15" s="215">
        <f t="shared" si="20"/>
        <v>49.820827553350448</v>
      </c>
      <c r="AY15" s="215">
        <f>AY9*AY3*365/10^6</f>
        <v>51.79047462767462</v>
      </c>
      <c r="AZ15" s="215">
        <f t="shared" ref="AZ15:BR15" si="21">AZ9*AZ3*365/10^6</f>
        <v>53.793603970411127</v>
      </c>
      <c r="BA15" s="215">
        <f t="shared" si="21"/>
        <v>55.830215581559983</v>
      </c>
      <c r="BB15" s="215">
        <f t="shared" si="21"/>
        <v>57.428983789766981</v>
      </c>
      <c r="BC15" s="215">
        <f>BC9*BC3*365/10^6</f>
        <v>59.050107990576002</v>
      </c>
      <c r="BD15" s="215">
        <f t="shared" si="21"/>
        <v>60.693588183986989</v>
      </c>
      <c r="BE15" s="215">
        <f t="shared" si="21"/>
        <v>62.359424369999999</v>
      </c>
      <c r="BF15" s="215">
        <f t="shared" si="21"/>
        <v>64.047616548614997</v>
      </c>
      <c r="BG15" s="215">
        <f t="shared" si="21"/>
        <v>65.75816471983201</v>
      </c>
      <c r="BH15" s="215">
        <f t="shared" si="21"/>
        <v>67.491068883650996</v>
      </c>
      <c r="BI15" s="215">
        <f t="shared" si="21"/>
        <v>69.246329040071998</v>
      </c>
      <c r="BJ15" s="215">
        <f t="shared" si="21"/>
        <v>71.023945189095002</v>
      </c>
      <c r="BK15" s="215">
        <f t="shared" si="21"/>
        <v>72.823917330720022</v>
      </c>
      <c r="BL15" s="215">
        <f t="shared" si="21"/>
        <v>74.863029178411793</v>
      </c>
      <c r="BM15" s="215">
        <f t="shared" si="21"/>
        <v>76.929878731470737</v>
      </c>
      <c r="BN15" s="215">
        <f t="shared" si="21"/>
        <v>79.024465989896882</v>
      </c>
      <c r="BO15" s="501">
        <f t="shared" si="21"/>
        <v>81.146790953690214</v>
      </c>
      <c r="BP15" s="501">
        <f t="shared" si="21"/>
        <v>83.296853622850747</v>
      </c>
      <c r="BQ15" s="215">
        <f t="shared" si="21"/>
        <v>85.474653997378454</v>
      </c>
      <c r="BR15" s="666">
        <f t="shared" si="21"/>
        <v>87.680192077273361</v>
      </c>
      <c r="BS15" s="477"/>
    </row>
    <row r="16" spans="1:73"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483"/>
      <c r="BP16" s="678"/>
      <c r="BR16" s="483"/>
      <c r="BS16" s="619"/>
      <c r="BU16" s="287"/>
    </row>
    <row r="17" spans="1:73" ht="46.8" x14ac:dyDescent="0.3">
      <c r="A17" s="79" t="s">
        <v>6</v>
      </c>
      <c r="B17" s="80" t="s">
        <v>33</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481">
        <v>2016</v>
      </c>
      <c r="BQ17" s="464">
        <v>2017</v>
      </c>
      <c r="BR17" s="353">
        <v>2018</v>
      </c>
      <c r="BT17" s="287"/>
      <c r="BU17" s="287"/>
    </row>
    <row r="18" spans="1:73" ht="16.2" thickBot="1" x14ac:dyDescent="0.35">
      <c r="A18" s="44"/>
      <c r="B18" s="26"/>
      <c r="C18" s="155">
        <f>'Proportion going to landfill'!$D$20</f>
        <v>70</v>
      </c>
      <c r="D18" s="155">
        <f>'Proportion going to landfill'!$D$20</f>
        <v>70</v>
      </c>
      <c r="E18" s="155">
        <f>'Proportion going to landfill'!$D$20</f>
        <v>70</v>
      </c>
      <c r="F18" s="155">
        <f>'Proportion going to landfill'!$D$20</f>
        <v>70</v>
      </c>
      <c r="G18" s="155">
        <f>'Proportion going to landfill'!$D$20</f>
        <v>70</v>
      </c>
      <c r="H18" s="155">
        <f>'Proportion going to landfill'!$D$20</f>
        <v>70</v>
      </c>
      <c r="I18" s="155">
        <f>'Proportion going to landfill'!$D$20</f>
        <v>70</v>
      </c>
      <c r="J18" s="155">
        <f>'Proportion going to landfill'!$D$20</f>
        <v>70</v>
      </c>
      <c r="K18" s="155">
        <f>'Proportion going to landfill'!$D$20</f>
        <v>70</v>
      </c>
      <c r="L18" s="155">
        <f>'Proportion going to landfill'!$D$20</f>
        <v>70</v>
      </c>
      <c r="M18" s="155">
        <f>'Proportion going to landfill'!$D$20</f>
        <v>70</v>
      </c>
      <c r="N18" s="155">
        <f>'Proportion going to landfill'!$D$20</f>
        <v>70</v>
      </c>
      <c r="O18" s="155">
        <f>'Proportion going to landfill'!$D$20</f>
        <v>70</v>
      </c>
      <c r="P18" s="155">
        <f>'Proportion going to landfill'!$D$20</f>
        <v>70</v>
      </c>
      <c r="Q18" s="155">
        <f>'Proportion going to landfill'!$D$20</f>
        <v>70</v>
      </c>
      <c r="R18" s="155">
        <f>'Proportion going to landfill'!$D$20</f>
        <v>70</v>
      </c>
      <c r="S18" s="155">
        <f>'Proportion going to landfill'!$D$20</f>
        <v>70</v>
      </c>
      <c r="T18" s="155">
        <f>'Proportion going to landfill'!$D$20</f>
        <v>70</v>
      </c>
      <c r="U18" s="155">
        <f>'Proportion going to landfill'!$D$20</f>
        <v>70</v>
      </c>
      <c r="V18" s="155">
        <f>'Proportion going to landfill'!$D$20</f>
        <v>70</v>
      </c>
      <c r="W18" s="155">
        <f>'Proportion going to landfill'!$D$20</f>
        <v>70</v>
      </c>
      <c r="X18" s="155">
        <f>'Proportion going to landfill'!$D$20</f>
        <v>70</v>
      </c>
      <c r="Y18" s="155">
        <f>'Proportion going to landfill'!$D$20</f>
        <v>70</v>
      </c>
      <c r="Z18" s="155">
        <f>'Proportion going to landfill'!$D$20</f>
        <v>70</v>
      </c>
      <c r="AA18" s="155">
        <f>'Proportion going to landfill'!$D$20</f>
        <v>70</v>
      </c>
      <c r="AB18" s="155">
        <f>'Proportion going to landfill'!$D$20</f>
        <v>70</v>
      </c>
      <c r="AC18" s="155">
        <f>'Proportion going to landfill'!$D$20</f>
        <v>70</v>
      </c>
      <c r="AD18" s="155">
        <f>'Proportion going to landfill'!$D$20</f>
        <v>70</v>
      </c>
      <c r="AE18" s="155">
        <f>'Proportion going to landfill'!$D$20</f>
        <v>70</v>
      </c>
      <c r="AF18" s="155">
        <f>'Proportion going to landfill'!$D$20</f>
        <v>70</v>
      </c>
      <c r="AG18" s="155">
        <f>'Proportion going to landfill'!$D$20</f>
        <v>70</v>
      </c>
      <c r="AH18" s="155">
        <f>'Proportion going to landfill'!$D$20</f>
        <v>70</v>
      </c>
      <c r="AI18" s="155">
        <f>'Proportion going to landfill'!$D$20</f>
        <v>70</v>
      </c>
      <c r="AJ18" s="155">
        <f>'Proportion going to landfill'!$D$20</f>
        <v>70</v>
      </c>
      <c r="AK18" s="155">
        <f>'Proportion going to landfill'!$D$20</f>
        <v>70</v>
      </c>
      <c r="AL18" s="155">
        <f>'Proportion going to landfill'!$D$20</f>
        <v>70</v>
      </c>
      <c r="AM18" s="155">
        <f>'Proportion going to landfill'!$D$20</f>
        <v>70</v>
      </c>
      <c r="AN18" s="155">
        <f>'Proportion going to landfill'!$D$20</f>
        <v>70</v>
      </c>
      <c r="AO18" s="155">
        <f>'Proportion going to landfill'!$D$20</f>
        <v>70</v>
      </c>
      <c r="AP18" s="155">
        <f>'Proportion going to landfill'!$D$20</f>
        <v>70</v>
      </c>
      <c r="AQ18" s="155">
        <f>'Proportion going to landfill'!$D$20</f>
        <v>70</v>
      </c>
      <c r="AR18" s="155">
        <f>'Proportion going to landfill'!$D$20</f>
        <v>70</v>
      </c>
      <c r="AS18" s="155">
        <f>'Proportion going to landfill'!$D$20</f>
        <v>70</v>
      </c>
      <c r="AT18" s="155">
        <f>'Proportion going to landfill'!$D$20</f>
        <v>70</v>
      </c>
      <c r="AU18" s="155">
        <f>'Proportion going to landfill'!$D$20</f>
        <v>70</v>
      </c>
      <c r="AV18" s="155">
        <f>'Proportion going to landfill'!$D$20</f>
        <v>70</v>
      </c>
      <c r="AW18" s="155">
        <f>'Proportion going to landfill'!$D$20</f>
        <v>70</v>
      </c>
      <c r="AX18" s="155">
        <f>'Proportion going to landfill'!$D$20</f>
        <v>70</v>
      </c>
      <c r="AY18" s="155">
        <f>'Proportion going to landfill'!$D$20</f>
        <v>70</v>
      </c>
      <c r="AZ18" s="155">
        <f>'Proportion going to landfill'!$D$20</f>
        <v>70</v>
      </c>
      <c r="BA18" s="155">
        <f>'Proportion going to landfill'!$D$20</f>
        <v>70</v>
      </c>
      <c r="BB18" s="155">
        <f>'Proportion going to landfill'!$D$20</f>
        <v>70</v>
      </c>
      <c r="BC18" s="155">
        <f>'Proportion going to landfill'!$D$20</f>
        <v>70</v>
      </c>
      <c r="BD18" s="155">
        <f>'Proportion going to landfill'!$D$20</f>
        <v>70</v>
      </c>
      <c r="BE18" s="155">
        <f>'Proportion going to landfill'!$D$20</f>
        <v>70</v>
      </c>
      <c r="BF18" s="155">
        <f>'Proportion going to landfill'!$D$20</f>
        <v>70</v>
      </c>
      <c r="BG18" s="155">
        <f>'Proportion going to landfill'!$D$20</f>
        <v>70</v>
      </c>
      <c r="BH18" s="155">
        <f>'Proportion going to landfill'!$D$20</f>
        <v>70</v>
      </c>
      <c r="BI18" s="155">
        <f>'Proportion going to landfill'!$D$20</f>
        <v>70</v>
      </c>
      <c r="BJ18" s="155">
        <f>'Proportion going to landfill'!$D$20</f>
        <v>70</v>
      </c>
      <c r="BK18" s="155">
        <f>'Proportion going to landfill'!$E$20</f>
        <v>23.3150288436319</v>
      </c>
      <c r="BL18" s="155">
        <f>'Proportion going to landfill'!$E$20</f>
        <v>23.3150288436319</v>
      </c>
      <c r="BM18" s="155">
        <f>'Proportion going to landfill'!$F$20</f>
        <v>28.831292986813601</v>
      </c>
      <c r="BN18" s="495">
        <f>'Proportion going to landfill'!$G$20</f>
        <v>42.264715833912668</v>
      </c>
      <c r="BO18" s="515">
        <f>'Proportion going to landfill'!$H$20</f>
        <v>43.774732846752009</v>
      </c>
      <c r="BP18" s="515">
        <f>'Proportion going to landfill'!$I$20</f>
        <v>70</v>
      </c>
      <c r="BQ18" s="515">
        <f>'Proportion going to landfill'!$J$20</f>
        <v>70</v>
      </c>
      <c r="BR18" s="674">
        <f>'Proportion going to landfill'!$K$20</f>
        <v>37.557162338617687</v>
      </c>
    </row>
    <row r="19" spans="1:73"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P19" s="678"/>
      <c r="BR19" s="678"/>
    </row>
    <row r="20" spans="1:73"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481">
        <v>2016</v>
      </c>
      <c r="BQ20" s="464">
        <v>2017</v>
      </c>
      <c r="BR20" s="353">
        <v>2018</v>
      </c>
    </row>
    <row r="21" spans="1:73" ht="16.2" thickBot="1" x14ac:dyDescent="0.35">
      <c r="A21" s="44"/>
      <c r="B21" s="28"/>
      <c r="C21" s="154">
        <f t="shared" ref="C21:AH21" si="22">C18%*C15</f>
        <v>5.5811190943742979</v>
      </c>
      <c r="D21" s="154">
        <f t="shared" si="22"/>
        <v>5.7434964552327594</v>
      </c>
      <c r="E21" s="154">
        <f t="shared" si="22"/>
        <v>5.908179058612907</v>
      </c>
      <c r="F21" s="154">
        <f t="shared" si="22"/>
        <v>6.0751669045147425</v>
      </c>
      <c r="G21" s="154">
        <f t="shared" si="22"/>
        <v>6.2444599929382605</v>
      </c>
      <c r="H21" s="154">
        <f t="shared" si="22"/>
        <v>6.4160583238834672</v>
      </c>
      <c r="I21" s="154">
        <f t="shared" si="22"/>
        <v>6.5899618973503591</v>
      </c>
      <c r="J21" s="154">
        <f t="shared" si="22"/>
        <v>6.766170713338937</v>
      </c>
      <c r="K21" s="154">
        <f t="shared" si="22"/>
        <v>6.9446847718492002</v>
      </c>
      <c r="L21" s="154">
        <f t="shared" si="22"/>
        <v>7.1255040728811494</v>
      </c>
      <c r="M21" s="154">
        <f t="shared" si="22"/>
        <v>7.30862861643479</v>
      </c>
      <c r="N21" s="154">
        <f t="shared" si="22"/>
        <v>7.6563446638582953</v>
      </c>
      <c r="O21" s="154">
        <f t="shared" si="22"/>
        <v>8.0100500621786921</v>
      </c>
      <c r="P21" s="154">
        <f t="shared" si="22"/>
        <v>8.3697448113959751</v>
      </c>
      <c r="Q21" s="154">
        <f t="shared" si="22"/>
        <v>8.7354289115101444</v>
      </c>
      <c r="R21" s="154">
        <f t="shared" si="22"/>
        <v>9.1071023625212035</v>
      </c>
      <c r="S21" s="154">
        <f t="shared" si="22"/>
        <v>9.4847651644291524</v>
      </c>
      <c r="T21" s="154">
        <f t="shared" si="22"/>
        <v>9.8684173172339857</v>
      </c>
      <c r="U21" s="154">
        <f t="shared" si="22"/>
        <v>10.258058820935712</v>
      </c>
      <c r="V21" s="154">
        <f t="shared" si="22"/>
        <v>10.653689675534327</v>
      </c>
      <c r="W21" s="154">
        <f t="shared" si="22"/>
        <v>11.055309881029826</v>
      </c>
      <c r="X21" s="154">
        <f t="shared" si="22"/>
        <v>11.636734482761447</v>
      </c>
      <c r="Y21" s="154">
        <f t="shared" si="22"/>
        <v>12.231403999426661</v>
      </c>
      <c r="Z21" s="154">
        <f t="shared" si="22"/>
        <v>12.839318431025472</v>
      </c>
      <c r="AA21" s="154">
        <f t="shared" si="22"/>
        <v>13.460477777557875</v>
      </c>
      <c r="AB21" s="154">
        <f t="shared" si="22"/>
        <v>14.094882039023878</v>
      </c>
      <c r="AC21" s="154">
        <f t="shared" si="22"/>
        <v>14.742531215423472</v>
      </c>
      <c r="AD21" s="154">
        <f t="shared" si="22"/>
        <v>15.403425306756663</v>
      </c>
      <c r="AE21" s="154">
        <f t="shared" si="22"/>
        <v>16.077564313023451</v>
      </c>
      <c r="AF21" s="154">
        <f t="shared" si="22"/>
        <v>16.76494823422383</v>
      </c>
      <c r="AG21" s="154">
        <f t="shared" si="22"/>
        <v>17.465577070357824</v>
      </c>
      <c r="AH21" s="154">
        <f t="shared" si="22"/>
        <v>18.262249436405352</v>
      </c>
      <c r="AI21" s="154">
        <f t="shared" ref="AI21:BR21" si="23">AI18%*AI15</f>
        <v>19.068860921413012</v>
      </c>
      <c r="AJ21" s="154">
        <f t="shared" si="23"/>
        <v>19.885411525380796</v>
      </c>
      <c r="AK21" s="154">
        <f t="shared" si="23"/>
        <v>20.711901248308706</v>
      </c>
      <c r="AL21" s="154">
        <f t="shared" si="23"/>
        <v>21.548330090196743</v>
      </c>
      <c r="AM21" s="154">
        <f t="shared" si="23"/>
        <v>22.394698051044905</v>
      </c>
      <c r="AN21" s="154">
        <f t="shared" si="23"/>
        <v>23.251005130853194</v>
      </c>
      <c r="AO21" s="154">
        <f t="shared" si="23"/>
        <v>24.117251329621613</v>
      </c>
      <c r="AP21" s="154">
        <f t="shared" si="23"/>
        <v>24.993436647350158</v>
      </c>
      <c r="AQ21" s="154">
        <f t="shared" si="23"/>
        <v>25.879561084038826</v>
      </c>
      <c r="AR21" s="154">
        <f t="shared" si="23"/>
        <v>27.094250920845258</v>
      </c>
      <c r="AS21" s="154">
        <f t="shared" si="23"/>
        <v>28.332378345540331</v>
      </c>
      <c r="AT21" s="154">
        <f t="shared" si="23"/>
        <v>29.593943358124047</v>
      </c>
      <c r="AU21" s="154">
        <f t="shared" si="23"/>
        <v>30.878945958596404</v>
      </c>
      <c r="AV21" s="154">
        <f t="shared" si="23"/>
        <v>32.187386146957394</v>
      </c>
      <c r="AW21" s="154">
        <f t="shared" si="23"/>
        <v>33.519263923207035</v>
      </c>
      <c r="AX21" s="154">
        <f t="shared" si="23"/>
        <v>34.874579287345313</v>
      </c>
      <c r="AY21" s="154">
        <f t="shared" si="23"/>
        <v>36.253332239372234</v>
      </c>
      <c r="AZ21" s="154">
        <f t="shared" si="23"/>
        <v>37.655522779287786</v>
      </c>
      <c r="BA21" s="154">
        <f t="shared" si="23"/>
        <v>39.081150907091988</v>
      </c>
      <c r="BB21" s="154">
        <f t="shared" si="23"/>
        <v>40.200288652836882</v>
      </c>
      <c r="BC21" s="154">
        <f t="shared" si="23"/>
        <v>41.335075593403197</v>
      </c>
      <c r="BD21" s="154">
        <f t="shared" si="23"/>
        <v>42.48551172879089</v>
      </c>
      <c r="BE21" s="154">
        <f t="shared" si="23"/>
        <v>43.651597058999997</v>
      </c>
      <c r="BF21" s="154">
        <f t="shared" si="23"/>
        <v>44.833331584030496</v>
      </c>
      <c r="BG21" s="154">
        <f t="shared" si="23"/>
        <v>46.030715303882403</v>
      </c>
      <c r="BH21" s="154">
        <f t="shared" si="23"/>
        <v>47.243748218555695</v>
      </c>
      <c r="BI21" s="154">
        <f t="shared" si="23"/>
        <v>48.472430328050393</v>
      </c>
      <c r="BJ21" s="154">
        <f t="shared" si="23"/>
        <v>49.716761632366499</v>
      </c>
      <c r="BK21" s="154">
        <f t="shared" si="23"/>
        <v>16.978917330720023</v>
      </c>
      <c r="BL21" s="154">
        <f t="shared" si="23"/>
        <v>17.454336846163276</v>
      </c>
      <c r="BM21" s="154">
        <f t="shared" si="23"/>
        <v>22.17987873147073</v>
      </c>
      <c r="BN21" s="212">
        <f t="shared" si="23"/>
        <v>33.399465989896882</v>
      </c>
      <c r="BO21" s="154">
        <f t="shared" si="23"/>
        <v>35.521790953690214</v>
      </c>
      <c r="BP21" s="154">
        <f t="shared" si="23"/>
        <v>58.307797535995519</v>
      </c>
      <c r="BQ21" s="154">
        <f t="shared" si="23"/>
        <v>59.83225779816491</v>
      </c>
      <c r="BR21" s="672">
        <f t="shared" si="23"/>
        <v>32.930192077273361</v>
      </c>
    </row>
    <row r="22" spans="1:73"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P22" s="483"/>
      <c r="BQ22" s="678"/>
      <c r="BR22" s="678"/>
      <c r="BS22" s="619"/>
    </row>
    <row r="23" spans="1:73"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144">
        <v>2015</v>
      </c>
      <c r="BP23" s="144">
        <v>2016</v>
      </c>
      <c r="BQ23" s="464">
        <v>2017</v>
      </c>
      <c r="BR23" s="353">
        <v>2018</v>
      </c>
    </row>
    <row r="24" spans="1:73" ht="16.2" thickBot="1" x14ac:dyDescent="0.35">
      <c r="A24" s="44"/>
      <c r="B24" s="26"/>
      <c r="C24" s="7">
        <v>0</v>
      </c>
      <c r="D24" s="7">
        <v>0</v>
      </c>
      <c r="E24" s="7">
        <v>0</v>
      </c>
      <c r="F24" s="156">
        <f t="shared" ref="F24:AT24" si="24">F21*$B$44*$B$36*$B$37</f>
        <v>0.10645150456766912</v>
      </c>
      <c r="G24" s="156">
        <f t="shared" si="24"/>
        <v>0.10941792578026138</v>
      </c>
      <c r="H24" s="156">
        <f t="shared" si="24"/>
        <v>0.11242474037441566</v>
      </c>
      <c r="I24" s="156">
        <f t="shared" si="24"/>
        <v>0.11547194835013193</v>
      </c>
      <c r="J24" s="156">
        <f t="shared" si="24"/>
        <v>0.11855954970741019</v>
      </c>
      <c r="K24" s="156">
        <f t="shared" si="24"/>
        <v>0.12168754444625043</v>
      </c>
      <c r="L24" s="156">
        <f t="shared" si="24"/>
        <v>0.12485593256665264</v>
      </c>
      <c r="M24" s="156">
        <f t="shared" si="24"/>
        <v>0.12806471406861694</v>
      </c>
      <c r="N24" s="156">
        <f t="shared" si="24"/>
        <v>0.13415753373799058</v>
      </c>
      <c r="O24" s="156">
        <f t="shared" si="24"/>
        <v>0.14035530120951992</v>
      </c>
      <c r="P24" s="156">
        <f t="shared" si="24"/>
        <v>0.14665801648320484</v>
      </c>
      <c r="Q24" s="156">
        <f t="shared" si="24"/>
        <v>0.15306567955904538</v>
      </c>
      <c r="R24" s="156">
        <f t="shared" si="24"/>
        <v>0.15957829043704153</v>
      </c>
      <c r="S24" s="156">
        <f t="shared" si="24"/>
        <v>0.16619584911719337</v>
      </c>
      <c r="T24" s="156">
        <f t="shared" si="24"/>
        <v>0.17291835559950078</v>
      </c>
      <c r="U24" s="156">
        <f t="shared" si="24"/>
        <v>0.17974580988396394</v>
      </c>
      <c r="V24" s="156">
        <f t="shared" si="24"/>
        <v>0.18667821197058268</v>
      </c>
      <c r="W24" s="156">
        <f t="shared" si="24"/>
        <v>0.19371556185935701</v>
      </c>
      <c r="X24" s="156">
        <f t="shared" si="24"/>
        <v>0.20390351630073919</v>
      </c>
      <c r="Y24" s="156">
        <f t="shared" si="24"/>
        <v>0.2143235534395537</v>
      </c>
      <c r="Z24" s="156">
        <f t="shared" si="24"/>
        <v>0.22497567327580073</v>
      </c>
      <c r="AA24" s="156">
        <f t="shared" si="24"/>
        <v>0.23585987580948009</v>
      </c>
      <c r="AB24" s="156">
        <f t="shared" si="24"/>
        <v>0.24697616104059197</v>
      </c>
      <c r="AC24" s="156">
        <f t="shared" si="24"/>
        <v>0.25832452896913621</v>
      </c>
      <c r="AD24" s="156">
        <f t="shared" si="24"/>
        <v>0.26990497959511295</v>
      </c>
      <c r="AE24" s="156">
        <f t="shared" si="24"/>
        <v>0.28171751291852209</v>
      </c>
      <c r="AF24" s="156">
        <f t="shared" si="24"/>
        <v>0.29376212893936365</v>
      </c>
      <c r="AG24" s="156">
        <f t="shared" si="24"/>
        <v>0.30603882765763796</v>
      </c>
      <c r="AH24" s="156">
        <f t="shared" si="24"/>
        <v>0.31999843952446916</v>
      </c>
      <c r="AI24" s="156">
        <f t="shared" si="24"/>
        <v>0.33413220860936738</v>
      </c>
      <c r="AJ24" s="156">
        <f t="shared" si="24"/>
        <v>0.3484401349123325</v>
      </c>
      <c r="AK24" s="156">
        <f t="shared" si="24"/>
        <v>0.36292221843336447</v>
      </c>
      <c r="AL24" s="156">
        <f t="shared" si="24"/>
        <v>0.37757845917246341</v>
      </c>
      <c r="AM24" s="156">
        <f t="shared" si="24"/>
        <v>0.39240885712962925</v>
      </c>
      <c r="AN24" s="156">
        <f t="shared" si="24"/>
        <v>0.40741341230486205</v>
      </c>
      <c r="AO24" s="156">
        <f t="shared" si="24"/>
        <v>0.42259212469816171</v>
      </c>
      <c r="AP24" s="156">
        <f t="shared" si="24"/>
        <v>0.43794499430952838</v>
      </c>
      <c r="AQ24" s="156">
        <f t="shared" si="24"/>
        <v>0.4534720211389619</v>
      </c>
      <c r="AR24" s="156">
        <f t="shared" si="24"/>
        <v>0.47475630233541893</v>
      </c>
      <c r="AS24" s="156">
        <f t="shared" si="24"/>
        <v>0.4964512663218959</v>
      </c>
      <c r="AT24" s="156">
        <f t="shared" si="24"/>
        <v>0.5185569130983928</v>
      </c>
      <c r="AU24" s="156">
        <f>AU21*$B$45*$B$36*$B$37</f>
        <v>0.58188285764379066</v>
      </c>
      <c r="AV24" s="156">
        <f t="shared" ref="AV24:BD24" si="25">AV21*$B$45*$B$36*$B$37</f>
        <v>0.60653910455326521</v>
      </c>
      <c r="AW24" s="156">
        <f t="shared" si="25"/>
        <v>0.63163700936891343</v>
      </c>
      <c r="AX24" s="156">
        <f t="shared" si="25"/>
        <v>0.6571765720907351</v>
      </c>
      <c r="AY24" s="156">
        <f t="shared" si="25"/>
        <v>0.68315779271873045</v>
      </c>
      <c r="AZ24" s="156">
        <f t="shared" si="25"/>
        <v>0.70958067125289903</v>
      </c>
      <c r="BA24" s="156">
        <f t="shared" si="25"/>
        <v>0.73644520769324151</v>
      </c>
      <c r="BB24" s="156">
        <f t="shared" si="25"/>
        <v>0.75753423937405817</v>
      </c>
      <c r="BC24" s="156">
        <f t="shared" si="25"/>
        <v>0.77891816448208984</v>
      </c>
      <c r="BD24" s="156">
        <f t="shared" si="25"/>
        <v>0.80059698301733551</v>
      </c>
      <c r="BE24" s="156">
        <f>BE21*$B$46*$B$36*$B$37</f>
        <v>1.1564928647501198</v>
      </c>
      <c r="BF24" s="156">
        <f t="shared" ref="BF24:BR24" si="26">BF21*$B$46*$B$36*$B$37</f>
        <v>1.1878013995645378</v>
      </c>
      <c r="BG24" s="156">
        <f t="shared" si="26"/>
        <v>1.2195245396481644</v>
      </c>
      <c r="BH24" s="156">
        <f t="shared" si="26"/>
        <v>1.2516622850009995</v>
      </c>
      <c r="BI24" s="156">
        <f t="shared" si="26"/>
        <v>1.2842146356230433</v>
      </c>
      <c r="BJ24" s="156">
        <f t="shared" si="26"/>
        <v>1.3171815915142959</v>
      </c>
      <c r="BK24" s="156">
        <f t="shared" si="26"/>
        <v>0.44983455513940573</v>
      </c>
      <c r="BL24" s="156">
        <f t="shared" si="26"/>
        <v>0.46243018312135425</v>
      </c>
      <c r="BM24" s="156">
        <f t="shared" si="26"/>
        <v>0.58762733146507384</v>
      </c>
      <c r="BN24" s="156">
        <f t="shared" si="26"/>
        <v>0.884875851199038</v>
      </c>
      <c r="BO24" s="156">
        <f t="shared" si="26"/>
        <v>0.94110411872360467</v>
      </c>
      <c r="BP24" s="156">
        <f t="shared" si="26"/>
        <v>1.5447900272361359</v>
      </c>
      <c r="BQ24" s="697">
        <f t="shared" si="26"/>
        <v>1.5851786392131748</v>
      </c>
      <c r="BR24" s="693">
        <f t="shared" si="26"/>
        <v>0.87244304305163078</v>
      </c>
    </row>
    <row r="25" spans="1:73"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213"/>
      <c r="BO25" s="678"/>
      <c r="BP25" s="483"/>
      <c r="BQ25" s="678"/>
      <c r="BS25" s="619"/>
    </row>
    <row r="26" spans="1:73"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144">
        <v>2016</v>
      </c>
      <c r="BQ26" s="144">
        <v>2017</v>
      </c>
      <c r="BR26" s="353">
        <v>2018</v>
      </c>
    </row>
    <row r="27" spans="1:73" ht="16.2" thickBot="1" x14ac:dyDescent="0.35">
      <c r="A27" s="44"/>
      <c r="B27" s="28"/>
      <c r="C27" s="7">
        <v>0</v>
      </c>
      <c r="D27" s="7">
        <v>0</v>
      </c>
      <c r="E27" s="7">
        <v>0</v>
      </c>
      <c r="F27" s="151">
        <f>F24+(E27*$B$38)</f>
        <v>0.10645150456766912</v>
      </c>
      <c r="G27" s="151">
        <f t="shared" ref="G27:BO27" si="27">G24+(F27*$B$38)</f>
        <v>0.19922889788128123</v>
      </c>
      <c r="H27" s="151">
        <f t="shared" si="27"/>
        <v>0.28051011466763187</v>
      </c>
      <c r="I27" s="151">
        <f t="shared" si="27"/>
        <v>0.35213263421628554</v>
      </c>
      <c r="J27" s="151">
        <f t="shared" si="27"/>
        <v>0.41564670047993696</v>
      </c>
      <c r="K27" s="151">
        <f t="shared" si="27"/>
        <v>0.47236022279204926</v>
      </c>
      <c r="L27" s="151">
        <f t="shared" si="27"/>
        <v>0.52337665769027641</v>
      </c>
      <c r="M27" s="151">
        <f t="shared" si="27"/>
        <v>0.56962696904140875</v>
      </c>
      <c r="N27" s="151">
        <f t="shared" si="27"/>
        <v>0.61474023693544366</v>
      </c>
      <c r="O27" s="151">
        <f t="shared" si="27"/>
        <v>0.6589991521631462</v>
      </c>
      <c r="P27" s="151">
        <f t="shared" si="27"/>
        <v>0.70264221520251069</v>
      </c>
      <c r="Q27" s="151">
        <f t="shared" si="27"/>
        <v>0.74587064406226544</v>
      </c>
      <c r="R27" s="151">
        <f t="shared" si="27"/>
        <v>0.78885420228912129</v>
      </c>
      <c r="S27" s="151">
        <f t="shared" si="27"/>
        <v>0.83173611593910568</v>
      </c>
      <c r="T27" s="151">
        <f t="shared" si="27"/>
        <v>0.87463722192640092</v>
      </c>
      <c r="U27" s="151">
        <f t="shared" si="27"/>
        <v>0.91765946790099573</v>
      </c>
      <c r="V27" s="151">
        <f t="shared" si="27"/>
        <v>0.9608888650243671</v>
      </c>
      <c r="W27" s="151">
        <f t="shared" si="27"/>
        <v>1.0043979791663467</v>
      </c>
      <c r="X27" s="151">
        <f t="shared" si="27"/>
        <v>1.0512936894277645</v>
      </c>
      <c r="Y27" s="151">
        <f t="shared" si="27"/>
        <v>1.1012786847421432</v>
      </c>
      <c r="Z27" s="151">
        <f t="shared" si="27"/>
        <v>1.154102129801845</v>
      </c>
      <c r="AA27" s="151">
        <f t="shared" si="27"/>
        <v>1.2095523999529236</v>
      </c>
      <c r="AB27" s="151">
        <f t="shared" si="27"/>
        <v>1.2674509517734838</v>
      </c>
      <c r="AC27" s="151">
        <f t="shared" si="27"/>
        <v>1.3276471518051458</v>
      </c>
      <c r="AD27" s="151">
        <f t="shared" si="27"/>
        <v>1.3900139136588265</v>
      </c>
      <c r="AE27" s="151">
        <f t="shared" si="27"/>
        <v>1.4544440171295066</v>
      </c>
      <c r="AF27" s="151">
        <f t="shared" si="27"/>
        <v>1.5208470027081282</v>
      </c>
      <c r="AG27" s="151">
        <f t="shared" si="27"/>
        <v>1.5891465515443639</v>
      </c>
      <c r="AH27" s="151">
        <f t="shared" si="27"/>
        <v>1.6607291054255477</v>
      </c>
      <c r="AI27" s="151">
        <f t="shared" si="27"/>
        <v>1.7352556211949801</v>
      </c>
      <c r="AJ27" s="151">
        <f t="shared" si="27"/>
        <v>1.8124400550281878</v>
      </c>
      <c r="AK27" s="151">
        <f t="shared" si="27"/>
        <v>1.8920410775607457</v>
      </c>
      <c r="AL27" s="151">
        <f t="shared" si="27"/>
        <v>1.9738550841099061</v>
      </c>
      <c r="AM27" s="151">
        <f t="shared" si="27"/>
        <v>2.057710297540567</v>
      </c>
      <c r="AN27" s="151">
        <f t="shared" si="27"/>
        <v>2.1434617929730768</v>
      </c>
      <c r="AO27" s="151">
        <f t="shared" si="27"/>
        <v>2.2309873002302694</v>
      </c>
      <c r="AP27" s="151">
        <f t="shared" si="27"/>
        <v>2.3201836624472891</v>
      </c>
      <c r="AQ27" s="151">
        <f t="shared" si="27"/>
        <v>2.4109638482726381</v>
      </c>
      <c r="AR27" s="151">
        <f t="shared" si="27"/>
        <v>2.5088375282718438</v>
      </c>
      <c r="AS27" s="151">
        <f t="shared" si="27"/>
        <v>2.6131065280085162</v>
      </c>
      <c r="AT27" s="151">
        <f t="shared" si="27"/>
        <v>2.7231818118923838</v>
      </c>
      <c r="AU27" s="151">
        <f t="shared" si="27"/>
        <v>2.8793760375396387</v>
      </c>
      <c r="AV27" s="151">
        <f t="shared" si="27"/>
        <v>3.0358101799229034</v>
      </c>
      <c r="AW27" s="151">
        <f t="shared" si="27"/>
        <v>3.1928883930891896</v>
      </c>
      <c r="AX27" s="151">
        <f t="shared" si="27"/>
        <v>3.3509516535985577</v>
      </c>
      <c r="AY27" s="151">
        <f t="shared" si="27"/>
        <v>3.5102876364486226</v>
      </c>
      <c r="AZ27" s="151">
        <f t="shared" si="27"/>
        <v>3.6711390471914562</v>
      </c>
      <c r="BA27" s="151">
        <f t="shared" si="27"/>
        <v>3.8337106515713706</v>
      </c>
      <c r="BB27" s="151">
        <f t="shared" si="27"/>
        <v>3.9919580436218252</v>
      </c>
      <c r="BC27" s="151">
        <f t="shared" si="27"/>
        <v>4.1468520789929579</v>
      </c>
      <c r="BD27" s="151">
        <f t="shared" si="27"/>
        <v>4.299211848876225</v>
      </c>
      <c r="BE27" s="151">
        <f t="shared" si="27"/>
        <v>4.7836505736423405</v>
      </c>
      <c r="BF27" s="151">
        <f t="shared" si="27"/>
        <v>5.2236702203505896</v>
      </c>
      <c r="BG27" s="151">
        <f t="shared" si="27"/>
        <v>5.6266289984358746</v>
      </c>
      <c r="BH27" s="151">
        <f t="shared" si="27"/>
        <v>5.9987348797343438</v>
      </c>
      <c r="BI27" s="151">
        <f t="shared" si="27"/>
        <v>6.3452254039843448</v>
      </c>
      <c r="BJ27" s="151">
        <f t="shared" si="27"/>
        <v>6.6705193770752755</v>
      </c>
      <c r="BK27" s="151">
        <f t="shared" si="27"/>
        <v>6.0776162582434017</v>
      </c>
      <c r="BL27" s="151">
        <f t="shared" si="27"/>
        <v>5.5899915682479033</v>
      </c>
      <c r="BM27" s="151">
        <f t="shared" si="27"/>
        <v>5.303789670548877</v>
      </c>
      <c r="BN27" s="260">
        <f t="shared" si="27"/>
        <v>5.3595754626877916</v>
      </c>
      <c r="BO27" s="151">
        <f t="shared" si="27"/>
        <v>5.462869069887633</v>
      </c>
      <c r="BP27" s="151">
        <f t="shared" ref="BP27" si="28">BP24+(BO27*$B$38)</f>
        <v>6.153701696636932</v>
      </c>
      <c r="BQ27" s="598">
        <f t="shared" ref="BQ27" si="29">BQ24+(BP27*$B$38)</f>
        <v>6.7769317632222066</v>
      </c>
      <c r="BR27" s="682">
        <f t="shared" ref="BR27" si="30">BR24+(BQ27*$B$38)</f>
        <v>6.5900027148396649</v>
      </c>
      <c r="BS27" s="477"/>
    </row>
    <row r="28" spans="1:73"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78"/>
      <c r="BP28" s="483"/>
      <c r="BQ28" s="678"/>
      <c r="BR28" s="483"/>
      <c r="BS28" s="619"/>
    </row>
    <row r="29" spans="1:73"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481">
        <v>2015</v>
      </c>
      <c r="BP29" s="144">
        <v>2016</v>
      </c>
      <c r="BQ29" s="464">
        <v>2017</v>
      </c>
      <c r="BR29" s="353">
        <v>2018</v>
      </c>
    </row>
    <row r="30" spans="1:73" ht="16.2" thickBot="1" x14ac:dyDescent="0.35">
      <c r="A30" s="44"/>
      <c r="B30" s="26"/>
      <c r="C30" s="7">
        <v>0</v>
      </c>
      <c r="D30" s="7">
        <v>0</v>
      </c>
      <c r="E30" s="7">
        <v>0</v>
      </c>
      <c r="F30" s="7">
        <f>E27*(1-$B$38)</f>
        <v>0</v>
      </c>
      <c r="G30" s="151">
        <f>F27*(1-$B$38)</f>
        <v>1.6640532466649288E-2</v>
      </c>
      <c r="H30" s="151">
        <f t="shared" ref="H30:BO30" si="31">G27*(1-$B$38)</f>
        <v>3.1143523588065037E-2</v>
      </c>
      <c r="I30" s="151">
        <f t="shared" si="31"/>
        <v>4.3849428801478241E-2</v>
      </c>
      <c r="J30" s="151">
        <f t="shared" si="31"/>
        <v>5.5045483443758737E-2</v>
      </c>
      <c r="K30" s="151">
        <f t="shared" si="31"/>
        <v>6.4974022134138165E-2</v>
      </c>
      <c r="L30" s="151">
        <f t="shared" si="31"/>
        <v>7.3839497668425472E-2</v>
      </c>
      <c r="M30" s="151">
        <f t="shared" si="31"/>
        <v>8.1814402717484636E-2</v>
      </c>
      <c r="N30" s="151">
        <f t="shared" si="31"/>
        <v>8.9044265843955681E-2</v>
      </c>
      <c r="O30" s="151">
        <f t="shared" si="31"/>
        <v>9.609638598181737E-2</v>
      </c>
      <c r="P30" s="151">
        <f t="shared" si="31"/>
        <v>0.10301495344384032</v>
      </c>
      <c r="Q30" s="151">
        <f t="shared" si="31"/>
        <v>0.10983725069929064</v>
      </c>
      <c r="R30" s="151">
        <f t="shared" si="31"/>
        <v>0.11659473221018572</v>
      </c>
      <c r="S30" s="151">
        <f t="shared" si="31"/>
        <v>0.12331393546720895</v>
      </c>
      <c r="T30" s="151">
        <f t="shared" si="31"/>
        <v>0.13001724961220545</v>
      </c>
      <c r="U30" s="151">
        <f t="shared" si="31"/>
        <v>0.13672356390936918</v>
      </c>
      <c r="V30" s="151">
        <f t="shared" si="31"/>
        <v>0.14344881484721125</v>
      </c>
      <c r="W30" s="151">
        <f t="shared" si="31"/>
        <v>0.15020644771737754</v>
      </c>
      <c r="X30" s="151">
        <f t="shared" si="31"/>
        <v>0.15700780603932138</v>
      </c>
      <c r="Y30" s="151">
        <f t="shared" si="31"/>
        <v>0.16433855812517506</v>
      </c>
      <c r="Z30" s="151">
        <f t="shared" si="31"/>
        <v>0.17215222821609882</v>
      </c>
      <c r="AA30" s="151">
        <f t="shared" si="31"/>
        <v>0.18040960565840133</v>
      </c>
      <c r="AB30" s="151">
        <f t="shared" si="31"/>
        <v>0.18907760922003197</v>
      </c>
      <c r="AC30" s="151">
        <f t="shared" si="31"/>
        <v>0.19812832893747434</v>
      </c>
      <c r="AD30" s="151">
        <f t="shared" si="31"/>
        <v>0.20753821774143227</v>
      </c>
      <c r="AE30" s="151">
        <f t="shared" si="31"/>
        <v>0.21728740944784203</v>
      </c>
      <c r="AF30" s="151">
        <f t="shared" si="31"/>
        <v>0.22735914336074203</v>
      </c>
      <c r="AG30" s="151">
        <f t="shared" si="31"/>
        <v>0.23773927882140228</v>
      </c>
      <c r="AH30" s="151">
        <f t="shared" si="31"/>
        <v>0.24841588564328521</v>
      </c>
      <c r="AI30" s="151">
        <f t="shared" si="31"/>
        <v>0.25960569283993512</v>
      </c>
      <c r="AJ30" s="151">
        <f t="shared" si="31"/>
        <v>0.27125570107912483</v>
      </c>
      <c r="AK30" s="151">
        <f t="shared" si="31"/>
        <v>0.28332119590080651</v>
      </c>
      <c r="AL30" s="151">
        <f t="shared" si="31"/>
        <v>0.29576445262330298</v>
      </c>
      <c r="AM30" s="151">
        <f t="shared" si="31"/>
        <v>0.30855364369896815</v>
      </c>
      <c r="AN30" s="151">
        <f t="shared" si="31"/>
        <v>0.32166191687235191</v>
      </c>
      <c r="AO30" s="151">
        <f t="shared" si="31"/>
        <v>0.33506661744096927</v>
      </c>
      <c r="AP30" s="151">
        <f t="shared" si="31"/>
        <v>0.34874863209250867</v>
      </c>
      <c r="AQ30" s="151">
        <f t="shared" si="31"/>
        <v>0.36269183531361299</v>
      </c>
      <c r="AR30" s="151">
        <f t="shared" si="31"/>
        <v>0.3768826223362135</v>
      </c>
      <c r="AS30" s="151">
        <f t="shared" si="31"/>
        <v>0.3921822665852237</v>
      </c>
      <c r="AT30" s="151">
        <f t="shared" si="31"/>
        <v>0.40848162921452486</v>
      </c>
      <c r="AU30" s="151">
        <f t="shared" si="31"/>
        <v>0.42568863199653578</v>
      </c>
      <c r="AV30" s="151">
        <f t="shared" si="31"/>
        <v>0.45010496217000046</v>
      </c>
      <c r="AW30" s="151">
        <f t="shared" si="31"/>
        <v>0.47455879620262686</v>
      </c>
      <c r="AX30" s="151">
        <f t="shared" si="31"/>
        <v>0.4991133115813669</v>
      </c>
      <c r="AY30" s="151">
        <f t="shared" si="31"/>
        <v>0.52382180986866522</v>
      </c>
      <c r="AZ30" s="151">
        <f t="shared" si="31"/>
        <v>0.54872926051006521</v>
      </c>
      <c r="BA30" s="151">
        <f t="shared" si="31"/>
        <v>0.57387360331332704</v>
      </c>
      <c r="BB30" s="151">
        <f t="shared" si="31"/>
        <v>0.59928684732360338</v>
      </c>
      <c r="BC30" s="151">
        <f t="shared" si="31"/>
        <v>0.62402412911095684</v>
      </c>
      <c r="BD30" s="151">
        <f t="shared" si="31"/>
        <v>0.64823721313406879</v>
      </c>
      <c r="BE30" s="151">
        <f t="shared" si="31"/>
        <v>0.67205413998400398</v>
      </c>
      <c r="BF30" s="151">
        <f t="shared" si="31"/>
        <v>0.74778175285628889</v>
      </c>
      <c r="BG30" s="151">
        <f t="shared" si="31"/>
        <v>0.81656576156287908</v>
      </c>
      <c r="BH30" s="151">
        <f t="shared" si="31"/>
        <v>0.87955640370253041</v>
      </c>
      <c r="BI30" s="151">
        <f t="shared" si="31"/>
        <v>0.93772411137304224</v>
      </c>
      <c r="BJ30" s="151">
        <f t="shared" si="31"/>
        <v>0.99188761842336548</v>
      </c>
      <c r="BK30" s="151">
        <f t="shared" si="31"/>
        <v>1.0427376739712793</v>
      </c>
      <c r="BL30" s="151">
        <f t="shared" si="31"/>
        <v>0.95005487311685222</v>
      </c>
      <c r="BM30" s="151">
        <f t="shared" si="31"/>
        <v>0.87382922916410033</v>
      </c>
      <c r="BN30" s="151">
        <f t="shared" si="31"/>
        <v>0.82909005906012279</v>
      </c>
      <c r="BO30" s="151">
        <f t="shared" si="31"/>
        <v>0.83781051152376318</v>
      </c>
      <c r="BP30" s="151">
        <f t="shared" ref="BP30" si="32">BO27*(1-$B$38)</f>
        <v>0.85395740048683688</v>
      </c>
      <c r="BQ30" s="151">
        <f t="shared" ref="BQ30" si="33">BP27*(1-$B$38)</f>
        <v>0.9619485726278999</v>
      </c>
      <c r="BR30" s="682">
        <f t="shared" ref="BR30" si="34">BQ27*(1-$B$38)</f>
        <v>1.059372091434172</v>
      </c>
      <c r="BS30" s="477"/>
    </row>
    <row r="31" spans="1:73"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78"/>
      <c r="BP31" s="678"/>
      <c r="BQ31" s="678"/>
      <c r="BR31" s="678"/>
    </row>
    <row r="32" spans="1:73"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144">
        <v>2016</v>
      </c>
      <c r="BQ32" s="144">
        <v>2017</v>
      </c>
      <c r="BR32" s="353">
        <v>2018</v>
      </c>
    </row>
    <row r="33" spans="1:71" ht="16.2" thickBot="1" x14ac:dyDescent="0.35">
      <c r="A33" s="44"/>
      <c r="B33" s="28"/>
      <c r="C33" s="7">
        <v>0</v>
      </c>
      <c r="D33" s="7">
        <v>0</v>
      </c>
      <c r="E33" s="7">
        <v>0</v>
      </c>
      <c r="F33" s="7">
        <f t="shared" ref="F33:AK33" si="35">F30*$B$39*16/12</f>
        <v>0</v>
      </c>
      <c r="G33" s="151">
        <f t="shared" si="35"/>
        <v>1.1093688311099525E-2</v>
      </c>
      <c r="H33" s="151">
        <f t="shared" si="35"/>
        <v>2.0762349058710026E-2</v>
      </c>
      <c r="I33" s="151">
        <f t="shared" si="35"/>
        <v>2.9232952534318828E-2</v>
      </c>
      <c r="J33" s="151">
        <f t="shared" si="35"/>
        <v>3.6696988962505825E-2</v>
      </c>
      <c r="K33" s="151">
        <f t="shared" si="35"/>
        <v>4.3316014756092112E-2</v>
      </c>
      <c r="L33" s="151">
        <f t="shared" si="35"/>
        <v>4.9226331778950312E-2</v>
      </c>
      <c r="M33" s="151">
        <f t="shared" si="35"/>
        <v>5.4542935144989757E-2</v>
      </c>
      <c r="N33" s="151">
        <f t="shared" si="35"/>
        <v>5.9362843895970456E-2</v>
      </c>
      <c r="O33" s="151">
        <f t="shared" si="35"/>
        <v>6.4064257321211585E-2</v>
      </c>
      <c r="P33" s="151">
        <f t="shared" si="35"/>
        <v>6.8676635629226879E-2</v>
      </c>
      <c r="Q33" s="151">
        <f t="shared" si="35"/>
        <v>7.3224833799527086E-2</v>
      </c>
      <c r="R33" s="151">
        <f t="shared" si="35"/>
        <v>7.7729821473457153E-2</v>
      </c>
      <c r="S33" s="151">
        <f t="shared" si="35"/>
        <v>8.220929031147263E-2</v>
      </c>
      <c r="T33" s="151">
        <f t="shared" si="35"/>
        <v>8.667816640813697E-2</v>
      </c>
      <c r="U33" s="151">
        <f t="shared" si="35"/>
        <v>9.1149042606246122E-2</v>
      </c>
      <c r="V33" s="151">
        <f t="shared" si="35"/>
        <v>9.5632543231474174E-2</v>
      </c>
      <c r="W33" s="151">
        <f t="shared" si="35"/>
        <v>0.10013763181158503</v>
      </c>
      <c r="X33" s="151">
        <f t="shared" si="35"/>
        <v>0.10467187069288092</v>
      </c>
      <c r="Y33" s="151">
        <f t="shared" si="35"/>
        <v>0.1095590387501167</v>
      </c>
      <c r="Z33" s="151">
        <f t="shared" si="35"/>
        <v>0.11476815214406588</v>
      </c>
      <c r="AA33" s="151">
        <f t="shared" si="35"/>
        <v>0.12027307043893422</v>
      </c>
      <c r="AB33" s="151">
        <f t="shared" si="35"/>
        <v>0.12605173948002132</v>
      </c>
      <c r="AC33" s="151">
        <f t="shared" si="35"/>
        <v>0.13208555262498289</v>
      </c>
      <c r="AD33" s="151">
        <f t="shared" si="35"/>
        <v>0.13835881182762153</v>
      </c>
      <c r="AE33" s="151">
        <f t="shared" si="35"/>
        <v>0.14485827296522802</v>
      </c>
      <c r="AF33" s="151">
        <f t="shared" si="35"/>
        <v>0.15157276224049468</v>
      </c>
      <c r="AG33" s="151">
        <f t="shared" si="35"/>
        <v>0.15849285254760151</v>
      </c>
      <c r="AH33" s="151">
        <f t="shared" si="35"/>
        <v>0.16561059042885681</v>
      </c>
      <c r="AI33" s="151">
        <f t="shared" si="35"/>
        <v>0.17307046189329009</v>
      </c>
      <c r="AJ33" s="151">
        <f t="shared" si="35"/>
        <v>0.1808371340527499</v>
      </c>
      <c r="AK33" s="151">
        <f t="shared" si="35"/>
        <v>0.18888079726720433</v>
      </c>
      <c r="AL33" s="151">
        <f t="shared" ref="AL33:BR33" si="36">AL30*$B$39*16/12</f>
        <v>0.19717630174886866</v>
      </c>
      <c r="AM33" s="151">
        <f t="shared" si="36"/>
        <v>0.20570242913264544</v>
      </c>
      <c r="AN33" s="151">
        <f t="shared" si="36"/>
        <v>0.21444127791490128</v>
      </c>
      <c r="AO33" s="151">
        <f t="shared" si="36"/>
        <v>0.22337774496064619</v>
      </c>
      <c r="AP33" s="151">
        <f t="shared" si="36"/>
        <v>0.23249908806167244</v>
      </c>
      <c r="AQ33" s="151">
        <f t="shared" si="36"/>
        <v>0.241794556875742</v>
      </c>
      <c r="AR33" s="151">
        <f t="shared" si="36"/>
        <v>0.25125508155747567</v>
      </c>
      <c r="AS33" s="151">
        <f t="shared" si="36"/>
        <v>0.26145484439014915</v>
      </c>
      <c r="AT33" s="151">
        <f t="shared" si="36"/>
        <v>0.27232108614301659</v>
      </c>
      <c r="AU33" s="151">
        <f t="shared" si="36"/>
        <v>0.28379242133102384</v>
      </c>
      <c r="AV33" s="151">
        <f t="shared" si="36"/>
        <v>0.3000699747800003</v>
      </c>
      <c r="AW33" s="151">
        <f t="shared" si="36"/>
        <v>0.31637253080175126</v>
      </c>
      <c r="AX33" s="151">
        <f t="shared" si="36"/>
        <v>0.33274220772091129</v>
      </c>
      <c r="AY33" s="151">
        <f t="shared" si="36"/>
        <v>0.3492145399124435</v>
      </c>
      <c r="AZ33" s="151">
        <f t="shared" si="36"/>
        <v>0.36581950700671012</v>
      </c>
      <c r="BA33" s="151">
        <f t="shared" si="36"/>
        <v>0.38258240220888468</v>
      </c>
      <c r="BB33" s="151">
        <f t="shared" si="36"/>
        <v>0.39952456488240223</v>
      </c>
      <c r="BC33" s="151">
        <f t="shared" si="36"/>
        <v>0.41601608607397123</v>
      </c>
      <c r="BD33" s="151">
        <f t="shared" si="36"/>
        <v>0.43215814208937919</v>
      </c>
      <c r="BE33" s="151">
        <f t="shared" si="36"/>
        <v>0.4480360933226693</v>
      </c>
      <c r="BF33" s="151">
        <f t="shared" si="36"/>
        <v>0.49852116857085926</v>
      </c>
      <c r="BG33" s="151">
        <f t="shared" si="36"/>
        <v>0.54437717437525268</v>
      </c>
      <c r="BH33" s="151">
        <f t="shared" si="36"/>
        <v>0.58637093580168698</v>
      </c>
      <c r="BI33" s="151">
        <f t="shared" si="36"/>
        <v>0.62514940758202819</v>
      </c>
      <c r="BJ33" s="151">
        <f t="shared" si="36"/>
        <v>0.66125841228224369</v>
      </c>
      <c r="BK33" s="151">
        <f t="shared" si="36"/>
        <v>0.69515844931418613</v>
      </c>
      <c r="BL33" s="151">
        <f t="shared" si="36"/>
        <v>0.63336991541123477</v>
      </c>
      <c r="BM33" s="151">
        <f t="shared" si="36"/>
        <v>0.58255281944273352</v>
      </c>
      <c r="BN33" s="151">
        <f t="shared" si="36"/>
        <v>0.55272670604008189</v>
      </c>
      <c r="BO33" s="598">
        <f t="shared" si="36"/>
        <v>0.55854034101584216</v>
      </c>
      <c r="BP33" s="260">
        <f t="shared" si="36"/>
        <v>0.56930493365789125</v>
      </c>
      <c r="BQ33" s="260">
        <f t="shared" si="36"/>
        <v>0.64129904841859997</v>
      </c>
      <c r="BR33" s="682">
        <f t="shared" si="36"/>
        <v>0.7062480609561147</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2"/>
      <c r="BQ34" s="741"/>
      <c r="BR34" s="741"/>
      <c r="BS34" s="619"/>
    </row>
    <row r="35" spans="1:71" ht="3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5.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DOC!Z22</f>
        <v>0.13246856274089935</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33"/>
      <c r="BQ47" s="723"/>
      <c r="BR47" s="33"/>
    </row>
    <row r="48" spans="1:71" ht="36"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467">
        <v>2015</v>
      </c>
      <c r="BP48" s="144">
        <v>2016</v>
      </c>
      <c r="BQ48" s="464">
        <v>2017</v>
      </c>
      <c r="BR48" s="353">
        <v>2018</v>
      </c>
    </row>
    <row r="49" spans="1:71" ht="16.2" thickBot="1" x14ac:dyDescent="0.35">
      <c r="A49" s="55"/>
      <c r="B49" s="303"/>
      <c r="C49" s="7">
        <v>0</v>
      </c>
      <c r="D49" s="7">
        <v>0</v>
      </c>
      <c r="E49" s="7">
        <v>0</v>
      </c>
      <c r="F49" s="7">
        <v>0</v>
      </c>
      <c r="G49" s="154">
        <f>(G33-$B$40)*(1-$B$41)*10^3</f>
        <v>11.093688311099525</v>
      </c>
      <c r="H49" s="154">
        <f t="shared" ref="H49:BR49" si="37">(H33-$B$40)*(1-$B$41)*10^3</f>
        <v>20.762349058710026</v>
      </c>
      <c r="I49" s="154">
        <f t="shared" si="37"/>
        <v>29.232952534318827</v>
      </c>
      <c r="J49" s="154">
        <f t="shared" si="37"/>
        <v>36.696988962505827</v>
      </c>
      <c r="K49" s="154">
        <f t="shared" si="37"/>
        <v>43.316014756092109</v>
      </c>
      <c r="L49" s="154">
        <f t="shared" si="37"/>
        <v>49.226331778950311</v>
      </c>
      <c r="M49" s="154">
        <f t="shared" si="37"/>
        <v>54.542935144989755</v>
      </c>
      <c r="N49" s="154">
        <f t="shared" si="37"/>
        <v>59.362843895970457</v>
      </c>
      <c r="O49" s="154">
        <f t="shared" si="37"/>
        <v>64.064257321211585</v>
      </c>
      <c r="P49" s="154">
        <f t="shared" si="37"/>
        <v>68.67663562922688</v>
      </c>
      <c r="Q49" s="154">
        <f t="shared" si="37"/>
        <v>73.22483379952709</v>
      </c>
      <c r="R49" s="154">
        <f t="shared" si="37"/>
        <v>77.72982147345715</v>
      </c>
      <c r="S49" s="154">
        <f t="shared" si="37"/>
        <v>82.209290311472628</v>
      </c>
      <c r="T49" s="154">
        <f t="shared" si="37"/>
        <v>86.678166408136974</v>
      </c>
      <c r="U49" s="154">
        <f t="shared" si="37"/>
        <v>91.149042606246127</v>
      </c>
      <c r="V49" s="154">
        <f t="shared" si="37"/>
        <v>95.632543231474173</v>
      </c>
      <c r="W49" s="154">
        <f t="shared" si="37"/>
        <v>100.13763181158502</v>
      </c>
      <c r="X49" s="154">
        <f t="shared" si="37"/>
        <v>104.67187069288092</v>
      </c>
      <c r="Y49" s="154">
        <f t="shared" si="37"/>
        <v>109.5590387501167</v>
      </c>
      <c r="Z49" s="154">
        <f t="shared" si="37"/>
        <v>114.76815214406588</v>
      </c>
      <c r="AA49" s="154">
        <f t="shared" si="37"/>
        <v>120.27307043893421</v>
      </c>
      <c r="AB49" s="154">
        <f t="shared" si="37"/>
        <v>126.05173948002133</v>
      </c>
      <c r="AC49" s="154">
        <f t="shared" si="37"/>
        <v>132.08555262498288</v>
      </c>
      <c r="AD49" s="154">
        <f t="shared" si="37"/>
        <v>138.35881182762154</v>
      </c>
      <c r="AE49" s="154">
        <f t="shared" si="37"/>
        <v>144.85827296522802</v>
      </c>
      <c r="AF49" s="154">
        <f t="shared" si="37"/>
        <v>151.57276224049468</v>
      </c>
      <c r="AG49" s="154">
        <f t="shared" si="37"/>
        <v>158.4928525476015</v>
      </c>
      <c r="AH49" s="154">
        <f t="shared" si="37"/>
        <v>165.61059042885682</v>
      </c>
      <c r="AI49" s="154">
        <f t="shared" si="37"/>
        <v>173.07046189329009</v>
      </c>
      <c r="AJ49" s="154">
        <f t="shared" si="37"/>
        <v>180.83713405274989</v>
      </c>
      <c r="AK49" s="154">
        <f t="shared" si="37"/>
        <v>188.88079726720434</v>
      </c>
      <c r="AL49" s="154">
        <f t="shared" si="37"/>
        <v>197.17630174886867</v>
      </c>
      <c r="AM49" s="154">
        <f t="shared" si="37"/>
        <v>205.70242913264545</v>
      </c>
      <c r="AN49" s="154">
        <f t="shared" si="37"/>
        <v>214.44127791490129</v>
      </c>
      <c r="AO49" s="154">
        <f t="shared" si="37"/>
        <v>223.3777449606462</v>
      </c>
      <c r="AP49" s="154">
        <f t="shared" si="37"/>
        <v>232.49908806167244</v>
      </c>
      <c r="AQ49" s="154">
        <f t="shared" si="37"/>
        <v>241.79455687574199</v>
      </c>
      <c r="AR49" s="154">
        <f t="shared" si="37"/>
        <v>251.25508155747568</v>
      </c>
      <c r="AS49" s="154">
        <f t="shared" si="37"/>
        <v>261.45484439014916</v>
      </c>
      <c r="AT49" s="154">
        <f t="shared" si="37"/>
        <v>272.3210861430166</v>
      </c>
      <c r="AU49" s="154">
        <f t="shared" si="37"/>
        <v>283.79242133102383</v>
      </c>
      <c r="AV49" s="154">
        <f t="shared" si="37"/>
        <v>300.06997478000028</v>
      </c>
      <c r="AW49" s="154">
        <f t="shared" si="37"/>
        <v>316.37253080175128</v>
      </c>
      <c r="AX49" s="154">
        <f t="shared" si="37"/>
        <v>332.74220772091127</v>
      </c>
      <c r="AY49" s="154">
        <f t="shared" si="37"/>
        <v>349.21453991244351</v>
      </c>
      <c r="AZ49" s="154">
        <f t="shared" si="37"/>
        <v>365.81950700671013</v>
      </c>
      <c r="BA49" s="154">
        <f t="shared" si="37"/>
        <v>382.58240220888467</v>
      </c>
      <c r="BB49" s="154">
        <f t="shared" si="37"/>
        <v>399.52456488240222</v>
      </c>
      <c r="BC49" s="154">
        <f t="shared" si="37"/>
        <v>416.01608607397122</v>
      </c>
      <c r="BD49" s="154">
        <f t="shared" si="37"/>
        <v>432.15814208937917</v>
      </c>
      <c r="BE49" s="154">
        <f t="shared" si="37"/>
        <v>448.03609332266933</v>
      </c>
      <c r="BF49" s="154">
        <f t="shared" si="37"/>
        <v>498.52116857085929</v>
      </c>
      <c r="BG49" s="154">
        <f t="shared" si="37"/>
        <v>544.37717437525271</v>
      </c>
      <c r="BH49" s="154">
        <f t="shared" si="37"/>
        <v>586.37093580168698</v>
      </c>
      <c r="BI49" s="154">
        <f t="shared" si="37"/>
        <v>625.14940758202818</v>
      </c>
      <c r="BJ49" s="154">
        <f t="shared" si="37"/>
        <v>661.25841228224374</v>
      </c>
      <c r="BK49" s="154">
        <f t="shared" si="37"/>
        <v>695.1584493141861</v>
      </c>
      <c r="BL49" s="154">
        <f t="shared" si="37"/>
        <v>633.36991541123473</v>
      </c>
      <c r="BM49" s="154">
        <f t="shared" si="37"/>
        <v>582.55281944273349</v>
      </c>
      <c r="BN49" s="212">
        <f t="shared" si="37"/>
        <v>552.72670604008192</v>
      </c>
      <c r="BO49" s="212">
        <f t="shared" si="37"/>
        <v>558.54034101584216</v>
      </c>
      <c r="BP49" s="154">
        <f t="shared" si="37"/>
        <v>569.3049336578913</v>
      </c>
      <c r="BQ49" s="212">
        <f t="shared" si="37"/>
        <v>641.29904841860002</v>
      </c>
      <c r="BR49" s="212">
        <f t="shared" si="37"/>
        <v>706.24806095611473</v>
      </c>
      <c r="BS49" s="477"/>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483"/>
      <c r="BP50" s="678"/>
      <c r="BQ50" s="678"/>
      <c r="BR50" s="678"/>
      <c r="BS50" s="619"/>
    </row>
    <row r="51" spans="1:71" ht="33.75"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67">
        <v>2015</v>
      </c>
      <c r="BP51" s="144">
        <v>2016</v>
      </c>
      <c r="BQ51" s="464">
        <v>2017</v>
      </c>
      <c r="BR51" s="353">
        <v>2018</v>
      </c>
    </row>
    <row r="52" spans="1:71" s="18" customFormat="1" ht="16.2" thickBot="1" x14ac:dyDescent="0.35">
      <c r="A52" s="316"/>
      <c r="B52" s="317"/>
      <c r="C52" s="167">
        <v>0</v>
      </c>
      <c r="D52" s="167">
        <v>0</v>
      </c>
      <c r="E52" s="167">
        <v>0</v>
      </c>
      <c r="F52" s="318">
        <v>0</v>
      </c>
      <c r="G52" s="167">
        <f>G49*21</f>
        <v>232.96745453309003</v>
      </c>
      <c r="H52" s="167">
        <f t="shared" ref="H52:BR52" si="38">H49*21</f>
        <v>436.00933023291054</v>
      </c>
      <c r="I52" s="167">
        <f t="shared" si="38"/>
        <v>613.89200322069541</v>
      </c>
      <c r="J52" s="167">
        <f t="shared" si="38"/>
        <v>770.63676821262243</v>
      </c>
      <c r="K52" s="167">
        <f t="shared" si="38"/>
        <v>909.63630987793431</v>
      </c>
      <c r="L52" s="167">
        <f t="shared" si="38"/>
        <v>1033.7529673579565</v>
      </c>
      <c r="M52" s="167">
        <f t="shared" si="38"/>
        <v>1145.4016380447849</v>
      </c>
      <c r="N52" s="167">
        <f t="shared" si="38"/>
        <v>1246.6197218153795</v>
      </c>
      <c r="O52" s="167">
        <f t="shared" si="38"/>
        <v>1345.3494037454434</v>
      </c>
      <c r="P52" s="167">
        <f t="shared" si="38"/>
        <v>1442.2093482137645</v>
      </c>
      <c r="Q52" s="167">
        <f t="shared" si="38"/>
        <v>1537.7215097900689</v>
      </c>
      <c r="R52" s="167">
        <f t="shared" si="38"/>
        <v>1632.3262509426002</v>
      </c>
      <c r="S52" s="167">
        <f t="shared" si="38"/>
        <v>1726.3950965409251</v>
      </c>
      <c r="T52" s="167">
        <f t="shared" si="38"/>
        <v>1820.2414945708765</v>
      </c>
      <c r="U52" s="167">
        <f t="shared" si="38"/>
        <v>1914.1298947311686</v>
      </c>
      <c r="V52" s="167">
        <f t="shared" si="38"/>
        <v>2008.2834078609576</v>
      </c>
      <c r="W52" s="167">
        <f t="shared" si="38"/>
        <v>2102.8902680432857</v>
      </c>
      <c r="X52" s="167">
        <f t="shared" si="38"/>
        <v>2198.1092845504991</v>
      </c>
      <c r="Y52" s="167">
        <f t="shared" si="38"/>
        <v>2300.7398137524506</v>
      </c>
      <c r="Z52" s="167">
        <f t="shared" si="38"/>
        <v>2410.1311950253835</v>
      </c>
      <c r="AA52" s="167">
        <f t="shared" si="38"/>
        <v>2525.7344792176186</v>
      </c>
      <c r="AB52" s="167">
        <f t="shared" si="38"/>
        <v>2647.0865290804477</v>
      </c>
      <c r="AC52" s="167">
        <f t="shared" si="38"/>
        <v>2773.7966051246403</v>
      </c>
      <c r="AD52" s="167">
        <f t="shared" si="38"/>
        <v>2905.5350483800521</v>
      </c>
      <c r="AE52" s="167">
        <f t="shared" si="38"/>
        <v>3042.0237322697885</v>
      </c>
      <c r="AF52" s="167">
        <f t="shared" si="38"/>
        <v>3183.0280070503882</v>
      </c>
      <c r="AG52" s="167">
        <f t="shared" si="38"/>
        <v>3328.3499034996316</v>
      </c>
      <c r="AH52" s="167">
        <f t="shared" si="38"/>
        <v>3477.8223990059932</v>
      </c>
      <c r="AI52" s="167">
        <f t="shared" si="38"/>
        <v>3634.479699759092</v>
      </c>
      <c r="AJ52" s="167">
        <f t="shared" si="38"/>
        <v>3797.5798151077479</v>
      </c>
      <c r="AK52" s="167">
        <f t="shared" si="38"/>
        <v>3966.4967426112912</v>
      </c>
      <c r="AL52" s="167">
        <f t="shared" si="38"/>
        <v>4140.7023367262418</v>
      </c>
      <c r="AM52" s="167">
        <f t="shared" si="38"/>
        <v>4319.7510117855545</v>
      </c>
      <c r="AN52" s="167">
        <f t="shared" si="38"/>
        <v>4503.266836212927</v>
      </c>
      <c r="AO52" s="167">
        <f t="shared" si="38"/>
        <v>4690.9326441735702</v>
      </c>
      <c r="AP52" s="167">
        <f t="shared" si="38"/>
        <v>4882.4808492951215</v>
      </c>
      <c r="AQ52" s="167">
        <f t="shared" si="38"/>
        <v>5077.6856943905814</v>
      </c>
      <c r="AR52" s="167">
        <f t="shared" si="38"/>
        <v>5276.3567127069891</v>
      </c>
      <c r="AS52" s="167">
        <f t="shared" si="38"/>
        <v>5490.551732193132</v>
      </c>
      <c r="AT52" s="167">
        <f t="shared" si="38"/>
        <v>5718.7428090033482</v>
      </c>
      <c r="AU52" s="167">
        <f t="shared" si="38"/>
        <v>5959.6408479515003</v>
      </c>
      <c r="AV52" s="167">
        <f t="shared" si="38"/>
        <v>6301.469470380006</v>
      </c>
      <c r="AW52" s="167">
        <f t="shared" si="38"/>
        <v>6643.8231468367767</v>
      </c>
      <c r="AX52" s="167">
        <f t="shared" si="38"/>
        <v>6987.5863621391363</v>
      </c>
      <c r="AY52" s="167">
        <f t="shared" si="38"/>
        <v>7333.5053381613134</v>
      </c>
      <c r="AZ52" s="167">
        <f t="shared" si="38"/>
        <v>7682.2096471409122</v>
      </c>
      <c r="BA52" s="167">
        <f t="shared" si="38"/>
        <v>8034.2304463865785</v>
      </c>
      <c r="BB52" s="167">
        <f t="shared" si="38"/>
        <v>8390.0158625304466</v>
      </c>
      <c r="BC52" s="167">
        <f t="shared" si="38"/>
        <v>8736.3378075533965</v>
      </c>
      <c r="BD52" s="167">
        <f t="shared" si="38"/>
        <v>9075.3209838769617</v>
      </c>
      <c r="BE52" s="167">
        <f t="shared" si="38"/>
        <v>9408.7579597760559</v>
      </c>
      <c r="BF52" s="167">
        <f t="shared" si="38"/>
        <v>10468.944539988044</v>
      </c>
      <c r="BG52" s="167">
        <f t="shared" si="38"/>
        <v>11431.920661880307</v>
      </c>
      <c r="BH52" s="167">
        <f t="shared" si="38"/>
        <v>12313.789651835426</v>
      </c>
      <c r="BI52" s="167">
        <f t="shared" si="38"/>
        <v>13128.137559222592</v>
      </c>
      <c r="BJ52" s="167">
        <f t="shared" si="38"/>
        <v>13886.426657927119</v>
      </c>
      <c r="BK52" s="167">
        <f t="shared" si="38"/>
        <v>14598.327435597908</v>
      </c>
      <c r="BL52" s="167">
        <f t="shared" si="38"/>
        <v>13300.768223635929</v>
      </c>
      <c r="BM52" s="167">
        <f t="shared" si="38"/>
        <v>12233.609208297403</v>
      </c>
      <c r="BN52" s="167">
        <f t="shared" si="38"/>
        <v>11607.260826841721</v>
      </c>
      <c r="BO52" s="597">
        <f t="shared" si="38"/>
        <v>11729.347161332686</v>
      </c>
      <c r="BP52" s="322">
        <f t="shared" si="38"/>
        <v>11955.403606815717</v>
      </c>
      <c r="BQ52" s="167">
        <f t="shared" si="38"/>
        <v>13467.280016790601</v>
      </c>
      <c r="BR52" s="654">
        <f t="shared" si="38"/>
        <v>14831.209280078408</v>
      </c>
    </row>
  </sheetData>
  <mergeCells count="2">
    <mergeCell ref="A43:B43"/>
    <mergeCell ref="A35:B3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S52"/>
  <sheetViews>
    <sheetView topLeftCell="A34" zoomScale="70" zoomScaleNormal="70" workbookViewId="0">
      <pane xSplit="2" topLeftCell="BI1" activePane="topRight" state="frozen"/>
      <selection pane="topRight" activeCell="A46" sqref="A46"/>
    </sheetView>
  </sheetViews>
  <sheetFormatPr defaultColWidth="9.33203125" defaultRowHeight="14.4" x14ac:dyDescent="0.3"/>
  <cols>
    <col min="1" max="1" width="41.33203125" style="2" customWidth="1"/>
    <col min="2" max="2" width="27.33203125" style="2" customWidth="1"/>
    <col min="3" max="3" width="17.6640625" style="2" customWidth="1"/>
    <col min="4" max="25" width="14.5546875" style="2" bestFit="1" customWidth="1"/>
    <col min="26" max="66" width="17.44140625" style="2" customWidth="1"/>
    <col min="67" max="67" width="17.6640625" style="2" customWidth="1"/>
    <col min="68" max="68" width="17.6640625" style="287" customWidth="1"/>
    <col min="69" max="69" width="18.33203125" style="2" customWidth="1"/>
    <col min="70" max="70" width="18.6640625" style="2" customWidth="1"/>
    <col min="71" max="16384" width="9.33203125" style="2"/>
  </cols>
  <sheetData>
    <row r="1" spans="1:71" ht="15" thickBot="1" x14ac:dyDescent="0.35"/>
    <row r="2" spans="1:71" ht="15.6" x14ac:dyDescent="0.3">
      <c r="A2" s="79" t="s">
        <v>0</v>
      </c>
      <c r="B2" s="80" t="s">
        <v>159</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464">
        <v>2017</v>
      </c>
      <c r="BR2" s="353">
        <v>2018</v>
      </c>
    </row>
    <row r="3" spans="1:71" s="18" customFormat="1" ht="16.2" thickBot="1" x14ac:dyDescent="0.35">
      <c r="A3" s="313"/>
      <c r="B3" s="314"/>
      <c r="C3" s="168">
        <f>Population!D19</f>
        <v>457213</v>
      </c>
      <c r="D3" s="168">
        <f t="shared" ref="D3:L3" si="0">C3+($C$3*(C6/100))</f>
        <v>470823.2</v>
      </c>
      <c r="E3" s="168">
        <f t="shared" si="0"/>
        <v>484433.4</v>
      </c>
      <c r="F3" s="168">
        <f t="shared" si="0"/>
        <v>498043.60000000003</v>
      </c>
      <c r="G3" s="168">
        <f t="shared" si="0"/>
        <v>511653.80000000005</v>
      </c>
      <c r="H3" s="168">
        <f t="shared" si="0"/>
        <v>525264</v>
      </c>
      <c r="I3" s="168">
        <f t="shared" si="0"/>
        <v>538874.19999999995</v>
      </c>
      <c r="J3" s="168">
        <f t="shared" si="0"/>
        <v>552484.39999999991</v>
      </c>
      <c r="K3" s="168">
        <f t="shared" si="0"/>
        <v>566094.59999999986</v>
      </c>
      <c r="L3" s="168">
        <f t="shared" si="0"/>
        <v>579704.79999999981</v>
      </c>
      <c r="M3" s="168">
        <f>Population!E19</f>
        <v>593315</v>
      </c>
      <c r="N3" s="168">
        <f t="shared" ref="N3:V3" si="1">M3+($M$3*(M6/100))</f>
        <v>619805.6</v>
      </c>
      <c r="O3" s="168">
        <f t="shared" si="1"/>
        <v>646296.19999999995</v>
      </c>
      <c r="P3" s="168">
        <f t="shared" si="1"/>
        <v>672786.79999999993</v>
      </c>
      <c r="Q3" s="168">
        <f t="shared" si="1"/>
        <v>699277.39999999991</v>
      </c>
      <c r="R3" s="168">
        <f t="shared" si="1"/>
        <v>725767.99999999988</v>
      </c>
      <c r="S3" s="168">
        <f t="shared" si="1"/>
        <v>752258.59999999986</v>
      </c>
      <c r="T3" s="168">
        <f t="shared" si="1"/>
        <v>778749.19999999984</v>
      </c>
      <c r="U3" s="168">
        <f t="shared" si="1"/>
        <v>805239.79999999981</v>
      </c>
      <c r="V3" s="168">
        <f t="shared" si="1"/>
        <v>831730.39999999979</v>
      </c>
      <c r="W3" s="168">
        <f>Population!F19</f>
        <v>858221</v>
      </c>
      <c r="X3" s="168">
        <f t="shared" ref="X3:AF3" si="2">W3+($W$3*(W6/100))</f>
        <v>898439.2</v>
      </c>
      <c r="Y3" s="168">
        <f t="shared" si="2"/>
        <v>938657.39999999991</v>
      </c>
      <c r="Z3" s="168">
        <f t="shared" si="2"/>
        <v>978875.59999999986</v>
      </c>
      <c r="AA3" s="168">
        <f t="shared" si="2"/>
        <v>1019093.7999999998</v>
      </c>
      <c r="AB3" s="168">
        <f t="shared" si="2"/>
        <v>1059311.9999999998</v>
      </c>
      <c r="AC3" s="168">
        <f t="shared" si="2"/>
        <v>1099530.1999999997</v>
      </c>
      <c r="AD3" s="168">
        <f t="shared" si="2"/>
        <v>1139748.3999999997</v>
      </c>
      <c r="AE3" s="168">
        <f t="shared" si="2"/>
        <v>1179966.5999999996</v>
      </c>
      <c r="AF3" s="168">
        <f t="shared" si="2"/>
        <v>1220184.7999999996</v>
      </c>
      <c r="AG3" s="168">
        <f>Population!G19</f>
        <v>1260403</v>
      </c>
      <c r="AH3" s="168">
        <f t="shared" ref="AH3:AP3" si="3">AG3+($AG$3*(AG6/100))</f>
        <v>1318302.7</v>
      </c>
      <c r="AI3" s="168">
        <f t="shared" si="3"/>
        <v>1376202.4</v>
      </c>
      <c r="AJ3" s="168">
        <f t="shared" si="3"/>
        <v>1434102.0999999999</v>
      </c>
      <c r="AK3" s="168">
        <f t="shared" si="3"/>
        <v>1492001.7999999998</v>
      </c>
      <c r="AL3" s="168">
        <f t="shared" si="3"/>
        <v>1549901.4999999998</v>
      </c>
      <c r="AM3" s="168">
        <f t="shared" si="3"/>
        <v>1607801.1999999997</v>
      </c>
      <c r="AN3" s="168">
        <f t="shared" si="3"/>
        <v>1665700.8999999997</v>
      </c>
      <c r="AO3" s="168">
        <f t="shared" si="3"/>
        <v>1723600.5999999996</v>
      </c>
      <c r="AP3" s="168">
        <f t="shared" si="3"/>
        <v>1781500.2999999996</v>
      </c>
      <c r="AQ3" s="168">
        <f>Population!H19</f>
        <v>1839400</v>
      </c>
      <c r="AR3" s="168">
        <f t="shared" ref="AR3:AZ3" si="4">AQ3+($AQ$3*(AQ6/100))</f>
        <v>1907123.8</v>
      </c>
      <c r="AS3" s="168">
        <f t="shared" si="4"/>
        <v>1974847.6</v>
      </c>
      <c r="AT3" s="168">
        <f t="shared" si="4"/>
        <v>2042571.4000000001</v>
      </c>
      <c r="AU3" s="168">
        <f t="shared" si="4"/>
        <v>2110295.2000000002</v>
      </c>
      <c r="AV3" s="168">
        <f t="shared" si="4"/>
        <v>2178019</v>
      </c>
      <c r="AW3" s="168">
        <f t="shared" si="4"/>
        <v>2245742.7999999998</v>
      </c>
      <c r="AX3" s="168">
        <f t="shared" si="4"/>
        <v>2313466.5999999996</v>
      </c>
      <c r="AY3" s="168">
        <f t="shared" si="4"/>
        <v>2381190.3999999994</v>
      </c>
      <c r="AZ3" s="168">
        <f t="shared" si="4"/>
        <v>2448914.1999999993</v>
      </c>
      <c r="BA3" s="168">
        <f>Population!I19</f>
        <v>2516638</v>
      </c>
      <c r="BB3" s="168">
        <f t="shared" ref="BB3:BJ3" si="5">BA3+($BA$3*(BA6/100))</f>
        <v>2608298.4</v>
      </c>
      <c r="BC3" s="168">
        <f t="shared" si="5"/>
        <v>2699958.8</v>
      </c>
      <c r="BD3" s="168">
        <f t="shared" si="5"/>
        <v>2791619.1999999997</v>
      </c>
      <c r="BE3" s="168">
        <f t="shared" si="5"/>
        <v>2883279.5999999996</v>
      </c>
      <c r="BF3" s="168">
        <f t="shared" si="5"/>
        <v>2974939.9999999995</v>
      </c>
      <c r="BG3" s="168">
        <f t="shared" si="5"/>
        <v>3066600.3999999994</v>
      </c>
      <c r="BH3" s="168">
        <f t="shared" si="5"/>
        <v>3158260.7999999993</v>
      </c>
      <c r="BI3" s="168">
        <f t="shared" si="5"/>
        <v>3249921.1999999993</v>
      </c>
      <c r="BJ3" s="168">
        <f t="shared" si="5"/>
        <v>3341581.5999999992</v>
      </c>
      <c r="BK3" s="168">
        <f>Population!J19</f>
        <v>3433242</v>
      </c>
      <c r="BL3" s="168">
        <f>BK3+($BK$3*(BK6/100))</f>
        <v>3558286.7362778438</v>
      </c>
      <c r="BM3" s="168">
        <f>BL3+($BK$3*(BL6/100))</f>
        <v>3683331.4725556877</v>
      </c>
      <c r="BN3" s="492">
        <f>BM3+($BK$3*(BM6/100))</f>
        <v>3808376.2088335315</v>
      </c>
      <c r="BO3" s="492">
        <f>BN3+($BK$3*(BN6/100))</f>
        <v>3933420.9451113753</v>
      </c>
      <c r="BP3" s="492">
        <f t="shared" ref="BP3:BR3" si="6">BO3+($BK$3*(BO6/100))</f>
        <v>4058465.6813892191</v>
      </c>
      <c r="BQ3" s="492">
        <f t="shared" si="6"/>
        <v>4183510.417667063</v>
      </c>
      <c r="BR3" s="679">
        <f t="shared" si="6"/>
        <v>4308555.1539449068</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483"/>
      <c r="BP4" s="678"/>
      <c r="BR4" s="483"/>
      <c r="BS4" s="619"/>
    </row>
    <row r="5" spans="1:71" ht="31.2" x14ac:dyDescent="0.3">
      <c r="A5" s="79" t="s">
        <v>1</v>
      </c>
      <c r="B5" s="80" t="s">
        <v>159</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481">
        <v>2016</v>
      </c>
      <c r="BQ5" s="464">
        <v>2017</v>
      </c>
      <c r="BR5" s="353">
        <v>2018</v>
      </c>
    </row>
    <row r="6" spans="1:71" ht="16.2" thickBot="1" x14ac:dyDescent="0.35">
      <c r="A6" s="42"/>
      <c r="B6" s="22"/>
      <c r="C6" s="199">
        <f t="shared" ref="C6:L6" si="7">((($M$3-$C$3)/$C$3)*100)/10</f>
        <v>2.976774501162478</v>
      </c>
      <c r="D6" s="199">
        <f t="shared" si="7"/>
        <v>2.976774501162478</v>
      </c>
      <c r="E6" s="199">
        <f t="shared" si="7"/>
        <v>2.976774501162478</v>
      </c>
      <c r="F6" s="199">
        <f t="shared" si="7"/>
        <v>2.976774501162478</v>
      </c>
      <c r="G6" s="199">
        <f t="shared" si="7"/>
        <v>2.976774501162478</v>
      </c>
      <c r="H6" s="199">
        <f t="shared" si="7"/>
        <v>2.976774501162478</v>
      </c>
      <c r="I6" s="199">
        <f t="shared" si="7"/>
        <v>2.976774501162478</v>
      </c>
      <c r="J6" s="199">
        <f t="shared" si="7"/>
        <v>2.976774501162478</v>
      </c>
      <c r="K6" s="199">
        <f t="shared" si="7"/>
        <v>2.976774501162478</v>
      </c>
      <c r="L6" s="199">
        <f t="shared" si="7"/>
        <v>2.976774501162478</v>
      </c>
      <c r="M6" s="199">
        <f t="shared" ref="M6:V6" si="8">((($W$3-$M$3)/$M$3)*100)/10</f>
        <v>4.464845823887817</v>
      </c>
      <c r="N6" s="199">
        <f t="shared" si="8"/>
        <v>4.464845823887817</v>
      </c>
      <c r="O6" s="199">
        <f t="shared" si="8"/>
        <v>4.464845823887817</v>
      </c>
      <c r="P6" s="199">
        <f t="shared" si="8"/>
        <v>4.464845823887817</v>
      </c>
      <c r="Q6" s="199">
        <f t="shared" si="8"/>
        <v>4.464845823887817</v>
      </c>
      <c r="R6" s="199">
        <f t="shared" si="8"/>
        <v>4.464845823887817</v>
      </c>
      <c r="S6" s="199">
        <f t="shared" si="8"/>
        <v>4.464845823887817</v>
      </c>
      <c r="T6" s="199">
        <f t="shared" si="8"/>
        <v>4.464845823887817</v>
      </c>
      <c r="U6" s="199">
        <f t="shared" si="8"/>
        <v>4.464845823887817</v>
      </c>
      <c r="V6" s="199">
        <f t="shared" si="8"/>
        <v>4.464845823887817</v>
      </c>
      <c r="W6" s="199">
        <f t="shared" ref="W6:AF6" si="9">((($AG$3-$W$3)/$W$3)*100)/10</f>
        <v>4.6862288384926494</v>
      </c>
      <c r="X6" s="199">
        <f t="shared" si="9"/>
        <v>4.6862288384926494</v>
      </c>
      <c r="Y6" s="199">
        <f t="shared" si="9"/>
        <v>4.6862288384926494</v>
      </c>
      <c r="Z6" s="199">
        <f t="shared" si="9"/>
        <v>4.6862288384926494</v>
      </c>
      <c r="AA6" s="199">
        <f t="shared" si="9"/>
        <v>4.6862288384926494</v>
      </c>
      <c r="AB6" s="199">
        <f t="shared" si="9"/>
        <v>4.6862288384926494</v>
      </c>
      <c r="AC6" s="199">
        <f t="shared" si="9"/>
        <v>4.6862288384926494</v>
      </c>
      <c r="AD6" s="199">
        <f t="shared" si="9"/>
        <v>4.6862288384926494</v>
      </c>
      <c r="AE6" s="199">
        <f t="shared" si="9"/>
        <v>4.6862288384926494</v>
      </c>
      <c r="AF6" s="199">
        <f t="shared" si="9"/>
        <v>4.6862288384926494</v>
      </c>
      <c r="AG6" s="199">
        <f t="shared" ref="AG6:AP6" si="10">((($AQ$3-$AG$3)/$AG$3)*100)/10</f>
        <v>4.5937450164748892</v>
      </c>
      <c r="AH6" s="199">
        <f t="shared" si="10"/>
        <v>4.5937450164748892</v>
      </c>
      <c r="AI6" s="199">
        <f t="shared" si="10"/>
        <v>4.5937450164748892</v>
      </c>
      <c r="AJ6" s="199">
        <f t="shared" si="10"/>
        <v>4.5937450164748892</v>
      </c>
      <c r="AK6" s="199">
        <f t="shared" si="10"/>
        <v>4.5937450164748892</v>
      </c>
      <c r="AL6" s="199">
        <f t="shared" si="10"/>
        <v>4.5937450164748892</v>
      </c>
      <c r="AM6" s="199">
        <f t="shared" si="10"/>
        <v>4.5937450164748892</v>
      </c>
      <c r="AN6" s="199">
        <f t="shared" si="10"/>
        <v>4.5937450164748892</v>
      </c>
      <c r="AO6" s="199">
        <f t="shared" si="10"/>
        <v>4.5937450164748892</v>
      </c>
      <c r="AP6" s="199">
        <f t="shared" si="10"/>
        <v>4.5937450164748892</v>
      </c>
      <c r="AQ6" s="199">
        <f t="shared" ref="AQ6:AZ6" si="11">((($BA$3-$AQ$3)/$AQ$3)*100)/10</f>
        <v>3.6818419049690112</v>
      </c>
      <c r="AR6" s="199">
        <f t="shared" si="11"/>
        <v>3.6818419049690112</v>
      </c>
      <c r="AS6" s="199">
        <f t="shared" si="11"/>
        <v>3.6818419049690112</v>
      </c>
      <c r="AT6" s="199">
        <f t="shared" si="11"/>
        <v>3.6818419049690112</v>
      </c>
      <c r="AU6" s="199">
        <f t="shared" si="11"/>
        <v>3.6818419049690112</v>
      </c>
      <c r="AV6" s="199">
        <f t="shared" si="11"/>
        <v>3.6818419049690112</v>
      </c>
      <c r="AW6" s="199">
        <f t="shared" si="11"/>
        <v>3.6818419049690112</v>
      </c>
      <c r="AX6" s="199">
        <f t="shared" si="11"/>
        <v>3.6818419049690112</v>
      </c>
      <c r="AY6" s="199">
        <f t="shared" si="11"/>
        <v>3.6818419049690112</v>
      </c>
      <c r="AZ6" s="199">
        <f t="shared" si="11"/>
        <v>3.6818419049690112</v>
      </c>
      <c r="BA6" s="199">
        <f t="shared" ref="BA6:BR6" si="12">((($BK$3-$BA$3)/$BA$3)*100)/10</f>
        <v>3.6421765863823081</v>
      </c>
      <c r="BB6" s="199">
        <f t="shared" si="12"/>
        <v>3.6421765863823081</v>
      </c>
      <c r="BC6" s="199">
        <f t="shared" si="12"/>
        <v>3.6421765863823081</v>
      </c>
      <c r="BD6" s="199">
        <f t="shared" si="12"/>
        <v>3.6421765863823081</v>
      </c>
      <c r="BE6" s="199">
        <f t="shared" si="12"/>
        <v>3.6421765863823081</v>
      </c>
      <c r="BF6" s="199">
        <f t="shared" si="12"/>
        <v>3.6421765863823081</v>
      </c>
      <c r="BG6" s="199">
        <f t="shared" si="12"/>
        <v>3.6421765863823081</v>
      </c>
      <c r="BH6" s="199">
        <f t="shared" si="12"/>
        <v>3.6421765863823081</v>
      </c>
      <c r="BI6" s="199">
        <f t="shared" si="12"/>
        <v>3.6421765863823081</v>
      </c>
      <c r="BJ6" s="199">
        <f t="shared" si="12"/>
        <v>3.6421765863823081</v>
      </c>
      <c r="BK6" s="199">
        <f t="shared" si="12"/>
        <v>3.6421765863823081</v>
      </c>
      <c r="BL6" s="199">
        <f t="shared" si="12"/>
        <v>3.6421765863823081</v>
      </c>
      <c r="BM6" s="199">
        <f t="shared" si="12"/>
        <v>3.6421765863823081</v>
      </c>
      <c r="BN6" s="471">
        <f t="shared" si="12"/>
        <v>3.6421765863823081</v>
      </c>
      <c r="BO6" s="199">
        <f t="shared" si="12"/>
        <v>3.6421765863823081</v>
      </c>
      <c r="BP6" s="199">
        <f t="shared" si="12"/>
        <v>3.6421765863823081</v>
      </c>
      <c r="BQ6" s="576">
        <f t="shared" si="12"/>
        <v>3.6421765863823081</v>
      </c>
      <c r="BR6" s="656">
        <f t="shared" si="12"/>
        <v>3.6421765863823081</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P7" s="483"/>
      <c r="BQ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144">
        <v>2015</v>
      </c>
      <c r="BP8" s="144">
        <v>2016</v>
      </c>
      <c r="BQ8" s="464">
        <v>2017</v>
      </c>
      <c r="BR8" s="353">
        <v>2018</v>
      </c>
    </row>
    <row r="9" spans="1:71" ht="16.2" thickBot="1" x14ac:dyDescent="0.35">
      <c r="A9" s="39"/>
      <c r="B9" s="24"/>
      <c r="C9" s="151">
        <f t="shared" ref="C9:K9" si="13">D9-($M$9*(C12/100))</f>
        <v>0.27874681936814538</v>
      </c>
      <c r="D9" s="151">
        <f t="shared" si="13"/>
        <v>0.2823689531791439</v>
      </c>
      <c r="E9" s="151">
        <f t="shared" si="13"/>
        <v>0.28599108699014242</v>
      </c>
      <c r="F9" s="151">
        <f t="shared" si="13"/>
        <v>0.28961322080114094</v>
      </c>
      <c r="G9" s="151">
        <f t="shared" si="13"/>
        <v>0.29323535461213945</v>
      </c>
      <c r="H9" s="151">
        <f t="shared" si="13"/>
        <v>0.29685748842313797</v>
      </c>
      <c r="I9" s="151">
        <f t="shared" si="13"/>
        <v>0.30047962223413649</v>
      </c>
      <c r="J9" s="151">
        <f t="shared" si="13"/>
        <v>0.30410175604513501</v>
      </c>
      <c r="K9" s="151">
        <f t="shared" si="13"/>
        <v>0.30772388985613353</v>
      </c>
      <c r="L9" s="151">
        <f>M9-($M$9*(L12/100))</f>
        <v>0.31134602366713204</v>
      </c>
      <c r="M9" s="151">
        <f t="shared" ref="M9:U9" si="14">N9-($W$9*(M12/100))</f>
        <v>0.31496815747813056</v>
      </c>
      <c r="N9" s="151">
        <f t="shared" si="14"/>
        <v>0.31858484869554948</v>
      </c>
      <c r="O9" s="151">
        <f t="shared" si="14"/>
        <v>0.3222015399129684</v>
      </c>
      <c r="P9" s="151">
        <f t="shared" si="14"/>
        <v>0.32581823113038733</v>
      </c>
      <c r="Q9" s="151">
        <f t="shared" si="14"/>
        <v>0.32943492234780625</v>
      </c>
      <c r="R9" s="151">
        <f t="shared" si="14"/>
        <v>0.33305161356522517</v>
      </c>
      <c r="S9" s="151">
        <f t="shared" si="14"/>
        <v>0.33666830478264409</v>
      </c>
      <c r="T9" s="151">
        <f t="shared" si="14"/>
        <v>0.34028499600006301</v>
      </c>
      <c r="U9" s="151">
        <f t="shared" si="14"/>
        <v>0.34390168721748193</v>
      </c>
      <c r="V9" s="151">
        <f>W9-($W$9*(V12/100))</f>
        <v>0.34751837843490085</v>
      </c>
      <c r="W9" s="151">
        <f t="shared" ref="W9:AE9" si="15">X9-($AG$9*(W12/100))</f>
        <v>0.35113506965231978</v>
      </c>
      <c r="X9" s="151">
        <f t="shared" si="15"/>
        <v>0.35718628363108779</v>
      </c>
      <c r="Y9" s="151">
        <f t="shared" si="15"/>
        <v>0.3632374976098558</v>
      </c>
      <c r="Z9" s="151">
        <f t="shared" si="15"/>
        <v>0.36928871158862381</v>
      </c>
      <c r="AA9" s="151">
        <f t="shared" si="15"/>
        <v>0.37533992556739182</v>
      </c>
      <c r="AB9" s="151">
        <f t="shared" si="15"/>
        <v>0.38139113954615983</v>
      </c>
      <c r="AC9" s="151">
        <f t="shared" si="15"/>
        <v>0.38744235352492784</v>
      </c>
      <c r="AD9" s="151">
        <f t="shared" si="15"/>
        <v>0.39349356750369585</v>
      </c>
      <c r="AE9" s="151">
        <f t="shared" si="15"/>
        <v>0.39954478148246386</v>
      </c>
      <c r="AF9" s="151">
        <f>AG9-($AG$9*(AF12/100))</f>
        <v>0.40559599546123187</v>
      </c>
      <c r="AG9" s="151">
        <f t="shared" ref="AG9:AO9" si="16">AH9-($AQ$9*(AG12/100))</f>
        <v>0.41164720943999988</v>
      </c>
      <c r="AH9" s="151">
        <f t="shared" si="16"/>
        <v>0.4147456292959999</v>
      </c>
      <c r="AI9" s="151">
        <f t="shared" si="16"/>
        <v>0.41784404915199991</v>
      </c>
      <c r="AJ9" s="151">
        <f t="shared" si="16"/>
        <v>0.42094246900799992</v>
      </c>
      <c r="AK9" s="151">
        <f t="shared" si="16"/>
        <v>0.42404088886399993</v>
      </c>
      <c r="AL9" s="151">
        <f t="shared" si="16"/>
        <v>0.42713930871999994</v>
      </c>
      <c r="AM9" s="151">
        <f t="shared" si="16"/>
        <v>0.43023772857599996</v>
      </c>
      <c r="AN9" s="151">
        <f t="shared" si="16"/>
        <v>0.43333614843199997</v>
      </c>
      <c r="AO9" s="151">
        <f t="shared" si="16"/>
        <v>0.43643456828799998</v>
      </c>
      <c r="AP9" s="151">
        <f>AQ9-($AQ$9*(AP12/100))</f>
        <v>0.43953298814399999</v>
      </c>
      <c r="AQ9" s="151">
        <f t="shared" ref="AQ9:AY9" si="17">AR9-($BA$9*AQ12%)</f>
        <v>0.442631408</v>
      </c>
      <c r="AR9" s="151">
        <f t="shared" si="17"/>
        <v>0.44878186720000002</v>
      </c>
      <c r="AS9" s="151">
        <f t="shared" si="17"/>
        <v>0.45493232640000003</v>
      </c>
      <c r="AT9" s="151">
        <f t="shared" si="17"/>
        <v>0.46108278560000004</v>
      </c>
      <c r="AU9" s="151">
        <f t="shared" si="17"/>
        <v>0.46723324480000006</v>
      </c>
      <c r="AV9" s="151">
        <f t="shared" si="17"/>
        <v>0.47338370400000007</v>
      </c>
      <c r="AW9" s="151">
        <f t="shared" si="17"/>
        <v>0.47953416320000009</v>
      </c>
      <c r="AX9" s="151">
        <f t="shared" si="17"/>
        <v>0.4856846224000001</v>
      </c>
      <c r="AY9" s="151">
        <f t="shared" si="17"/>
        <v>0.49183508160000011</v>
      </c>
      <c r="AZ9" s="151">
        <f>BA9-($BA$9*AZ12%)</f>
        <v>0.49798554080000013</v>
      </c>
      <c r="BA9" s="151">
        <f>BB9-($BE$9*BA12%)</f>
        <v>0.50413600000000014</v>
      </c>
      <c r="BB9" s="151">
        <f>BC9-($BE$9*BB12%)</f>
        <v>0.51060200000000011</v>
      </c>
      <c r="BC9" s="151">
        <f>BD9-($BE$9*BC12%)</f>
        <v>0.51706800000000008</v>
      </c>
      <c r="BD9" s="151">
        <f>BE9-($BE$9*BD12%)</f>
        <v>0.52353400000000005</v>
      </c>
      <c r="BE9" s="151">
        <f>'Per Capita Generation'!E20</f>
        <v>0.53</v>
      </c>
      <c r="BF9" s="151">
        <f t="shared" ref="BF9:BK9" si="18">BE9+($BE$9*(BE12/100))</f>
        <v>0.536466</v>
      </c>
      <c r="BG9" s="151">
        <f t="shared" si="18"/>
        <v>0.54293199999999997</v>
      </c>
      <c r="BH9" s="151">
        <f t="shared" si="18"/>
        <v>0.54939799999999994</v>
      </c>
      <c r="BI9" s="151">
        <f t="shared" si="18"/>
        <v>0.55586399999999991</v>
      </c>
      <c r="BJ9" s="151">
        <f t="shared" si="18"/>
        <v>0.56232999999999989</v>
      </c>
      <c r="BK9" s="151">
        <f t="shared" si="18"/>
        <v>0.56879599999999986</v>
      </c>
      <c r="BL9" s="199">
        <f t="shared" ref="BL9:BQ9" si="19">BK9+($BK$9*(BK12/100))</f>
        <v>0.57573531119999988</v>
      </c>
      <c r="BM9" s="199">
        <f t="shared" si="19"/>
        <v>0.5826746223999999</v>
      </c>
      <c r="BN9" s="471">
        <f t="shared" si="19"/>
        <v>0.58961393359999992</v>
      </c>
      <c r="BO9" s="199">
        <f t="shared" si="19"/>
        <v>0.59655324479999994</v>
      </c>
      <c r="BP9" s="199">
        <f t="shared" si="19"/>
        <v>0.60349255599999996</v>
      </c>
      <c r="BQ9" s="199">
        <f t="shared" si="19"/>
        <v>0.61043186719999998</v>
      </c>
      <c r="BR9" s="656">
        <f t="shared" ref="BR9" si="20">BQ9+($BK$9*(BQ12/100))</f>
        <v>0.6173711784</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678"/>
      <c r="BP10" s="483"/>
      <c r="BQ10" s="483"/>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481">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7">
        <v>1.22</v>
      </c>
      <c r="BP12" s="7">
        <v>1.22</v>
      </c>
      <c r="BQ12" s="727">
        <v>1.22</v>
      </c>
      <c r="BR12" s="590">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P13" s="678"/>
      <c r="BQ13" s="678"/>
      <c r="BR13" s="483"/>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144">
        <v>2015</v>
      </c>
      <c r="BP14" s="481">
        <v>2016</v>
      </c>
      <c r="BQ14" s="464">
        <v>2017</v>
      </c>
      <c r="BR14" s="353">
        <v>2018</v>
      </c>
    </row>
    <row r="15" spans="1:71" ht="16.2" thickBot="1" x14ac:dyDescent="0.35">
      <c r="A15" s="39"/>
      <c r="B15" s="24"/>
      <c r="C15" s="215">
        <f t="shared" ref="C15:AX15" si="21">C9*C3*365/10^6</f>
        <v>46.518034376175265</v>
      </c>
      <c r="D15" s="215">
        <f t="shared" si="21"/>
        <v>48.525236752505975</v>
      </c>
      <c r="E15" s="215">
        <f t="shared" si="21"/>
        <v>50.568426643720628</v>
      </c>
      <c r="F15" s="215">
        <f t="shared" si="21"/>
        <v>52.647604049819222</v>
      </c>
      <c r="G15" s="215">
        <f t="shared" si="21"/>
        <v>54.76276897080178</v>
      </c>
      <c r="H15" s="215">
        <f t="shared" si="21"/>
        <v>56.913921406668258</v>
      </c>
      <c r="I15" s="215">
        <f t="shared" si="21"/>
        <v>59.101061357418708</v>
      </c>
      <c r="J15" s="215">
        <f t="shared" si="21"/>
        <v>61.324188823053106</v>
      </c>
      <c r="K15" s="215">
        <f t="shared" si="21"/>
        <v>63.583303803571454</v>
      </c>
      <c r="L15" s="215">
        <f t="shared" si="21"/>
        <v>65.878406298973758</v>
      </c>
      <c r="M15" s="215">
        <f t="shared" si="21"/>
        <v>68.209496309260004</v>
      </c>
      <c r="N15" s="215">
        <f t="shared" si="21"/>
        <v>72.073145753278808</v>
      </c>
      <c r="O15" s="215">
        <f t="shared" si="21"/>
        <v>76.006735271163436</v>
      </c>
      <c r="P15" s="215">
        <f t="shared" si="21"/>
        <v>80.010264862913871</v>
      </c>
      <c r="Q15" s="215">
        <f t="shared" si="21"/>
        <v>84.083734528530172</v>
      </c>
      <c r="R15" s="215">
        <f t="shared" si="21"/>
        <v>88.227144268012296</v>
      </c>
      <c r="S15" s="215">
        <f t="shared" si="21"/>
        <v>92.440494081360256</v>
      </c>
      <c r="T15" s="215">
        <f t="shared" si="21"/>
        <v>96.723783968574068</v>
      </c>
      <c r="U15" s="215">
        <f t="shared" si="21"/>
        <v>101.07701392965369</v>
      </c>
      <c r="V15" s="215">
        <f t="shared" si="21"/>
        <v>105.50018396459916</v>
      </c>
      <c r="W15" s="215">
        <f t="shared" si="21"/>
        <v>109.99329407341048</v>
      </c>
      <c r="X15" s="215">
        <f t="shared" si="21"/>
        <v>117.13220800451798</v>
      </c>
      <c r="Y15" s="215">
        <f t="shared" si="21"/>
        <v>124.4487812574753</v>
      </c>
      <c r="Z15" s="215">
        <f t="shared" si="21"/>
        <v>131.94301383228247</v>
      </c>
      <c r="AA15" s="215">
        <f t="shared" si="21"/>
        <v>139.6149057289395</v>
      </c>
      <c r="AB15" s="215">
        <f t="shared" si="21"/>
        <v>147.46445694744637</v>
      </c>
      <c r="AC15" s="215">
        <f t="shared" si="21"/>
        <v>155.49166748780311</v>
      </c>
      <c r="AD15" s="215">
        <f t="shared" si="21"/>
        <v>163.69653735000969</v>
      </c>
      <c r="AE15" s="215">
        <f t="shared" si="21"/>
        <v>172.07906653406607</v>
      </c>
      <c r="AF15" s="215">
        <f t="shared" si="21"/>
        <v>180.63925503997234</v>
      </c>
      <c r="AG15" s="215">
        <f t="shared" si="21"/>
        <v>189.37710286772852</v>
      </c>
      <c r="AH15" s="215">
        <f t="shared" si="21"/>
        <v>199.56750326365224</v>
      </c>
      <c r="AI15" s="215">
        <f t="shared" si="21"/>
        <v>209.88886389307555</v>
      </c>
      <c r="AJ15" s="215">
        <f t="shared" si="21"/>
        <v>220.34118475599848</v>
      </c>
      <c r="AK15" s="215">
        <f t="shared" si="21"/>
        <v>230.92446585242101</v>
      </c>
      <c r="AL15" s="215">
        <f t="shared" si="21"/>
        <v>241.63870718234318</v>
      </c>
      <c r="AM15" s="215">
        <f t="shared" si="21"/>
        <v>252.48390874576492</v>
      </c>
      <c r="AN15" s="215">
        <f t="shared" si="21"/>
        <v>263.46007054268625</v>
      </c>
      <c r="AO15" s="215">
        <f t="shared" si="21"/>
        <v>274.56719257310726</v>
      </c>
      <c r="AP15" s="215">
        <f t="shared" si="21"/>
        <v>285.80527483702781</v>
      </c>
      <c r="AQ15" s="215">
        <f t="shared" si="21"/>
        <v>297.17431733444806</v>
      </c>
      <c r="AR15" s="215">
        <f t="shared" si="21"/>
        <v>312.39714168012915</v>
      </c>
      <c r="AS15" s="215">
        <f t="shared" si="21"/>
        <v>327.92403472801175</v>
      </c>
      <c r="AT15" s="215">
        <f t="shared" si="21"/>
        <v>343.75499647809556</v>
      </c>
      <c r="AU15" s="215">
        <f t="shared" si="21"/>
        <v>359.89002693038083</v>
      </c>
      <c r="AV15" s="215">
        <f t="shared" si="21"/>
        <v>376.32912608486731</v>
      </c>
      <c r="AW15" s="215">
        <f t="shared" si="21"/>
        <v>393.07229394155507</v>
      </c>
      <c r="AX15" s="215">
        <f t="shared" si="21"/>
        <v>410.11953050044428</v>
      </c>
      <c r="AY15" s="215">
        <f>AY9*AY3*365/10^6</f>
        <v>427.47083576153494</v>
      </c>
      <c r="AZ15" s="215">
        <f t="shared" ref="AZ15:BR15" si="22">AZ9*AZ3*365/10^6</f>
        <v>445.12620972482677</v>
      </c>
      <c r="BA15" s="215">
        <f t="shared" si="22"/>
        <v>463.08565239032015</v>
      </c>
      <c r="BB15" s="215">
        <f t="shared" si="22"/>
        <v>486.10786856743204</v>
      </c>
      <c r="BC15" s="215">
        <f t="shared" si="22"/>
        <v>509.56273833141609</v>
      </c>
      <c r="BD15" s="215">
        <f t="shared" si="22"/>
        <v>533.45026168227196</v>
      </c>
      <c r="BE15" s="215">
        <f t="shared" si="22"/>
        <v>557.77043861999994</v>
      </c>
      <c r="BF15" s="215">
        <f t="shared" si="22"/>
        <v>582.52326914459991</v>
      </c>
      <c r="BG15" s="215">
        <f t="shared" si="22"/>
        <v>607.70875325607187</v>
      </c>
      <c r="BH15" s="215">
        <f t="shared" si="22"/>
        <v>633.32689095441583</v>
      </c>
      <c r="BI15" s="215">
        <f t="shared" si="22"/>
        <v>659.37768223963178</v>
      </c>
      <c r="BJ15" s="215">
        <f t="shared" si="22"/>
        <v>685.86112711171972</v>
      </c>
      <c r="BK15" s="215">
        <f t="shared" si="22"/>
        <v>712.77722557067978</v>
      </c>
      <c r="BL15" s="215">
        <f t="shared" si="22"/>
        <v>747.75043232916107</v>
      </c>
      <c r="BM15" s="215">
        <f t="shared" si="22"/>
        <v>783.35707785507861</v>
      </c>
      <c r="BN15" s="501">
        <f t="shared" si="22"/>
        <v>819.59716214843263</v>
      </c>
      <c r="BO15" s="501">
        <f t="shared" si="22"/>
        <v>856.47068520922278</v>
      </c>
      <c r="BP15" s="501">
        <f t="shared" si="22"/>
        <v>893.9776470374494</v>
      </c>
      <c r="BQ15" s="215">
        <f t="shared" si="22"/>
        <v>932.11804763311227</v>
      </c>
      <c r="BR15" s="662">
        <f t="shared" si="22"/>
        <v>970.89188699621161</v>
      </c>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P16" s="678"/>
      <c r="BR16" s="483"/>
      <c r="BS16" s="619"/>
    </row>
    <row r="17" spans="1:71" ht="46.8" x14ac:dyDescent="0.3">
      <c r="A17" s="79" t="s">
        <v>6</v>
      </c>
      <c r="B17" s="80" t="s">
        <v>159</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81">
        <v>2015</v>
      </c>
      <c r="BP17" s="144">
        <v>2016</v>
      </c>
      <c r="BQ17" s="464">
        <v>2017</v>
      </c>
      <c r="BR17" s="353">
        <v>2018</v>
      </c>
    </row>
    <row r="18" spans="1:71" ht="16.2" thickBot="1" x14ac:dyDescent="0.35">
      <c r="A18" s="44"/>
      <c r="B18" s="26"/>
      <c r="C18" s="155">
        <f>'Proportion going to landfill'!$D$21</f>
        <v>70</v>
      </c>
      <c r="D18" s="155">
        <f>'Proportion going to landfill'!$D$21</f>
        <v>70</v>
      </c>
      <c r="E18" s="155">
        <f>'Proportion going to landfill'!$D$21</f>
        <v>70</v>
      </c>
      <c r="F18" s="155">
        <f>'Proportion going to landfill'!$D$21</f>
        <v>70</v>
      </c>
      <c r="G18" s="155">
        <f>'Proportion going to landfill'!$D$21</f>
        <v>70</v>
      </c>
      <c r="H18" s="155">
        <f>'Proportion going to landfill'!$D$21</f>
        <v>70</v>
      </c>
      <c r="I18" s="155">
        <f>'Proportion going to landfill'!$D$21</f>
        <v>70</v>
      </c>
      <c r="J18" s="155">
        <f>'Proportion going to landfill'!$D$21</f>
        <v>70</v>
      </c>
      <c r="K18" s="155">
        <f>'Proportion going to landfill'!$D$21</f>
        <v>70</v>
      </c>
      <c r="L18" s="155">
        <f>'Proportion going to landfill'!$D$21</f>
        <v>70</v>
      </c>
      <c r="M18" s="155">
        <f>'Proportion going to landfill'!$D$21</f>
        <v>70</v>
      </c>
      <c r="N18" s="155">
        <f>'Proportion going to landfill'!$D$21</f>
        <v>70</v>
      </c>
      <c r="O18" s="155">
        <f>'Proportion going to landfill'!$D$21</f>
        <v>70</v>
      </c>
      <c r="P18" s="155">
        <f>'Proportion going to landfill'!$D$21</f>
        <v>70</v>
      </c>
      <c r="Q18" s="155">
        <f>'Proportion going to landfill'!$D$21</f>
        <v>70</v>
      </c>
      <c r="R18" s="155">
        <f>'Proportion going to landfill'!$D$21</f>
        <v>70</v>
      </c>
      <c r="S18" s="155">
        <f>'Proportion going to landfill'!$D$21</f>
        <v>70</v>
      </c>
      <c r="T18" s="155">
        <f>'Proportion going to landfill'!$D$21</f>
        <v>70</v>
      </c>
      <c r="U18" s="155">
        <f>'Proportion going to landfill'!$D$21</f>
        <v>70</v>
      </c>
      <c r="V18" s="155">
        <f>'Proportion going to landfill'!$D$21</f>
        <v>70</v>
      </c>
      <c r="W18" s="155">
        <f>'Proportion going to landfill'!$D$21</f>
        <v>70</v>
      </c>
      <c r="X18" s="155">
        <f>'Proportion going to landfill'!$D$21</f>
        <v>70</v>
      </c>
      <c r="Y18" s="155">
        <f>'Proportion going to landfill'!$D$21</f>
        <v>70</v>
      </c>
      <c r="Z18" s="155">
        <f>'Proportion going to landfill'!$D$21</f>
        <v>70</v>
      </c>
      <c r="AA18" s="155">
        <f>'Proportion going to landfill'!$D$21</f>
        <v>70</v>
      </c>
      <c r="AB18" s="155">
        <f>'Proportion going to landfill'!$D$21</f>
        <v>70</v>
      </c>
      <c r="AC18" s="155">
        <f>'Proportion going to landfill'!$D$21</f>
        <v>70</v>
      </c>
      <c r="AD18" s="155">
        <f>'Proportion going to landfill'!$D$21</f>
        <v>70</v>
      </c>
      <c r="AE18" s="155">
        <f>'Proportion going to landfill'!$D$21</f>
        <v>70</v>
      </c>
      <c r="AF18" s="155">
        <f>'Proportion going to landfill'!$D$21</f>
        <v>70</v>
      </c>
      <c r="AG18" s="155">
        <f>'Proportion going to landfill'!$D$21</f>
        <v>70</v>
      </c>
      <c r="AH18" s="155">
        <f>'Proportion going to landfill'!$D$21</f>
        <v>70</v>
      </c>
      <c r="AI18" s="155">
        <f>'Proportion going to landfill'!$D$21</f>
        <v>70</v>
      </c>
      <c r="AJ18" s="155">
        <f>'Proportion going to landfill'!$D$21</f>
        <v>70</v>
      </c>
      <c r="AK18" s="155">
        <f>'Proportion going to landfill'!$D$21</f>
        <v>70</v>
      </c>
      <c r="AL18" s="155">
        <f>'Proportion going to landfill'!$D$21</f>
        <v>70</v>
      </c>
      <c r="AM18" s="155">
        <f>'Proportion going to landfill'!$D$21</f>
        <v>70</v>
      </c>
      <c r="AN18" s="155">
        <f>'Proportion going to landfill'!$D$21</f>
        <v>70</v>
      </c>
      <c r="AO18" s="155">
        <f>'Proportion going to landfill'!$D$21</f>
        <v>70</v>
      </c>
      <c r="AP18" s="155">
        <f>'Proportion going to landfill'!$D$21</f>
        <v>70</v>
      </c>
      <c r="AQ18" s="155">
        <f>'Proportion going to landfill'!$D$21</f>
        <v>70</v>
      </c>
      <c r="AR18" s="155">
        <f>'Proportion going to landfill'!$D$21</f>
        <v>70</v>
      </c>
      <c r="AS18" s="155">
        <f>'Proportion going to landfill'!$D$21</f>
        <v>70</v>
      </c>
      <c r="AT18" s="155">
        <f>'Proportion going to landfill'!$D$21</f>
        <v>70</v>
      </c>
      <c r="AU18" s="155">
        <f>'Proportion going to landfill'!$D$21</f>
        <v>70</v>
      </c>
      <c r="AV18" s="155">
        <f>'Proportion going to landfill'!$D$21</f>
        <v>70</v>
      </c>
      <c r="AW18" s="155">
        <f>'Proportion going to landfill'!$D$21</f>
        <v>70</v>
      </c>
      <c r="AX18" s="155">
        <f>'Proportion going to landfill'!$D$21</f>
        <v>70</v>
      </c>
      <c r="AY18" s="155">
        <f>'Proportion going to landfill'!$D$21</f>
        <v>70</v>
      </c>
      <c r="AZ18" s="155">
        <f>'Proportion going to landfill'!$D$21</f>
        <v>70</v>
      </c>
      <c r="BA18" s="155">
        <f>'Proportion going to landfill'!$D$21</f>
        <v>70</v>
      </c>
      <c r="BB18" s="155">
        <f>'Proportion going to landfill'!$D$21</f>
        <v>70</v>
      </c>
      <c r="BC18" s="155">
        <f>'Proportion going to landfill'!$D$21</f>
        <v>70</v>
      </c>
      <c r="BD18" s="155">
        <f>'Proportion going to landfill'!$D$21</f>
        <v>70</v>
      </c>
      <c r="BE18" s="155">
        <f>'Proportion going to landfill'!$D$21</f>
        <v>70</v>
      </c>
      <c r="BF18" s="155">
        <f>'Proportion going to landfill'!$D$21</f>
        <v>70</v>
      </c>
      <c r="BG18" s="155">
        <f>'Proportion going to landfill'!$D$21</f>
        <v>70</v>
      </c>
      <c r="BH18" s="155">
        <f>'Proportion going to landfill'!$D$21</f>
        <v>70</v>
      </c>
      <c r="BI18" s="155">
        <f>'Proportion going to landfill'!$D$21</f>
        <v>70</v>
      </c>
      <c r="BJ18" s="155">
        <f>'Proportion going to landfill'!$D$21</f>
        <v>70</v>
      </c>
      <c r="BK18" s="155">
        <f>'Proportion going to landfill'!$E$21</f>
        <v>70</v>
      </c>
      <c r="BL18" s="155">
        <f>'Proportion going to landfill'!$E$21</f>
        <v>70</v>
      </c>
      <c r="BM18" s="155">
        <f>'Proportion going to landfill'!$F$21</f>
        <v>70</v>
      </c>
      <c r="BN18" s="495">
        <f>'Proportion going to landfill'!$G$21</f>
        <v>70</v>
      </c>
      <c r="BO18" s="214">
        <f>'Proportion going to landfill'!$H$21</f>
        <v>70</v>
      </c>
      <c r="BP18" s="771">
        <f>'Proportion going to landfill'!$I$21</f>
        <v>70</v>
      </c>
      <c r="BQ18" s="592">
        <f>'Proportion going to landfill'!$J$21</f>
        <v>70</v>
      </c>
      <c r="BR18" s="592">
        <f>'Proportion going to landfill'!$K$21</f>
        <v>70</v>
      </c>
      <c r="BS18" s="477"/>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678"/>
      <c r="BP19" s="765"/>
      <c r="BQ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144">
        <v>2016</v>
      </c>
      <c r="BQ20" s="464">
        <v>2017</v>
      </c>
      <c r="BR20" s="353">
        <v>2018</v>
      </c>
    </row>
    <row r="21" spans="1:71" ht="16.2" thickBot="1" x14ac:dyDescent="0.35">
      <c r="A21" s="44"/>
      <c r="B21" s="28"/>
      <c r="C21" s="154">
        <f t="shared" ref="C21:AH21" si="23">C18%*C15</f>
        <v>32.562624063322687</v>
      </c>
      <c r="D21" s="154">
        <f t="shared" si="23"/>
        <v>33.967665726754177</v>
      </c>
      <c r="E21" s="154">
        <f t="shared" si="23"/>
        <v>35.397898650604439</v>
      </c>
      <c r="F21" s="154">
        <f t="shared" si="23"/>
        <v>36.853322834873453</v>
      </c>
      <c r="G21" s="154">
        <f t="shared" si="23"/>
        <v>38.333938279561245</v>
      </c>
      <c r="H21" s="154">
        <f t="shared" si="23"/>
        <v>39.839744984667782</v>
      </c>
      <c r="I21" s="154">
        <f t="shared" si="23"/>
        <v>41.37074295019309</v>
      </c>
      <c r="J21" s="154">
        <f t="shared" si="23"/>
        <v>42.926932176137171</v>
      </c>
      <c r="K21" s="154">
        <f t="shared" si="23"/>
        <v>44.508312662500018</v>
      </c>
      <c r="L21" s="154">
        <f t="shared" si="23"/>
        <v>46.114884409281629</v>
      </c>
      <c r="M21" s="154">
        <f t="shared" si="23"/>
        <v>47.746647416481999</v>
      </c>
      <c r="N21" s="154">
        <f t="shared" si="23"/>
        <v>50.45120202729516</v>
      </c>
      <c r="O21" s="154">
        <f t="shared" si="23"/>
        <v>53.204714689814402</v>
      </c>
      <c r="P21" s="154">
        <f t="shared" si="23"/>
        <v>56.007185404039703</v>
      </c>
      <c r="Q21" s="154">
        <f t="shared" si="23"/>
        <v>58.858614169971119</v>
      </c>
      <c r="R21" s="154">
        <f t="shared" si="23"/>
        <v>61.759000987608601</v>
      </c>
      <c r="S21" s="154">
        <f t="shared" si="23"/>
        <v>64.708345856952178</v>
      </c>
      <c r="T21" s="154">
        <f t="shared" si="23"/>
        <v>67.706648778001849</v>
      </c>
      <c r="U21" s="154">
        <f t="shared" si="23"/>
        <v>70.753909750757572</v>
      </c>
      <c r="V21" s="154">
        <f t="shared" si="23"/>
        <v>73.850128775219403</v>
      </c>
      <c r="W21" s="154">
        <f t="shared" si="23"/>
        <v>76.995305851387329</v>
      </c>
      <c r="X21" s="154">
        <f t="shared" si="23"/>
        <v>81.992545603162583</v>
      </c>
      <c r="Y21" s="154">
        <f t="shared" si="23"/>
        <v>87.11414688023271</v>
      </c>
      <c r="Z21" s="154">
        <f t="shared" si="23"/>
        <v>92.360109682597724</v>
      </c>
      <c r="AA21" s="154">
        <f t="shared" si="23"/>
        <v>97.730434010257653</v>
      </c>
      <c r="AB21" s="154">
        <f t="shared" si="23"/>
        <v>103.22511986321246</v>
      </c>
      <c r="AC21" s="154">
        <f t="shared" si="23"/>
        <v>108.84416724146217</v>
      </c>
      <c r="AD21" s="154">
        <f t="shared" si="23"/>
        <v>114.58757614500678</v>
      </c>
      <c r="AE21" s="154">
        <f t="shared" si="23"/>
        <v>120.45534657384624</v>
      </c>
      <c r="AF21" s="154">
        <f t="shared" si="23"/>
        <v>126.44747852798064</v>
      </c>
      <c r="AG21" s="154">
        <f t="shared" si="23"/>
        <v>132.56397200740997</v>
      </c>
      <c r="AH21" s="154">
        <f t="shared" si="23"/>
        <v>139.69725228455655</v>
      </c>
      <c r="AI21" s="154">
        <f t="shared" ref="AI21:BR21" si="24">AI18%*AI15</f>
        <v>146.92220472515288</v>
      </c>
      <c r="AJ21" s="154">
        <f t="shared" si="24"/>
        <v>154.23882932919892</v>
      </c>
      <c r="AK21" s="154">
        <f t="shared" si="24"/>
        <v>161.64712609669471</v>
      </c>
      <c r="AL21" s="154">
        <f t="shared" si="24"/>
        <v>169.1470950276402</v>
      </c>
      <c r="AM21" s="154">
        <f t="shared" si="24"/>
        <v>176.73873612203545</v>
      </c>
      <c r="AN21" s="154">
        <f t="shared" si="24"/>
        <v>184.42204937988038</v>
      </c>
      <c r="AO21" s="154">
        <f t="shared" si="24"/>
        <v>192.19703480117508</v>
      </c>
      <c r="AP21" s="154">
        <f t="shared" si="24"/>
        <v>200.06369238591947</v>
      </c>
      <c r="AQ21" s="154">
        <f t="shared" si="24"/>
        <v>208.02202213411363</v>
      </c>
      <c r="AR21" s="154">
        <f t="shared" si="24"/>
        <v>218.6779991760904</v>
      </c>
      <c r="AS21" s="154">
        <f t="shared" si="24"/>
        <v>229.54682430960821</v>
      </c>
      <c r="AT21" s="154">
        <f t="shared" si="24"/>
        <v>240.62849753466688</v>
      </c>
      <c r="AU21" s="154">
        <f t="shared" si="24"/>
        <v>251.92301885126656</v>
      </c>
      <c r="AV21" s="154">
        <f t="shared" si="24"/>
        <v>263.4303882594071</v>
      </c>
      <c r="AW21" s="154">
        <f t="shared" si="24"/>
        <v>275.15060575908853</v>
      </c>
      <c r="AX21" s="154">
        <f t="shared" si="24"/>
        <v>287.08367135031096</v>
      </c>
      <c r="AY21" s="154">
        <f t="shared" si="24"/>
        <v>299.22958503307444</v>
      </c>
      <c r="AZ21" s="154">
        <f t="shared" si="24"/>
        <v>311.58834680737874</v>
      </c>
      <c r="BA21" s="154">
        <f t="shared" si="24"/>
        <v>324.15995667322409</v>
      </c>
      <c r="BB21" s="154">
        <f t="shared" si="24"/>
        <v>340.2755079972024</v>
      </c>
      <c r="BC21" s="154">
        <f t="shared" si="24"/>
        <v>356.69391683199126</v>
      </c>
      <c r="BD21" s="154">
        <f t="shared" si="24"/>
        <v>373.41518317759034</v>
      </c>
      <c r="BE21" s="154">
        <f t="shared" si="24"/>
        <v>390.43930703399991</v>
      </c>
      <c r="BF21" s="154">
        <f t="shared" si="24"/>
        <v>407.76628840121992</v>
      </c>
      <c r="BG21" s="154">
        <f t="shared" si="24"/>
        <v>425.39612727925027</v>
      </c>
      <c r="BH21" s="154">
        <f t="shared" si="24"/>
        <v>443.32882366809105</v>
      </c>
      <c r="BI21" s="154">
        <f t="shared" si="24"/>
        <v>461.56437756774221</v>
      </c>
      <c r="BJ21" s="154">
        <f t="shared" si="24"/>
        <v>480.10278897820376</v>
      </c>
      <c r="BK21" s="154">
        <f t="shared" si="24"/>
        <v>498.94405789947581</v>
      </c>
      <c r="BL21" s="154">
        <f t="shared" si="24"/>
        <v>523.42530263041272</v>
      </c>
      <c r="BM21" s="154">
        <f t="shared" si="24"/>
        <v>548.34995449855501</v>
      </c>
      <c r="BN21" s="154">
        <f t="shared" si="24"/>
        <v>573.71801350390285</v>
      </c>
      <c r="BO21" s="591">
        <f t="shared" si="24"/>
        <v>599.52947964645591</v>
      </c>
      <c r="BP21" s="212">
        <f t="shared" si="24"/>
        <v>625.78435292621452</v>
      </c>
      <c r="BQ21" s="212">
        <f t="shared" si="24"/>
        <v>652.48263334317858</v>
      </c>
      <c r="BR21" s="672">
        <f t="shared" si="24"/>
        <v>679.62432089734807</v>
      </c>
      <c r="BS21" s="477"/>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483"/>
      <c r="BP22" s="483"/>
      <c r="BQ22" s="483"/>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v>0</v>
      </c>
      <c r="D24" s="7">
        <v>0</v>
      </c>
      <c r="E24" s="7">
        <v>0</v>
      </c>
      <c r="F24" s="156">
        <f t="shared" ref="F24:AT24" si="25">F21*$B$44*$B$36*$B$37</f>
        <v>0.64575866404178661</v>
      </c>
      <c r="G24" s="156">
        <f t="shared" si="25"/>
        <v>0.67170260010978389</v>
      </c>
      <c r="H24" s="156">
        <f t="shared" si="25"/>
        <v>0.69808794751934267</v>
      </c>
      <c r="I24" s="156">
        <f t="shared" si="25"/>
        <v>0.72491470627046339</v>
      </c>
      <c r="J24" s="156">
        <f t="shared" si="25"/>
        <v>0.75218287636314596</v>
      </c>
      <c r="K24" s="156">
        <f t="shared" si="25"/>
        <v>0.77989245779739036</v>
      </c>
      <c r="L24" s="156">
        <f t="shared" si="25"/>
        <v>0.80804345057319638</v>
      </c>
      <c r="M24" s="156">
        <f t="shared" si="25"/>
        <v>0.83663585469056412</v>
      </c>
      <c r="N24" s="156">
        <f t="shared" si="25"/>
        <v>0.88402614240307664</v>
      </c>
      <c r="O24" s="156">
        <f t="shared" si="25"/>
        <v>0.93227429268080386</v>
      </c>
      <c r="P24" s="156">
        <f t="shared" si="25"/>
        <v>0.98138030552374522</v>
      </c>
      <c r="Q24" s="156">
        <f t="shared" si="25"/>
        <v>1.0313441809319019</v>
      </c>
      <c r="R24" s="156">
        <f t="shared" si="25"/>
        <v>1.082165918905273</v>
      </c>
      <c r="S24" s="156">
        <f t="shared" si="25"/>
        <v>1.1338455194438588</v>
      </c>
      <c r="T24" s="156">
        <f t="shared" si="25"/>
        <v>1.1863829825476595</v>
      </c>
      <c r="U24" s="156">
        <f t="shared" si="25"/>
        <v>1.2397783082166747</v>
      </c>
      <c r="V24" s="156">
        <f t="shared" si="25"/>
        <v>1.2940314964509045</v>
      </c>
      <c r="W24" s="156">
        <f t="shared" si="25"/>
        <v>1.3491425472503493</v>
      </c>
      <c r="X24" s="156">
        <f t="shared" si="25"/>
        <v>1.436706181076856</v>
      </c>
      <c r="Y24" s="156">
        <f t="shared" si="25"/>
        <v>1.5264489272941897</v>
      </c>
      <c r="Z24" s="156">
        <f t="shared" si="25"/>
        <v>1.6183707859023504</v>
      </c>
      <c r="AA24" s="156">
        <f t="shared" si="25"/>
        <v>1.7124717569013386</v>
      </c>
      <c r="AB24" s="156">
        <f t="shared" si="25"/>
        <v>1.808751840291154</v>
      </c>
      <c r="AC24" s="156">
        <f t="shared" si="25"/>
        <v>1.9072110360717969</v>
      </c>
      <c r="AD24" s="156">
        <f t="shared" si="25"/>
        <v>2.0078493442432666</v>
      </c>
      <c r="AE24" s="156">
        <f t="shared" si="25"/>
        <v>2.1106667648055635</v>
      </c>
      <c r="AF24" s="156">
        <f t="shared" si="25"/>
        <v>2.2156632977586876</v>
      </c>
      <c r="AG24" s="156">
        <f t="shared" si="25"/>
        <v>2.3228389431026404</v>
      </c>
      <c r="AH24" s="156">
        <f t="shared" si="25"/>
        <v>2.4478311334309137</v>
      </c>
      <c r="AI24" s="156">
        <f t="shared" si="25"/>
        <v>2.5744296400760192</v>
      </c>
      <c r="AJ24" s="156">
        <f t="shared" si="25"/>
        <v>2.7026344630379553</v>
      </c>
      <c r="AK24" s="156">
        <f t="shared" si="25"/>
        <v>2.8324456023167235</v>
      </c>
      <c r="AL24" s="156">
        <f t="shared" si="25"/>
        <v>2.9638630579123229</v>
      </c>
      <c r="AM24" s="156">
        <f t="shared" si="25"/>
        <v>3.0968868298247543</v>
      </c>
      <c r="AN24" s="156">
        <f t="shared" si="25"/>
        <v>3.231516918054016</v>
      </c>
      <c r="AO24" s="156">
        <f t="shared" si="25"/>
        <v>3.3677533226001106</v>
      </c>
      <c r="AP24" s="156">
        <f t="shared" si="25"/>
        <v>3.5055960434630351</v>
      </c>
      <c r="AQ24" s="156">
        <f t="shared" si="25"/>
        <v>3.6450450806427925</v>
      </c>
      <c r="AR24" s="156">
        <f t="shared" si="25"/>
        <v>3.8317633727631262</v>
      </c>
      <c r="AS24" s="156">
        <f t="shared" si="25"/>
        <v>4.0222112742826788</v>
      </c>
      <c r="AT24" s="156">
        <f t="shared" si="25"/>
        <v>4.2163887852014472</v>
      </c>
      <c r="AU24" s="156">
        <f>AU21*$B$45*$B$36*$B$37</f>
        <v>4.7472373672332671</v>
      </c>
      <c r="AV24" s="156">
        <f t="shared" ref="AV24:BD24" si="26">AV21*$B$45*$B$36*$B$37</f>
        <v>4.9640822363602677</v>
      </c>
      <c r="AW24" s="156">
        <f t="shared" si="26"/>
        <v>5.1849380149242643</v>
      </c>
      <c r="AX24" s="156">
        <f t="shared" si="26"/>
        <v>5.4098047029252605</v>
      </c>
      <c r="AY24" s="156">
        <f t="shared" si="26"/>
        <v>5.6386823003632554</v>
      </c>
      <c r="AZ24" s="156">
        <f t="shared" si="26"/>
        <v>5.8715708072382453</v>
      </c>
      <c r="BA24" s="156">
        <f t="shared" si="26"/>
        <v>6.1084702235502348</v>
      </c>
      <c r="BB24" s="156">
        <f t="shared" si="26"/>
        <v>6.4121516726992827</v>
      </c>
      <c r="BC24" s="156">
        <f t="shared" si="26"/>
        <v>6.7215401687820435</v>
      </c>
      <c r="BD24" s="156">
        <f t="shared" si="26"/>
        <v>7.0366357117985121</v>
      </c>
      <c r="BE24" s="156">
        <f>BE21*$B$46*$B$36*$B$37</f>
        <v>9.4462043865711625</v>
      </c>
      <c r="BF24" s="156">
        <f t="shared" ref="BF24:BR24" si="27">BF21*$B$46*$B$36*$B$37</f>
        <v>9.865409636781326</v>
      </c>
      <c r="BG24" s="156">
        <f t="shared" si="27"/>
        <v>10.291942156289386</v>
      </c>
      <c r="BH24" s="156">
        <f t="shared" si="27"/>
        <v>10.725801945095347</v>
      </c>
      <c r="BI24" s="156">
        <f t="shared" si="27"/>
        <v>11.166989003199205</v>
      </c>
      <c r="BJ24" s="156">
        <f t="shared" si="27"/>
        <v>11.615503330600962</v>
      </c>
      <c r="BK24" s="156">
        <f t="shared" si="27"/>
        <v>12.071344927300622</v>
      </c>
      <c r="BL24" s="156">
        <f t="shared" si="27"/>
        <v>12.663638882340246</v>
      </c>
      <c r="BM24" s="156">
        <f t="shared" si="27"/>
        <v>13.266660534025798</v>
      </c>
      <c r="BN24" s="497">
        <f t="shared" si="27"/>
        <v>13.880409882357279</v>
      </c>
      <c r="BO24" s="497">
        <f t="shared" si="27"/>
        <v>14.504886927334685</v>
      </c>
      <c r="BP24" s="772">
        <f t="shared" si="27"/>
        <v>15.14009166895802</v>
      </c>
      <c r="BQ24" s="595">
        <f t="shared" si="27"/>
        <v>15.786024107227284</v>
      </c>
      <c r="BR24" s="595">
        <f t="shared" si="27"/>
        <v>16.442684242142473</v>
      </c>
      <c r="BS24" s="477"/>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78"/>
      <c r="BQ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481">
        <v>2015</v>
      </c>
      <c r="BP26" s="144">
        <v>2016</v>
      </c>
      <c r="BQ26" s="464">
        <v>2017</v>
      </c>
      <c r="BR26" s="353">
        <v>2018</v>
      </c>
    </row>
    <row r="27" spans="1:71" ht="16.2" thickBot="1" x14ac:dyDescent="0.35">
      <c r="A27" s="44"/>
      <c r="B27" s="28"/>
      <c r="C27" s="7">
        <v>0</v>
      </c>
      <c r="D27" s="7">
        <v>0</v>
      </c>
      <c r="E27" s="7">
        <v>0</v>
      </c>
      <c r="F27" s="151">
        <f>F24+(E27*$B$38)</f>
        <v>0.64575866404178661</v>
      </c>
      <c r="G27" s="151">
        <f t="shared" ref="G27:BO27" si="28">G24+(F27*$B$38)</f>
        <v>1.2165160679493265</v>
      </c>
      <c r="H27" s="151">
        <f t="shared" si="28"/>
        <v>1.7244378434908656</v>
      </c>
      <c r="I27" s="151">
        <f t="shared" si="28"/>
        <v>2.1797878870741312</v>
      </c>
      <c r="J27" s="151">
        <f t="shared" si="28"/>
        <v>2.5912256396122961</v>
      </c>
      <c r="K27" s="151">
        <f t="shared" si="28"/>
        <v>2.9660568955083799</v>
      </c>
      <c r="L27" s="151">
        <f t="shared" si="28"/>
        <v>3.3104454051008121</v>
      </c>
      <c r="M27" s="151">
        <f t="shared" si="28"/>
        <v>3.629591399348568</v>
      </c>
      <c r="N27" s="151">
        <f t="shared" si="28"/>
        <v>3.9462386797353091</v>
      </c>
      <c r="O27" s="151">
        <f t="shared" si="28"/>
        <v>4.2616357085580043</v>
      </c>
      <c r="P27" s="151">
        <f t="shared" si="28"/>
        <v>4.5768357880971413</v>
      </c>
      <c r="Q27" s="151">
        <f t="shared" si="28"/>
        <v>4.892727568091499</v>
      </c>
      <c r="R27" s="151">
        <f t="shared" si="28"/>
        <v>5.2100607842749334</v>
      </c>
      <c r="S27" s="151">
        <f t="shared" si="28"/>
        <v>5.5294679734570442</v>
      </c>
      <c r="T27" s="151">
        <f t="shared" si="28"/>
        <v>5.8514827940956495</v>
      </c>
      <c r="U27" s="151">
        <f t="shared" si="28"/>
        <v>6.1765554829916409</v>
      </c>
      <c r="V27" s="151">
        <f t="shared" si="28"/>
        <v>6.5050658957884666</v>
      </c>
      <c r="W27" s="151">
        <f t="shared" si="28"/>
        <v>6.8373345089766628</v>
      </c>
      <c r="X27" s="151">
        <f t="shared" si="28"/>
        <v>7.2052264225234435</v>
      </c>
      <c r="Y27" s="151">
        <f t="shared" si="28"/>
        <v>7.6053521033731144</v>
      </c>
      <c r="Z27" s="151">
        <f t="shared" si="28"/>
        <v>8.0348518713366825</v>
      </c>
      <c r="AA27" s="151">
        <f t="shared" si="28"/>
        <v>8.4913130723261254</v>
      </c>
      <c r="AB27" s="151">
        <f t="shared" si="28"/>
        <v>8.972700199094561</v>
      </c>
      <c r="AC27" s="151">
        <f t="shared" si="28"/>
        <v>9.4772959355241646</v>
      </c>
      <c r="AD27" s="151">
        <f t="shared" si="28"/>
        <v>10.003651416889412</v>
      </c>
      <c r="AE27" s="151">
        <f t="shared" si="28"/>
        <v>10.550544265451535</v>
      </c>
      <c r="AF27" s="151">
        <f t="shared" si="28"/>
        <v>11.116943185941958</v>
      </c>
      <c r="AG27" s="151">
        <f t="shared" si="28"/>
        <v>11.70197809549083</v>
      </c>
      <c r="AH27" s="151">
        <f t="shared" si="28"/>
        <v>12.320552355447965</v>
      </c>
      <c r="AI27" s="151">
        <f t="shared" si="28"/>
        <v>12.969029400391271</v>
      </c>
      <c r="AJ27" s="151">
        <f t="shared" si="28"/>
        <v>13.644341133942081</v>
      </c>
      <c r="AK27" s="151">
        <f t="shared" si="28"/>
        <v>14.343899065506619</v>
      </c>
      <c r="AL27" s="151">
        <f t="shared" si="28"/>
        <v>15.06551933814978</v>
      </c>
      <c r="AM27" s="151">
        <f t="shared" si="28"/>
        <v>15.807359476135151</v>
      </c>
      <c r="AN27" s="151">
        <f t="shared" si="28"/>
        <v>16.567865020109316</v>
      </c>
      <c r="AO27" s="151">
        <f t="shared" si="28"/>
        <v>17.34572450429086</v>
      </c>
      <c r="AP27" s="151">
        <f t="shared" si="28"/>
        <v>18.139831471639223</v>
      </c>
      <c r="AQ27" s="151">
        <f t="shared" si="28"/>
        <v>18.949252426824259</v>
      </c>
      <c r="AR27" s="151">
        <f t="shared" si="28"/>
        <v>19.818862737421359</v>
      </c>
      <c r="AS27" s="151">
        <f t="shared" si="28"/>
        <v>20.742983193978855</v>
      </c>
      <c r="AT27" s="151">
        <f t="shared" si="28"/>
        <v>21.716822362841668</v>
      </c>
      <c r="AU27" s="151">
        <f t="shared" si="28"/>
        <v>23.069279270475135</v>
      </c>
      <c r="AV27" s="151">
        <f t="shared" si="28"/>
        <v>24.427164560708512</v>
      </c>
      <c r="AW27" s="151">
        <f t="shared" si="28"/>
        <v>25.793640576514079</v>
      </c>
      <c r="AX27" s="151">
        <f t="shared" si="28"/>
        <v>27.171375322422261</v>
      </c>
      <c r="AY27" s="151">
        <f t="shared" si="28"/>
        <v>28.562619739661372</v>
      </c>
      <c r="AZ27" s="151">
        <f t="shared" si="28"/>
        <v>29.969272901623352</v>
      </c>
      <c r="BA27" s="151">
        <f t="shared" si="28"/>
        <v>31.392937017953944</v>
      </c>
      <c r="BB27" s="151">
        <f t="shared" si="28"/>
        <v>32.897734963786334</v>
      </c>
      <c r="BC27" s="151">
        <f t="shared" si="28"/>
        <v>34.476690920467213</v>
      </c>
      <c r="BD27" s="151">
        <f t="shared" si="28"/>
        <v>36.123919531495524</v>
      </c>
      <c r="BE27" s="151">
        <f t="shared" si="28"/>
        <v>39.923221525960457</v>
      </c>
      <c r="BF27" s="151">
        <f t="shared" si="28"/>
        <v>43.547820695345649</v>
      </c>
      <c r="BG27" s="151">
        <f t="shared" si="28"/>
        <v>47.032353909170823</v>
      </c>
      <c r="BH27" s="151">
        <f t="shared" si="28"/>
        <v>50.406043590686224</v>
      </c>
      <c r="BI27" s="151">
        <f t="shared" si="28"/>
        <v>53.693544104805831</v>
      </c>
      <c r="BJ27" s="151">
        <f t="shared" si="28"/>
        <v>56.915655838414253</v>
      </c>
      <c r="BK27" s="151">
        <f t="shared" si="28"/>
        <v>60.089927655416915</v>
      </c>
      <c r="BL27" s="151">
        <f t="shared" si="28"/>
        <v>63.3602902648705</v>
      </c>
      <c r="BM27" s="151">
        <f t="shared" si="28"/>
        <v>66.722450420710743</v>
      </c>
      <c r="BN27" s="260">
        <f t="shared" si="28"/>
        <v>70.172785998440034</v>
      </c>
      <c r="BO27" s="706">
        <f t="shared" si="28"/>
        <v>73.708241085194373</v>
      </c>
      <c r="BP27" s="260">
        <f t="shared" ref="BP27" si="29">BP24+(BO27*$B$38)</f>
        <v>77.326237469363818</v>
      </c>
      <c r="BQ27" s="151">
        <f t="shared" ref="BQ27" si="30">BQ24+(BP27*$B$38)</f>
        <v>81.024599966183132</v>
      </c>
      <c r="BR27" s="682">
        <f t="shared" ref="BR27" si="31">BR24+(BQ27*$B$38)</f>
        <v>84.801493416449503</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213"/>
      <c r="BP28" s="678"/>
      <c r="BR28" s="483"/>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464">
        <v>2015</v>
      </c>
      <c r="BP29" s="144">
        <v>2016</v>
      </c>
      <c r="BQ29" s="144">
        <v>2017</v>
      </c>
      <c r="BR29" s="353">
        <v>2018</v>
      </c>
    </row>
    <row r="30" spans="1:71" ht="16.2" thickBot="1" x14ac:dyDescent="0.35">
      <c r="A30" s="44"/>
      <c r="B30" s="26"/>
      <c r="C30" s="7">
        <v>0</v>
      </c>
      <c r="D30" s="7">
        <v>0</v>
      </c>
      <c r="E30" s="7">
        <v>0</v>
      </c>
      <c r="F30" s="7">
        <f>E27*(1-$B$38)</f>
        <v>0</v>
      </c>
      <c r="G30" s="151">
        <f>F27*(1-$B$38)</f>
        <v>0.10094519620224389</v>
      </c>
      <c r="H30" s="151">
        <f t="shared" ref="H30:BO30" si="32">G27*(1-$B$38)</f>
        <v>0.1901661719778035</v>
      </c>
      <c r="I30" s="151">
        <f t="shared" si="32"/>
        <v>0.26956466268719792</v>
      </c>
      <c r="J30" s="151">
        <f t="shared" si="32"/>
        <v>0.3407451238249809</v>
      </c>
      <c r="K30" s="151">
        <f t="shared" si="32"/>
        <v>0.40506120190130662</v>
      </c>
      <c r="L30" s="151">
        <f t="shared" si="32"/>
        <v>0.46365494098076437</v>
      </c>
      <c r="M30" s="151">
        <f t="shared" si="32"/>
        <v>0.51748986044280787</v>
      </c>
      <c r="N30" s="151">
        <f t="shared" si="32"/>
        <v>0.56737886201633569</v>
      </c>
      <c r="O30" s="151">
        <f t="shared" si="32"/>
        <v>0.61687726385810826</v>
      </c>
      <c r="P30" s="151">
        <f t="shared" si="32"/>
        <v>0.66618022598460869</v>
      </c>
      <c r="Q30" s="151">
        <f t="shared" si="32"/>
        <v>0.71545240093754459</v>
      </c>
      <c r="R30" s="151">
        <f t="shared" si="32"/>
        <v>0.76483270272183945</v>
      </c>
      <c r="S30" s="151">
        <f t="shared" si="32"/>
        <v>0.81443833026174806</v>
      </c>
      <c r="T30" s="151">
        <f t="shared" si="32"/>
        <v>0.86436816190905374</v>
      </c>
      <c r="U30" s="151">
        <f t="shared" si="32"/>
        <v>0.91470561932068351</v>
      </c>
      <c r="V30" s="151">
        <f t="shared" si="32"/>
        <v>0.96552108365407951</v>
      </c>
      <c r="W30" s="151">
        <f t="shared" si="32"/>
        <v>1.0168739340621538</v>
      </c>
      <c r="X30" s="151">
        <f t="shared" si="32"/>
        <v>1.0688142675300754</v>
      </c>
      <c r="Y30" s="151">
        <f t="shared" si="32"/>
        <v>1.1263232464445194</v>
      </c>
      <c r="Z30" s="151">
        <f t="shared" si="32"/>
        <v>1.1888710179387827</v>
      </c>
      <c r="AA30" s="151">
        <f t="shared" si="32"/>
        <v>1.2560105559118964</v>
      </c>
      <c r="AB30" s="151">
        <f t="shared" si="32"/>
        <v>1.3273647135227178</v>
      </c>
      <c r="AC30" s="151">
        <f t="shared" si="32"/>
        <v>1.4026152996421939</v>
      </c>
      <c r="AD30" s="151">
        <f t="shared" si="32"/>
        <v>1.481493862878019</v>
      </c>
      <c r="AE30" s="151">
        <f t="shared" si="32"/>
        <v>1.5637739162434403</v>
      </c>
      <c r="AF30" s="151">
        <f t="shared" si="32"/>
        <v>1.6492643772682656</v>
      </c>
      <c r="AG30" s="151">
        <f t="shared" si="32"/>
        <v>1.7378040335537679</v>
      </c>
      <c r="AH30" s="151">
        <f t="shared" si="32"/>
        <v>1.8292568734737775</v>
      </c>
      <c r="AI30" s="151">
        <f t="shared" si="32"/>
        <v>1.9259525951327134</v>
      </c>
      <c r="AJ30" s="151">
        <f t="shared" si="32"/>
        <v>2.0273227294871439</v>
      </c>
      <c r="AK30" s="151">
        <f t="shared" si="32"/>
        <v>2.1328876707521869</v>
      </c>
      <c r="AL30" s="151">
        <f t="shared" si="32"/>
        <v>2.2422427852691618</v>
      </c>
      <c r="AM30" s="151">
        <f t="shared" si="32"/>
        <v>2.3550466918393829</v>
      </c>
      <c r="AN30" s="151">
        <f t="shared" si="32"/>
        <v>2.4710113740798478</v>
      </c>
      <c r="AO30" s="151">
        <f t="shared" si="32"/>
        <v>2.5898938384185666</v>
      </c>
      <c r="AP30" s="151">
        <f t="shared" si="32"/>
        <v>2.7114890761146748</v>
      </c>
      <c r="AQ30" s="151">
        <f t="shared" si="32"/>
        <v>2.8356241254577559</v>
      </c>
      <c r="AR30" s="151">
        <f t="shared" si="32"/>
        <v>2.9621530621660273</v>
      </c>
      <c r="AS30" s="151">
        <f t="shared" si="32"/>
        <v>3.0980908177251818</v>
      </c>
      <c r="AT30" s="151">
        <f t="shared" si="32"/>
        <v>3.2425496163386325</v>
      </c>
      <c r="AU30" s="151">
        <f t="shared" si="32"/>
        <v>3.3947804595998012</v>
      </c>
      <c r="AV30" s="151">
        <f t="shared" si="32"/>
        <v>3.6061969461268886</v>
      </c>
      <c r="AW30" s="151">
        <f t="shared" si="32"/>
        <v>3.8184619991186968</v>
      </c>
      <c r="AX30" s="151">
        <f t="shared" si="32"/>
        <v>4.0320699570170788</v>
      </c>
      <c r="AY30" s="151">
        <f t="shared" si="32"/>
        <v>4.2474378831241468</v>
      </c>
      <c r="AZ30" s="151">
        <f t="shared" si="32"/>
        <v>4.464917645276266</v>
      </c>
      <c r="BA30" s="151">
        <f t="shared" si="32"/>
        <v>4.6848061072196439</v>
      </c>
      <c r="BB30" s="151">
        <f t="shared" si="32"/>
        <v>4.9073537268668908</v>
      </c>
      <c r="BC30" s="151">
        <f t="shared" si="32"/>
        <v>5.1425842121011618</v>
      </c>
      <c r="BD30" s="151">
        <f t="shared" si="32"/>
        <v>5.3894071007702005</v>
      </c>
      <c r="BE30" s="151">
        <f t="shared" si="32"/>
        <v>5.6469023921062265</v>
      </c>
      <c r="BF30" s="151">
        <f t="shared" si="32"/>
        <v>6.240810467396134</v>
      </c>
      <c r="BG30" s="151">
        <f t="shared" si="32"/>
        <v>6.8074089424642157</v>
      </c>
      <c r="BH30" s="151">
        <f t="shared" si="32"/>
        <v>7.3521122635799454</v>
      </c>
      <c r="BI30" s="151">
        <f t="shared" si="32"/>
        <v>7.8794884890796011</v>
      </c>
      <c r="BJ30" s="151">
        <f t="shared" si="32"/>
        <v>8.3933915969925401</v>
      </c>
      <c r="BK30" s="151">
        <f t="shared" si="32"/>
        <v>8.8970731102979617</v>
      </c>
      <c r="BL30" s="151">
        <f t="shared" si="32"/>
        <v>9.3932762728866592</v>
      </c>
      <c r="BM30" s="151">
        <f t="shared" si="32"/>
        <v>9.9045003781855581</v>
      </c>
      <c r="BN30" s="260">
        <f t="shared" si="32"/>
        <v>10.430074304627988</v>
      </c>
      <c r="BO30" s="260">
        <f t="shared" si="32"/>
        <v>10.969431840580349</v>
      </c>
      <c r="BP30" s="151">
        <f t="shared" ref="BP30" si="33">BO27*(1-$B$38)</f>
        <v>11.522095284788577</v>
      </c>
      <c r="BQ30" s="260">
        <f t="shared" ref="BQ30" si="34">BP27*(1-$B$38)</f>
        <v>12.087661610407958</v>
      </c>
      <c r="BR30" s="682">
        <f t="shared" ref="BR30" si="35">BQ27*(1-$B$38)</f>
        <v>12.665790791876111</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78"/>
      <c r="BP31" s="678"/>
      <c r="BR31" s="483"/>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87">
        <v>2014</v>
      </c>
      <c r="BO32" s="606">
        <v>2015</v>
      </c>
      <c r="BP32" s="481">
        <v>2016</v>
      </c>
      <c r="BQ32" s="464">
        <v>2017</v>
      </c>
      <c r="BR32" s="353">
        <v>2018</v>
      </c>
    </row>
    <row r="33" spans="1:71" ht="16.2" thickBot="1" x14ac:dyDescent="0.35">
      <c r="A33" s="44"/>
      <c r="B33" s="28"/>
      <c r="C33" s="7">
        <v>0</v>
      </c>
      <c r="D33" s="7">
        <v>0</v>
      </c>
      <c r="E33" s="7">
        <v>0</v>
      </c>
      <c r="F33" s="7">
        <f t="shared" ref="F33:AK33" si="36">F30*$B$39*16/12</f>
        <v>0</v>
      </c>
      <c r="G33" s="151">
        <f t="shared" si="36"/>
        <v>6.7296797468162597E-2</v>
      </c>
      <c r="H33" s="151">
        <f t="shared" si="36"/>
        <v>0.12677744798520232</v>
      </c>
      <c r="I33" s="151">
        <f t="shared" si="36"/>
        <v>0.1797097751247986</v>
      </c>
      <c r="J33" s="151">
        <f t="shared" si="36"/>
        <v>0.22716341588332059</v>
      </c>
      <c r="K33" s="151">
        <f t="shared" si="36"/>
        <v>0.27004080126753777</v>
      </c>
      <c r="L33" s="151">
        <f t="shared" si="36"/>
        <v>0.30910329398717623</v>
      </c>
      <c r="M33" s="151">
        <f t="shared" si="36"/>
        <v>0.34499324029520523</v>
      </c>
      <c r="N33" s="151">
        <f t="shared" si="36"/>
        <v>0.37825257467755713</v>
      </c>
      <c r="O33" s="151">
        <f t="shared" si="36"/>
        <v>0.41125150923873882</v>
      </c>
      <c r="P33" s="151">
        <f t="shared" si="36"/>
        <v>0.44412015065640581</v>
      </c>
      <c r="Q33" s="151">
        <f t="shared" si="36"/>
        <v>0.47696826729169639</v>
      </c>
      <c r="R33" s="151">
        <f t="shared" si="36"/>
        <v>0.50988846848122626</v>
      </c>
      <c r="S33" s="151">
        <f t="shared" si="36"/>
        <v>0.54295888684116533</v>
      </c>
      <c r="T33" s="151">
        <f t="shared" si="36"/>
        <v>0.5762454412727025</v>
      </c>
      <c r="U33" s="151">
        <f t="shared" si="36"/>
        <v>0.60980374621378897</v>
      </c>
      <c r="V33" s="151">
        <f t="shared" si="36"/>
        <v>0.64368072243605301</v>
      </c>
      <c r="W33" s="151">
        <f t="shared" si="36"/>
        <v>0.67791595604143584</v>
      </c>
      <c r="X33" s="151">
        <f t="shared" si="36"/>
        <v>0.71254284502005028</v>
      </c>
      <c r="Y33" s="151">
        <f t="shared" si="36"/>
        <v>0.75088216429634624</v>
      </c>
      <c r="Z33" s="151">
        <f t="shared" si="36"/>
        <v>0.79258067862585513</v>
      </c>
      <c r="AA33" s="151">
        <f t="shared" si="36"/>
        <v>0.83734037060793087</v>
      </c>
      <c r="AB33" s="151">
        <f t="shared" si="36"/>
        <v>0.88490980901514515</v>
      </c>
      <c r="AC33" s="151">
        <f t="shared" si="36"/>
        <v>0.93507686642812926</v>
      </c>
      <c r="AD33" s="151">
        <f t="shared" si="36"/>
        <v>0.98766257525201262</v>
      </c>
      <c r="AE33" s="151">
        <f t="shared" si="36"/>
        <v>1.0425159441622935</v>
      </c>
      <c r="AF33" s="151">
        <f t="shared" si="36"/>
        <v>1.0995095848455103</v>
      </c>
      <c r="AG33" s="151">
        <f t="shared" si="36"/>
        <v>1.1585360223691785</v>
      </c>
      <c r="AH33" s="151">
        <f t="shared" si="36"/>
        <v>1.2195045823158517</v>
      </c>
      <c r="AI33" s="151">
        <f t="shared" si="36"/>
        <v>1.2839683967551423</v>
      </c>
      <c r="AJ33" s="151">
        <f t="shared" si="36"/>
        <v>1.3515484863247627</v>
      </c>
      <c r="AK33" s="151">
        <f t="shared" si="36"/>
        <v>1.4219251138347913</v>
      </c>
      <c r="AL33" s="151">
        <f t="shared" ref="AL33:BR33" si="37">AL30*$B$39*16/12</f>
        <v>1.4948285235127745</v>
      </c>
      <c r="AM33" s="151">
        <f t="shared" si="37"/>
        <v>1.570031127892922</v>
      </c>
      <c r="AN33" s="151">
        <f t="shared" si="37"/>
        <v>1.647340916053232</v>
      </c>
      <c r="AO33" s="151">
        <f t="shared" si="37"/>
        <v>1.7265958922790443</v>
      </c>
      <c r="AP33" s="151">
        <f t="shared" si="37"/>
        <v>1.8076593840764499</v>
      </c>
      <c r="AQ33" s="151">
        <f t="shared" si="37"/>
        <v>1.890416083638504</v>
      </c>
      <c r="AR33" s="151">
        <f t="shared" si="37"/>
        <v>1.9747687081106848</v>
      </c>
      <c r="AS33" s="151">
        <f t="shared" si="37"/>
        <v>2.0653938784834547</v>
      </c>
      <c r="AT33" s="151">
        <f t="shared" si="37"/>
        <v>2.1616997442257548</v>
      </c>
      <c r="AU33" s="151">
        <f t="shared" si="37"/>
        <v>2.2631869730665342</v>
      </c>
      <c r="AV33" s="151">
        <f t="shared" si="37"/>
        <v>2.4041312974179259</v>
      </c>
      <c r="AW33" s="151">
        <f t="shared" si="37"/>
        <v>2.5456413327457978</v>
      </c>
      <c r="AX33" s="151">
        <f t="shared" si="37"/>
        <v>2.6880466380113859</v>
      </c>
      <c r="AY33" s="151">
        <f t="shared" si="37"/>
        <v>2.8316252554160979</v>
      </c>
      <c r="AZ33" s="151">
        <f t="shared" si="37"/>
        <v>2.9766117635175107</v>
      </c>
      <c r="BA33" s="151">
        <f t="shared" si="37"/>
        <v>3.1232040714797624</v>
      </c>
      <c r="BB33" s="151">
        <f t="shared" si="37"/>
        <v>3.2715691512445937</v>
      </c>
      <c r="BC33" s="151">
        <f t="shared" si="37"/>
        <v>3.4283894747341077</v>
      </c>
      <c r="BD33" s="151">
        <f t="shared" si="37"/>
        <v>3.5929380671801336</v>
      </c>
      <c r="BE33" s="151">
        <f t="shared" si="37"/>
        <v>3.7646015947374845</v>
      </c>
      <c r="BF33" s="151">
        <f t="shared" si="37"/>
        <v>4.1605403115974227</v>
      </c>
      <c r="BG33" s="151">
        <f t="shared" si="37"/>
        <v>4.5382726283094774</v>
      </c>
      <c r="BH33" s="151">
        <f t="shared" si="37"/>
        <v>4.9014081757199639</v>
      </c>
      <c r="BI33" s="151">
        <f t="shared" si="37"/>
        <v>5.2529923260530671</v>
      </c>
      <c r="BJ33" s="151">
        <f t="shared" si="37"/>
        <v>5.5955943979950264</v>
      </c>
      <c r="BK33" s="151">
        <f t="shared" si="37"/>
        <v>5.9313820735319744</v>
      </c>
      <c r="BL33" s="151">
        <f t="shared" si="37"/>
        <v>6.2621841819244395</v>
      </c>
      <c r="BM33" s="151">
        <f t="shared" si="37"/>
        <v>6.6030002521237057</v>
      </c>
      <c r="BN33" s="260">
        <f t="shared" si="37"/>
        <v>6.9533828697519917</v>
      </c>
      <c r="BO33" s="596">
        <f t="shared" si="37"/>
        <v>7.3129545603868991</v>
      </c>
      <c r="BP33" s="260">
        <f t="shared" si="37"/>
        <v>7.6813968565257182</v>
      </c>
      <c r="BQ33" s="260">
        <f t="shared" si="37"/>
        <v>8.0584410736053051</v>
      </c>
      <c r="BR33" s="682">
        <f t="shared" si="37"/>
        <v>8.4438605279174066</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512"/>
      <c r="BQ34" s="512"/>
      <c r="BR34" s="747"/>
    </row>
    <row r="35" spans="1:71" ht="3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18" x14ac:dyDescent="0.4">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448"/>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0.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DOC!Z23</f>
        <v>0.12096892162740899</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499"/>
      <c r="BQ47" s="768"/>
      <c r="BS47" s="619"/>
    </row>
    <row r="48" spans="1:71" ht="33.7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87">
        <v>2014</v>
      </c>
      <c r="BO48" s="491">
        <v>2015</v>
      </c>
      <c r="BP48" s="144">
        <v>2016</v>
      </c>
      <c r="BQ48" s="144">
        <v>2017</v>
      </c>
      <c r="BR48" s="353">
        <v>2018</v>
      </c>
    </row>
    <row r="49" spans="1:71" ht="16.2" thickBot="1" x14ac:dyDescent="0.35">
      <c r="A49" s="55"/>
      <c r="B49" s="303"/>
      <c r="C49" s="7">
        <v>0</v>
      </c>
      <c r="D49" s="7">
        <v>0</v>
      </c>
      <c r="E49" s="7">
        <v>0</v>
      </c>
      <c r="F49" s="7">
        <v>0</v>
      </c>
      <c r="G49" s="154">
        <f>(G33-$B$40)*(1-$B$41)*10^3</f>
        <v>67.296797468162595</v>
      </c>
      <c r="H49" s="154">
        <f t="shared" ref="H49:BR49" si="38">(H33-$B$40)*(1-$B$41)*10^3</f>
        <v>126.77744798520233</v>
      </c>
      <c r="I49" s="154">
        <f t="shared" si="38"/>
        <v>179.7097751247986</v>
      </c>
      <c r="J49" s="154">
        <f t="shared" si="38"/>
        <v>227.1634158833206</v>
      </c>
      <c r="K49" s="154">
        <f t="shared" si="38"/>
        <v>270.04080126753774</v>
      </c>
      <c r="L49" s="154">
        <f t="shared" si="38"/>
        <v>309.10329398717624</v>
      </c>
      <c r="M49" s="154">
        <f t="shared" si="38"/>
        <v>344.99324029520523</v>
      </c>
      <c r="N49" s="154">
        <f t="shared" si="38"/>
        <v>378.25257467755711</v>
      </c>
      <c r="O49" s="154">
        <f t="shared" si="38"/>
        <v>411.25150923873883</v>
      </c>
      <c r="P49" s="154">
        <f t="shared" si="38"/>
        <v>444.12015065640583</v>
      </c>
      <c r="Q49" s="154">
        <f t="shared" si="38"/>
        <v>476.96826729169641</v>
      </c>
      <c r="R49" s="154">
        <f t="shared" si="38"/>
        <v>509.88846848122625</v>
      </c>
      <c r="S49" s="154">
        <f t="shared" si="38"/>
        <v>542.95888684116528</v>
      </c>
      <c r="T49" s="154">
        <f t="shared" si="38"/>
        <v>576.24544127270246</v>
      </c>
      <c r="U49" s="154">
        <f t="shared" si="38"/>
        <v>609.80374621378894</v>
      </c>
      <c r="V49" s="154">
        <f t="shared" si="38"/>
        <v>643.68072243605297</v>
      </c>
      <c r="W49" s="154">
        <f t="shared" si="38"/>
        <v>677.91595604143583</v>
      </c>
      <c r="X49" s="154">
        <f t="shared" si="38"/>
        <v>712.54284502005032</v>
      </c>
      <c r="Y49" s="154">
        <f t="shared" si="38"/>
        <v>750.88216429634622</v>
      </c>
      <c r="Z49" s="154">
        <f t="shared" si="38"/>
        <v>792.58067862585517</v>
      </c>
      <c r="AA49" s="154">
        <f t="shared" si="38"/>
        <v>837.34037060793082</v>
      </c>
      <c r="AB49" s="154">
        <f t="shared" si="38"/>
        <v>884.90980901514513</v>
      </c>
      <c r="AC49" s="154">
        <f t="shared" si="38"/>
        <v>935.07686642812928</v>
      </c>
      <c r="AD49" s="154">
        <f t="shared" si="38"/>
        <v>987.66257525201263</v>
      </c>
      <c r="AE49" s="154">
        <f t="shared" si="38"/>
        <v>1042.5159441622936</v>
      </c>
      <c r="AF49" s="154">
        <f t="shared" si="38"/>
        <v>1099.5095848455103</v>
      </c>
      <c r="AG49" s="154">
        <f t="shared" si="38"/>
        <v>1158.5360223691785</v>
      </c>
      <c r="AH49" s="154">
        <f t="shared" si="38"/>
        <v>1219.5045823158516</v>
      </c>
      <c r="AI49" s="154">
        <f t="shared" si="38"/>
        <v>1283.9683967551423</v>
      </c>
      <c r="AJ49" s="154">
        <f t="shared" si="38"/>
        <v>1351.5484863247627</v>
      </c>
      <c r="AK49" s="154">
        <f t="shared" si="38"/>
        <v>1421.9251138347913</v>
      </c>
      <c r="AL49" s="154">
        <f t="shared" si="38"/>
        <v>1494.8285235127746</v>
      </c>
      <c r="AM49" s="154">
        <f t="shared" si="38"/>
        <v>1570.0311278929221</v>
      </c>
      <c r="AN49" s="154">
        <f t="shared" si="38"/>
        <v>1647.3409160532319</v>
      </c>
      <c r="AO49" s="154">
        <f t="shared" si="38"/>
        <v>1726.5958922790444</v>
      </c>
      <c r="AP49" s="154">
        <f t="shared" si="38"/>
        <v>1807.6593840764499</v>
      </c>
      <c r="AQ49" s="154">
        <f t="shared" si="38"/>
        <v>1890.416083638504</v>
      </c>
      <c r="AR49" s="154">
        <f t="shared" si="38"/>
        <v>1974.7687081106849</v>
      </c>
      <c r="AS49" s="154">
        <f t="shared" si="38"/>
        <v>2065.3938784834545</v>
      </c>
      <c r="AT49" s="154">
        <f t="shared" si="38"/>
        <v>2161.6997442257548</v>
      </c>
      <c r="AU49" s="154">
        <f t="shared" si="38"/>
        <v>2263.1869730665339</v>
      </c>
      <c r="AV49" s="154">
        <f t="shared" si="38"/>
        <v>2404.1312974179259</v>
      </c>
      <c r="AW49" s="154">
        <f t="shared" si="38"/>
        <v>2545.6413327457976</v>
      </c>
      <c r="AX49" s="154">
        <f t="shared" si="38"/>
        <v>2688.0466380113858</v>
      </c>
      <c r="AY49" s="154">
        <f t="shared" si="38"/>
        <v>2831.6252554160978</v>
      </c>
      <c r="AZ49" s="154">
        <f t="shared" si="38"/>
        <v>2976.6117635175106</v>
      </c>
      <c r="BA49" s="154">
        <f t="shared" si="38"/>
        <v>3123.2040714797622</v>
      </c>
      <c r="BB49" s="154">
        <f t="shared" si="38"/>
        <v>3271.5691512445937</v>
      </c>
      <c r="BC49" s="154">
        <f t="shared" si="38"/>
        <v>3428.3894747341078</v>
      </c>
      <c r="BD49" s="154">
        <f t="shared" si="38"/>
        <v>3592.9380671801337</v>
      </c>
      <c r="BE49" s="154">
        <f t="shared" si="38"/>
        <v>3764.6015947374844</v>
      </c>
      <c r="BF49" s="154">
        <f t="shared" si="38"/>
        <v>4160.5403115974223</v>
      </c>
      <c r="BG49" s="154">
        <f t="shared" si="38"/>
        <v>4538.2726283094771</v>
      </c>
      <c r="BH49" s="154">
        <f t="shared" si="38"/>
        <v>4901.4081757199638</v>
      </c>
      <c r="BI49" s="154">
        <f t="shared" si="38"/>
        <v>5252.9923260530668</v>
      </c>
      <c r="BJ49" s="154">
        <f t="shared" si="38"/>
        <v>5595.5943979950262</v>
      </c>
      <c r="BK49" s="154">
        <f t="shared" si="38"/>
        <v>5931.3820735319741</v>
      </c>
      <c r="BL49" s="154">
        <f t="shared" si="38"/>
        <v>6262.1841819244391</v>
      </c>
      <c r="BM49" s="154">
        <f t="shared" si="38"/>
        <v>6603.0002521237056</v>
      </c>
      <c r="BN49" s="212">
        <f t="shared" si="38"/>
        <v>6953.3828697519921</v>
      </c>
      <c r="BO49" s="669">
        <f t="shared" si="38"/>
        <v>7312.9545603868992</v>
      </c>
      <c r="BP49" s="591">
        <f t="shared" si="38"/>
        <v>7681.3968565257182</v>
      </c>
      <c r="BQ49" s="212">
        <f t="shared" si="38"/>
        <v>8058.4410736053051</v>
      </c>
      <c r="BR49" s="672">
        <f t="shared" si="38"/>
        <v>8443.8605279174062</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P50" s="483"/>
      <c r="BQ50" s="678"/>
    </row>
    <row r="51" spans="1:71" ht="15.6"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491">
        <v>2015</v>
      </c>
      <c r="BP51" s="144">
        <v>2016</v>
      </c>
      <c r="BQ51" s="144">
        <v>2017</v>
      </c>
      <c r="BR51" s="353">
        <v>2018</v>
      </c>
    </row>
    <row r="52" spans="1:71" s="18" customFormat="1" ht="16.2" thickBot="1" x14ac:dyDescent="0.35">
      <c r="A52" s="316"/>
      <c r="B52" s="317"/>
      <c r="C52" s="167">
        <v>0</v>
      </c>
      <c r="D52" s="167">
        <v>0</v>
      </c>
      <c r="E52" s="167">
        <v>0</v>
      </c>
      <c r="F52" s="318">
        <v>0</v>
      </c>
      <c r="G52" s="167">
        <f>G49*21</f>
        <v>1413.2327468314145</v>
      </c>
      <c r="H52" s="167">
        <f t="shared" ref="H52:BR52" si="39">H49*21</f>
        <v>2662.3264076892488</v>
      </c>
      <c r="I52" s="167">
        <f t="shared" si="39"/>
        <v>3773.9052776207704</v>
      </c>
      <c r="J52" s="167">
        <f t="shared" si="39"/>
        <v>4770.4317335497326</v>
      </c>
      <c r="K52" s="167">
        <f t="shared" si="39"/>
        <v>5670.8568266182929</v>
      </c>
      <c r="L52" s="167">
        <f t="shared" si="39"/>
        <v>6491.169173730701</v>
      </c>
      <c r="M52" s="167">
        <f t="shared" si="39"/>
        <v>7244.8580461993097</v>
      </c>
      <c r="N52" s="167">
        <f t="shared" si="39"/>
        <v>7943.3040682286992</v>
      </c>
      <c r="O52" s="167">
        <f t="shared" si="39"/>
        <v>8636.2816940135162</v>
      </c>
      <c r="P52" s="167">
        <f t="shared" si="39"/>
        <v>9326.5231637845227</v>
      </c>
      <c r="Q52" s="167">
        <f t="shared" si="39"/>
        <v>10016.333613125624</v>
      </c>
      <c r="R52" s="167">
        <f t="shared" si="39"/>
        <v>10707.657838105752</v>
      </c>
      <c r="S52" s="167">
        <f t="shared" si="39"/>
        <v>11402.136623664472</v>
      </c>
      <c r="T52" s="167">
        <f t="shared" si="39"/>
        <v>12101.154266726751</v>
      </c>
      <c r="U52" s="167">
        <f t="shared" si="39"/>
        <v>12805.878670489568</v>
      </c>
      <c r="V52" s="167">
        <f t="shared" si="39"/>
        <v>13517.295171157113</v>
      </c>
      <c r="W52" s="167">
        <f t="shared" si="39"/>
        <v>14236.235076870153</v>
      </c>
      <c r="X52" s="167">
        <f t="shared" si="39"/>
        <v>14963.399745421057</v>
      </c>
      <c r="Y52" s="167">
        <f t="shared" si="39"/>
        <v>15768.525450223271</v>
      </c>
      <c r="Z52" s="167">
        <f t="shared" si="39"/>
        <v>16644.194251142959</v>
      </c>
      <c r="AA52" s="167">
        <f t="shared" si="39"/>
        <v>17584.147782766548</v>
      </c>
      <c r="AB52" s="167">
        <f t="shared" si="39"/>
        <v>18583.105989318046</v>
      </c>
      <c r="AC52" s="167">
        <f t="shared" si="39"/>
        <v>19636.614194990714</v>
      </c>
      <c r="AD52" s="167">
        <f t="shared" si="39"/>
        <v>20740.914080292267</v>
      </c>
      <c r="AE52" s="167">
        <f t="shared" si="39"/>
        <v>21892.834827408165</v>
      </c>
      <c r="AF52" s="167">
        <f t="shared" si="39"/>
        <v>23089.701281755715</v>
      </c>
      <c r="AG52" s="167">
        <f t="shared" si="39"/>
        <v>24329.256469752749</v>
      </c>
      <c r="AH52" s="167">
        <f t="shared" si="39"/>
        <v>25609.596228632883</v>
      </c>
      <c r="AI52" s="167">
        <f t="shared" si="39"/>
        <v>26963.336331857987</v>
      </c>
      <c r="AJ52" s="167">
        <f t="shared" si="39"/>
        <v>28382.518212820018</v>
      </c>
      <c r="AK52" s="167">
        <f t="shared" si="39"/>
        <v>29860.427390530618</v>
      </c>
      <c r="AL52" s="167">
        <f t="shared" si="39"/>
        <v>31391.398993768267</v>
      </c>
      <c r="AM52" s="167">
        <f t="shared" si="39"/>
        <v>32970.653685751364</v>
      </c>
      <c r="AN52" s="167">
        <f t="shared" si="39"/>
        <v>34594.15923711787</v>
      </c>
      <c r="AO52" s="167">
        <f t="shared" si="39"/>
        <v>36258.513737859932</v>
      </c>
      <c r="AP52" s="167">
        <f t="shared" si="39"/>
        <v>37960.847065605449</v>
      </c>
      <c r="AQ52" s="167">
        <f t="shared" si="39"/>
        <v>39698.737756408584</v>
      </c>
      <c r="AR52" s="167">
        <f t="shared" si="39"/>
        <v>41470.14287032438</v>
      </c>
      <c r="AS52" s="167">
        <f t="shared" si="39"/>
        <v>43373.271448152547</v>
      </c>
      <c r="AT52" s="167">
        <f t="shared" si="39"/>
        <v>45395.69462874085</v>
      </c>
      <c r="AU52" s="167">
        <f t="shared" si="39"/>
        <v>47526.92643439721</v>
      </c>
      <c r="AV52" s="167">
        <f t="shared" si="39"/>
        <v>50486.757245776447</v>
      </c>
      <c r="AW52" s="167">
        <f t="shared" si="39"/>
        <v>53458.467987661752</v>
      </c>
      <c r="AX52" s="167">
        <f t="shared" si="39"/>
        <v>56448.979398239098</v>
      </c>
      <c r="AY52" s="167">
        <f t="shared" si="39"/>
        <v>59464.130363738055</v>
      </c>
      <c r="AZ52" s="167">
        <f t="shared" si="39"/>
        <v>62508.847033867722</v>
      </c>
      <c r="BA52" s="167">
        <f t="shared" si="39"/>
        <v>65587.285501075006</v>
      </c>
      <c r="BB52" s="167">
        <f t="shared" si="39"/>
        <v>68702.952176136474</v>
      </c>
      <c r="BC52" s="167">
        <f t="shared" si="39"/>
        <v>71996.178969416258</v>
      </c>
      <c r="BD52" s="167">
        <f t="shared" si="39"/>
        <v>75451.699410782807</v>
      </c>
      <c r="BE52" s="167">
        <f t="shared" si="39"/>
        <v>79056.633489487169</v>
      </c>
      <c r="BF52" s="167">
        <f t="shared" si="39"/>
        <v>87371.346543545864</v>
      </c>
      <c r="BG52" s="167">
        <f t="shared" si="39"/>
        <v>95303.725194499013</v>
      </c>
      <c r="BH52" s="167">
        <f t="shared" si="39"/>
        <v>102929.57169011924</v>
      </c>
      <c r="BI52" s="167">
        <f t="shared" si="39"/>
        <v>110312.8388471144</v>
      </c>
      <c r="BJ52" s="167">
        <f t="shared" si="39"/>
        <v>117507.48235789555</v>
      </c>
      <c r="BK52" s="167">
        <f t="shared" si="39"/>
        <v>124559.02354417146</v>
      </c>
      <c r="BL52" s="167">
        <f t="shared" si="39"/>
        <v>131505.86782041323</v>
      </c>
      <c r="BM52" s="167">
        <f t="shared" si="39"/>
        <v>138663.00529459782</v>
      </c>
      <c r="BN52" s="498">
        <f t="shared" si="39"/>
        <v>146021.04026479184</v>
      </c>
      <c r="BO52" s="597">
        <f t="shared" si="39"/>
        <v>153572.0457681249</v>
      </c>
      <c r="BP52" s="322">
        <f t="shared" si="39"/>
        <v>161309.3339870401</v>
      </c>
      <c r="BQ52" s="322">
        <f t="shared" si="39"/>
        <v>169227.26254571142</v>
      </c>
      <c r="BR52" s="676">
        <f t="shared" si="39"/>
        <v>177321.07108626553</v>
      </c>
      <c r="BS52" s="689"/>
    </row>
  </sheetData>
  <mergeCells count="2">
    <mergeCell ref="A43:B43"/>
    <mergeCell ref="A35:B3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S51"/>
  <sheetViews>
    <sheetView topLeftCell="A37" zoomScale="70" zoomScaleNormal="70" workbookViewId="0">
      <pane xSplit="2" topLeftCell="BJ1" activePane="topRight" state="frozen"/>
      <selection pane="topRight" activeCell="A45" sqref="A45"/>
    </sheetView>
  </sheetViews>
  <sheetFormatPr defaultColWidth="9.33203125" defaultRowHeight="14.4" x14ac:dyDescent="0.3"/>
  <cols>
    <col min="1" max="1" width="39.5546875" style="2" customWidth="1"/>
    <col min="2" max="2" width="24" style="2" customWidth="1"/>
    <col min="3" max="52" width="9.33203125" style="2"/>
    <col min="53" max="66" width="17.33203125" style="2" customWidth="1"/>
    <col min="67" max="67" width="16.44140625" style="2" customWidth="1"/>
    <col min="68" max="68" width="16" style="287" customWidth="1"/>
    <col min="69" max="69" width="16.6640625" style="2" customWidth="1"/>
    <col min="70" max="70" width="16.88671875" style="2" customWidth="1"/>
    <col min="71" max="16384" width="9.33203125" style="2"/>
  </cols>
  <sheetData>
    <row r="1" spans="1:71" ht="15" thickBot="1" x14ac:dyDescent="0.35"/>
    <row r="2" spans="1:71" ht="15.6" x14ac:dyDescent="0.3">
      <c r="A2" s="79" t="s">
        <v>0</v>
      </c>
      <c r="B2" s="80" t="s">
        <v>35</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464">
        <v>2017</v>
      </c>
      <c r="BR2" s="353">
        <v>2018</v>
      </c>
    </row>
    <row r="3" spans="1:71" s="18" customFormat="1" ht="16.2" thickBot="1" x14ac:dyDescent="0.35">
      <c r="A3" s="313"/>
      <c r="B3" s="314"/>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8">
        <f>Population!I20</f>
        <v>5993741</v>
      </c>
      <c r="BB3" s="168">
        <f t="shared" ref="BB3:BJ3" si="0">BA3+($BA$3*(BA6/100))</f>
        <v>6187673</v>
      </c>
      <c r="BC3" s="168">
        <f t="shared" si="0"/>
        <v>6381605</v>
      </c>
      <c r="BD3" s="168">
        <f t="shared" si="0"/>
        <v>6575537</v>
      </c>
      <c r="BE3" s="168">
        <f t="shared" si="0"/>
        <v>6769469</v>
      </c>
      <c r="BF3" s="168">
        <f t="shared" si="0"/>
        <v>6963401</v>
      </c>
      <c r="BG3" s="168">
        <f t="shared" si="0"/>
        <v>7157333</v>
      </c>
      <c r="BH3" s="168">
        <f t="shared" si="0"/>
        <v>7351265</v>
      </c>
      <c r="BI3" s="168">
        <f t="shared" si="0"/>
        <v>7545197</v>
      </c>
      <c r="BJ3" s="168">
        <f t="shared" si="0"/>
        <v>7739129</v>
      </c>
      <c r="BK3" s="168">
        <f>Population!J20</f>
        <v>7933061</v>
      </c>
      <c r="BL3" s="168">
        <f>BK3+($BK$3*(BK6/100))</f>
        <v>8189741.1578266397</v>
      </c>
      <c r="BM3" s="168">
        <f>BL3+($BK$3*(BL6/100))</f>
        <v>8446421.3156532794</v>
      </c>
      <c r="BN3" s="492">
        <f>BM3+($BK$3*(BM6/100))</f>
        <v>8703101.4734799191</v>
      </c>
      <c r="BO3" s="492">
        <f>BN3+($BK$3*(BN6/100))</f>
        <v>8959781.6313065588</v>
      </c>
      <c r="BP3" s="492">
        <f t="shared" ref="BP3:BR3" si="1">BO3+($BK$3*(BO6/100))</f>
        <v>9216461.7891331986</v>
      </c>
      <c r="BQ3" s="168">
        <f t="shared" si="1"/>
        <v>9473141.9469598383</v>
      </c>
      <c r="BR3" s="650">
        <f t="shared" si="1"/>
        <v>9729822.104786478</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P4" s="483"/>
      <c r="BQ4" s="483"/>
      <c r="BR4" s="483"/>
      <c r="BS4" s="619"/>
    </row>
    <row r="5" spans="1:71" ht="31.2" x14ac:dyDescent="0.3">
      <c r="A5" s="79" t="s">
        <v>1</v>
      </c>
      <c r="B5" s="80" t="s">
        <v>35</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677">
        <v>2015</v>
      </c>
      <c r="BP5" s="481">
        <v>2016</v>
      </c>
      <c r="BQ5" s="464">
        <v>2017</v>
      </c>
      <c r="BR5" s="353">
        <v>2018</v>
      </c>
    </row>
    <row r="6" spans="1:71" ht="16.2" thickBot="1" x14ac:dyDescent="0.35">
      <c r="A6" s="42"/>
      <c r="B6" s="22"/>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199">
        <f t="shared" ref="BA6:BR6" si="2">((($BK$3-$BA$3)/$BA$3)*100)/10</f>
        <v>3.2355752442422854</v>
      </c>
      <c r="BB6" s="199">
        <f t="shared" si="2"/>
        <v>3.2355752442422854</v>
      </c>
      <c r="BC6" s="199">
        <f t="shared" si="2"/>
        <v>3.2355752442422854</v>
      </c>
      <c r="BD6" s="199">
        <f t="shared" si="2"/>
        <v>3.2355752442422854</v>
      </c>
      <c r="BE6" s="199">
        <f t="shared" si="2"/>
        <v>3.2355752442422854</v>
      </c>
      <c r="BF6" s="199">
        <f t="shared" si="2"/>
        <v>3.2355752442422854</v>
      </c>
      <c r="BG6" s="199">
        <f t="shared" si="2"/>
        <v>3.2355752442422854</v>
      </c>
      <c r="BH6" s="199">
        <f t="shared" si="2"/>
        <v>3.2355752442422854</v>
      </c>
      <c r="BI6" s="199">
        <f t="shared" si="2"/>
        <v>3.2355752442422854</v>
      </c>
      <c r="BJ6" s="199">
        <f t="shared" si="2"/>
        <v>3.2355752442422854</v>
      </c>
      <c r="BK6" s="199">
        <f t="shared" si="2"/>
        <v>3.2355752442422854</v>
      </c>
      <c r="BL6" s="199">
        <f t="shared" si="2"/>
        <v>3.2355752442422854</v>
      </c>
      <c r="BM6" s="199">
        <f t="shared" si="2"/>
        <v>3.2355752442422854</v>
      </c>
      <c r="BN6" s="471">
        <f t="shared" si="2"/>
        <v>3.2355752442422854</v>
      </c>
      <c r="BO6" s="199">
        <f t="shared" si="2"/>
        <v>3.2355752442422854</v>
      </c>
      <c r="BP6" s="199">
        <f t="shared" si="2"/>
        <v>3.2355752442422854</v>
      </c>
      <c r="BQ6" s="576">
        <f t="shared" si="2"/>
        <v>3.2355752442422854</v>
      </c>
      <c r="BR6" s="656">
        <f t="shared" si="2"/>
        <v>3.2355752442422854</v>
      </c>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483"/>
      <c r="BP7" s="678"/>
      <c r="BQ7" s="678"/>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144">
        <v>2015</v>
      </c>
      <c r="BP8" s="481">
        <v>2016</v>
      </c>
      <c r="BQ8" s="144">
        <v>2017</v>
      </c>
      <c r="BR8" s="353">
        <v>2018</v>
      </c>
    </row>
    <row r="9" spans="1:71" ht="16.2" thickBot="1" x14ac:dyDescent="0.35">
      <c r="A9" s="39"/>
      <c r="B9" s="24"/>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f>BB9-($BE$9*BA12%)</f>
        <v>0.33291999999999999</v>
      </c>
      <c r="BB9" s="151">
        <f>BC9-($BE$9*BB12%)</f>
        <v>0.33718999999999999</v>
      </c>
      <c r="BC9" s="151">
        <f>BD9-($BE$9*BC12%)</f>
        <v>0.34145999999999999</v>
      </c>
      <c r="BD9" s="151">
        <f>BE9-($BE$9*BD12%)</f>
        <v>0.34572999999999998</v>
      </c>
      <c r="BE9" s="151">
        <f>'Per Capita Generation'!E21</f>
        <v>0.35</v>
      </c>
      <c r="BF9" s="151">
        <f t="shared" ref="BF9:BK9" si="3">BE9+($BE$9*(BE12/100))</f>
        <v>0.35426999999999997</v>
      </c>
      <c r="BG9" s="151">
        <f t="shared" si="3"/>
        <v>0.35853999999999997</v>
      </c>
      <c r="BH9" s="151">
        <f t="shared" si="3"/>
        <v>0.36280999999999997</v>
      </c>
      <c r="BI9" s="151">
        <f t="shared" si="3"/>
        <v>0.36707999999999996</v>
      </c>
      <c r="BJ9" s="151">
        <f t="shared" si="3"/>
        <v>0.37134999999999996</v>
      </c>
      <c r="BK9" s="151">
        <f t="shared" si="3"/>
        <v>0.37561999999999995</v>
      </c>
      <c r="BL9" s="196">
        <f>BK9+($BK$9*(BK12/100))</f>
        <v>0.38020256399999997</v>
      </c>
      <c r="BM9" s="196">
        <f>BL9+($BK$9*(BL12/100))</f>
        <v>0.38478512799999998</v>
      </c>
      <c r="BN9" s="488">
        <f>BM9+($BK$9*(BM12/100))</f>
        <v>0.38936769199999999</v>
      </c>
      <c r="BO9" s="488">
        <f>BN9+($BK$9*(BN12/100))</f>
        <v>0.393950256</v>
      </c>
      <c r="BP9" s="196">
        <f t="shared" ref="BP9:BR9" si="4">BO9+($BK$9*(BO12/100))</f>
        <v>0.39853282000000001</v>
      </c>
      <c r="BQ9" s="579">
        <f t="shared" si="4"/>
        <v>0.40311538400000002</v>
      </c>
      <c r="BR9" s="661">
        <f t="shared" si="4"/>
        <v>0.40769794800000003</v>
      </c>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483"/>
      <c r="BP10" s="483"/>
      <c r="BQ10" s="483"/>
      <c r="BR10" s="678"/>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481">
        <v>2015</v>
      </c>
      <c r="BP11" s="144">
        <v>2016</v>
      </c>
      <c r="BQ11" s="144">
        <v>2017</v>
      </c>
      <c r="BR11" s="353">
        <v>2018</v>
      </c>
    </row>
    <row r="12" spans="1:71" s="14" customFormat="1" ht="16.2" thickBot="1" x14ac:dyDescent="0.35">
      <c r="A12" s="57"/>
      <c r="B12" s="61"/>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v>1.22</v>
      </c>
      <c r="BB12" s="203">
        <v>1.22</v>
      </c>
      <c r="BC12" s="203">
        <v>1.22</v>
      </c>
      <c r="BD12" s="203">
        <v>1.22</v>
      </c>
      <c r="BE12" s="203">
        <v>1.22</v>
      </c>
      <c r="BF12" s="203">
        <v>1.22</v>
      </c>
      <c r="BG12" s="203">
        <v>1.22</v>
      </c>
      <c r="BH12" s="203">
        <v>1.22</v>
      </c>
      <c r="BI12" s="203">
        <v>1.22</v>
      </c>
      <c r="BJ12" s="203">
        <v>1.22</v>
      </c>
      <c r="BK12" s="203">
        <v>1.22</v>
      </c>
      <c r="BL12" s="203">
        <v>1.22</v>
      </c>
      <c r="BM12" s="203">
        <v>1.22</v>
      </c>
      <c r="BN12" s="510">
        <v>1.22</v>
      </c>
      <c r="BO12" s="510">
        <v>1.22</v>
      </c>
      <c r="BP12" s="510">
        <v>1.22</v>
      </c>
      <c r="BQ12" s="510">
        <v>1.22</v>
      </c>
      <c r="BR12" s="791">
        <v>1.22</v>
      </c>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213"/>
      <c r="BP13" s="483"/>
      <c r="BQ13" s="483"/>
      <c r="BR13" s="483"/>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81">
        <v>2015</v>
      </c>
      <c r="BP14" s="144">
        <v>2016</v>
      </c>
      <c r="BQ14" s="464">
        <v>2017</v>
      </c>
      <c r="BR14" s="353">
        <v>2018</v>
      </c>
    </row>
    <row r="15" spans="1:71" s="18" customFormat="1" ht="16.2" thickBot="1" x14ac:dyDescent="0.35">
      <c r="A15" s="321"/>
      <c r="B15" s="322"/>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7"/>
      <c r="AZ15" s="307"/>
      <c r="BA15" s="307">
        <f>BA9*BA3*365/10^6</f>
        <v>728.3342326078</v>
      </c>
      <c r="BB15" s="307">
        <f>BB9*BB3*365/10^6</f>
        <v>761.54383248755005</v>
      </c>
      <c r="BC15" s="307">
        <f>BC9*BC3*365/10^6</f>
        <v>795.35793780450001</v>
      </c>
      <c r="BD15" s="307">
        <f>BD9*BD3*365/10^6</f>
        <v>829.77654855864989</v>
      </c>
      <c r="BE15" s="307">
        <f t="shared" ref="BE15:BR15" si="5">BE9*BE3*365/10^6</f>
        <v>864.79966475000003</v>
      </c>
      <c r="BF15" s="307">
        <f t="shared" si="5"/>
        <v>900.42728637854998</v>
      </c>
      <c r="BG15" s="307">
        <f t="shared" si="5"/>
        <v>936.65941344429996</v>
      </c>
      <c r="BH15" s="307">
        <f t="shared" si="5"/>
        <v>973.49604594724985</v>
      </c>
      <c r="BI15" s="307">
        <f t="shared" si="5"/>
        <v>1010.9371838873999</v>
      </c>
      <c r="BJ15" s="307">
        <f t="shared" si="5"/>
        <v>1048.9828272647499</v>
      </c>
      <c r="BK15" s="307">
        <f t="shared" si="5"/>
        <v>1087.6329760792999</v>
      </c>
      <c r="BL15" s="307">
        <f t="shared" si="5"/>
        <v>1136.5226141462363</v>
      </c>
      <c r="BM15" s="307">
        <f t="shared" si="5"/>
        <v>1186.2709170862352</v>
      </c>
      <c r="BN15" s="312">
        <f t="shared" si="5"/>
        <v>1236.8778848992965</v>
      </c>
      <c r="BO15" s="312">
        <f t="shared" si="5"/>
        <v>1288.3435175854204</v>
      </c>
      <c r="BP15" s="490">
        <f t="shared" si="5"/>
        <v>1340.6678151446074</v>
      </c>
      <c r="BQ15" s="586">
        <f t="shared" si="5"/>
        <v>1393.8507775768564</v>
      </c>
      <c r="BR15" s="651">
        <f t="shared" si="5"/>
        <v>1447.8924048821682</v>
      </c>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678"/>
      <c r="BQ16" s="678"/>
      <c r="BS16" s="619"/>
    </row>
    <row r="17" spans="1:71" ht="46.8" x14ac:dyDescent="0.3">
      <c r="A17" s="79" t="s">
        <v>6</v>
      </c>
      <c r="B17" s="80" t="s">
        <v>35</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81">
        <v>2015</v>
      </c>
      <c r="BP17" s="144">
        <v>2016</v>
      </c>
      <c r="BQ17" s="464">
        <v>2017</v>
      </c>
      <c r="BR17" s="353">
        <v>2018</v>
      </c>
    </row>
    <row r="18" spans="1:71" ht="16.2" thickBot="1" x14ac:dyDescent="0.35">
      <c r="A18" s="44"/>
      <c r="B18" s="26"/>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f>'Proportion going to landfill'!$D$22</f>
        <v>70</v>
      </c>
      <c r="BB18" s="155">
        <f>'Proportion going to landfill'!$D$22</f>
        <v>70</v>
      </c>
      <c r="BC18" s="155">
        <f>'Proportion going to landfill'!$D$22</f>
        <v>70</v>
      </c>
      <c r="BD18" s="155">
        <f>'Proportion going to landfill'!$D$22</f>
        <v>70</v>
      </c>
      <c r="BE18" s="155">
        <f>'Proportion going to landfill'!$D$22</f>
        <v>70</v>
      </c>
      <c r="BF18" s="155">
        <f>'Proportion going to landfill'!$D$22</f>
        <v>70</v>
      </c>
      <c r="BG18" s="155">
        <f>'Proportion going to landfill'!$D$22</f>
        <v>70</v>
      </c>
      <c r="BH18" s="155">
        <f>'Proportion going to landfill'!$D$22</f>
        <v>70</v>
      </c>
      <c r="BI18" s="155">
        <f>'Proportion going to landfill'!$D$22</f>
        <v>70</v>
      </c>
      <c r="BJ18" s="155">
        <f>'Proportion going to landfill'!$D$22</f>
        <v>70</v>
      </c>
      <c r="BK18" s="155">
        <f>'Proportion going to landfill'!$E$22</f>
        <v>70</v>
      </c>
      <c r="BL18" s="155">
        <f>'Proportion going to landfill'!$E$22</f>
        <v>70</v>
      </c>
      <c r="BM18" s="155">
        <f>'Proportion going to landfill'!$F$22</f>
        <v>70</v>
      </c>
      <c r="BN18" s="671">
        <f>'Proportion going to landfill'!$G$22</f>
        <v>70</v>
      </c>
      <c r="BO18" s="603">
        <f>'Proportion going to landfill'!$H$22</f>
        <v>70</v>
      </c>
      <c r="BP18" s="515">
        <f>'Proportion going to landfill'!$I$22</f>
        <v>70</v>
      </c>
      <c r="BQ18" s="214">
        <f>'Proportion going to landfill'!$J$22</f>
        <v>70</v>
      </c>
      <c r="BR18" s="691">
        <f>'Proportion going to landfill'!$K$22</f>
        <v>70</v>
      </c>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P19" s="678"/>
      <c r="BQ19" s="765"/>
      <c r="BR19" s="765"/>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481">
        <v>2015</v>
      </c>
      <c r="BP20" s="144">
        <v>2016</v>
      </c>
      <c r="BQ20" s="464">
        <v>2017</v>
      </c>
      <c r="BR20" s="353">
        <v>2018</v>
      </c>
    </row>
    <row r="21" spans="1:71" ht="16.2" thickBot="1" x14ac:dyDescent="0.35">
      <c r="A21" s="44"/>
      <c r="B21" s="28"/>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f t="shared" ref="BA21:BR21" si="6">BA18%*BA15</f>
        <v>509.83396282545999</v>
      </c>
      <c r="BB21" s="154">
        <f t="shared" si="6"/>
        <v>533.08068274128505</v>
      </c>
      <c r="BC21" s="154">
        <f t="shared" si="6"/>
        <v>556.75055646315002</v>
      </c>
      <c r="BD21" s="154">
        <f t="shared" si="6"/>
        <v>580.84358399105486</v>
      </c>
      <c r="BE21" s="154">
        <f t="shared" si="6"/>
        <v>605.35976532500001</v>
      </c>
      <c r="BF21" s="154">
        <f t="shared" si="6"/>
        <v>630.29910046498492</v>
      </c>
      <c r="BG21" s="154">
        <f t="shared" si="6"/>
        <v>655.66158941100991</v>
      </c>
      <c r="BH21" s="154">
        <f t="shared" si="6"/>
        <v>681.44723216307489</v>
      </c>
      <c r="BI21" s="154">
        <f t="shared" si="6"/>
        <v>707.65602872117984</v>
      </c>
      <c r="BJ21" s="154">
        <f t="shared" si="6"/>
        <v>734.28797908532488</v>
      </c>
      <c r="BK21" s="154">
        <f t="shared" si="6"/>
        <v>761.3430832555099</v>
      </c>
      <c r="BL21" s="154">
        <f t="shared" si="6"/>
        <v>795.56582990236529</v>
      </c>
      <c r="BM21" s="154">
        <f t="shared" si="6"/>
        <v>830.38964196036454</v>
      </c>
      <c r="BN21" s="212">
        <f t="shared" si="6"/>
        <v>865.81451942950753</v>
      </c>
      <c r="BO21" s="212">
        <f t="shared" si="6"/>
        <v>901.84046230979425</v>
      </c>
      <c r="BP21" s="494">
        <f t="shared" si="6"/>
        <v>938.46747060122516</v>
      </c>
      <c r="BQ21" s="589">
        <f t="shared" si="6"/>
        <v>975.69554430379947</v>
      </c>
      <c r="BR21" s="652">
        <f t="shared" si="6"/>
        <v>1013.5246834175176</v>
      </c>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P22" s="483"/>
      <c r="BQ22" s="483"/>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c r="D24" s="7"/>
      <c r="E24" s="7"/>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f>BA21*$B$44*$B$36*$B$37</f>
        <v>9.6073111954829695</v>
      </c>
      <c r="BB24" s="156">
        <f>BB21*$B$44*$B$36*$B$37</f>
        <v>10.045372385576776</v>
      </c>
      <c r="BC24" s="156">
        <f>BC21*$B$44*$B$36*$B$37</f>
        <v>10.4914074859916</v>
      </c>
      <c r="BD24" s="156">
        <f>BD21*$B$44*$B$36*$B$37</f>
        <v>10.945416496727439</v>
      </c>
      <c r="BE24" s="156">
        <f t="shared" ref="BE24:BR24" si="7">BE21*$B$45*$B$36*$B$37</f>
        <v>11.773540033149125</v>
      </c>
      <c r="BF24" s="156">
        <f t="shared" si="7"/>
        <v>12.258580958379918</v>
      </c>
      <c r="BG24" s="156">
        <f t="shared" si="7"/>
        <v>12.751851730655334</v>
      </c>
      <c r="BH24" s="156">
        <f t="shared" si="7"/>
        <v>13.253352349975371</v>
      </c>
      <c r="BI24" s="156">
        <f t="shared" si="7"/>
        <v>13.763082816340024</v>
      </c>
      <c r="BJ24" s="156">
        <f t="shared" si="7"/>
        <v>14.2810431297493</v>
      </c>
      <c r="BK24" s="156">
        <f t="shared" si="7"/>
        <v>14.807233290203193</v>
      </c>
      <c r="BL24" s="156">
        <f t="shared" si="7"/>
        <v>15.472825720969968</v>
      </c>
      <c r="BM24" s="156">
        <f t="shared" si="7"/>
        <v>16.150108171599303</v>
      </c>
      <c r="BN24" s="497">
        <f t="shared" si="7"/>
        <v>16.839080642091197</v>
      </c>
      <c r="BO24" s="156">
        <f t="shared" si="7"/>
        <v>17.539743132445643</v>
      </c>
      <c r="BP24" s="605">
        <f t="shared" si="7"/>
        <v>18.25209564266266</v>
      </c>
      <c r="BQ24" s="156">
        <f t="shared" si="7"/>
        <v>18.976138172742221</v>
      </c>
      <c r="BR24" s="693">
        <f t="shared" si="7"/>
        <v>19.711870722684349</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78"/>
      <c r="BQ25" s="483"/>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467">
        <v>2015</v>
      </c>
      <c r="BP26" s="144">
        <v>2016</v>
      </c>
      <c r="BQ26" s="144">
        <v>2017</v>
      </c>
      <c r="BR26" s="353">
        <v>2018</v>
      </c>
    </row>
    <row r="27" spans="1:71" ht="16.2" thickBot="1" x14ac:dyDescent="0.35">
      <c r="A27" s="44"/>
      <c r="B27" s="28"/>
      <c r="C27" s="7"/>
      <c r="D27" s="7"/>
      <c r="E27" s="7"/>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f t="shared" ref="BA27:BO27" si="8">BA24+(AZ27*$B$38)</f>
        <v>9.6073111954829695</v>
      </c>
      <c r="BB27" s="151">
        <f t="shared" si="8"/>
        <v>18.150865692107217</v>
      </c>
      <c r="BC27" s="151">
        <f t="shared" si="8"/>
        <v>25.804924179848634</v>
      </c>
      <c r="BD27" s="151">
        <f t="shared" si="8"/>
        <v>32.716506863158912</v>
      </c>
      <c r="BE27" s="151">
        <f t="shared" si="8"/>
        <v>39.375792317541865</v>
      </c>
      <c r="BF27" s="151">
        <f t="shared" si="8"/>
        <v>45.479137113490879</v>
      </c>
      <c r="BG27" s="151">
        <f t="shared" si="8"/>
        <v>51.121675915542568</v>
      </c>
      <c r="BH27" s="151">
        <f t="shared" si="8"/>
        <v>56.383671907737757</v>
      </c>
      <c r="BI27" s="151">
        <f t="shared" si="8"/>
        <v>61.332841508100813</v>
      </c>
      <c r="BJ27" s="151">
        <f t="shared" si="8"/>
        <v>66.026315683025018</v>
      </c>
      <c r="BK27" s="151">
        <f t="shared" si="8"/>
        <v>70.512294668380093</v>
      </c>
      <c r="BL27" s="151">
        <f t="shared" si="8"/>
        <v>74.962616447367381</v>
      </c>
      <c r="BM27" s="151">
        <f t="shared" si="8"/>
        <v>79.394544985493908</v>
      </c>
      <c r="BN27" s="260">
        <f t="shared" si="8"/>
        <v>83.822645539782599</v>
      </c>
      <c r="BO27" s="151">
        <f t="shared" si="8"/>
        <v>88.259206521726014</v>
      </c>
      <c r="BP27" s="598">
        <f t="shared" ref="BP27" si="9">BP24+(BO27*$B$38)</f>
        <v>92.714595414491356</v>
      </c>
      <c r="BQ27" s="151">
        <f t="shared" ref="BQ27" si="10">BQ24+(BP27*$B$38)</f>
        <v>97.197559053036585</v>
      </c>
      <c r="BR27" s="598">
        <f t="shared" ref="BR27" si="11">BR24+(BQ27*$B$38)</f>
        <v>101.71547696434517</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78"/>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464">
        <v>2015</v>
      </c>
      <c r="BP29" s="144">
        <v>2016</v>
      </c>
      <c r="BQ29" s="144">
        <v>2017</v>
      </c>
      <c r="BR29" s="353">
        <v>2018</v>
      </c>
    </row>
    <row r="30" spans="1:71" ht="16.2" thickBot="1" x14ac:dyDescent="0.35">
      <c r="A30" s="44"/>
      <c r="B30" s="26"/>
      <c r="C30" s="7"/>
      <c r="D30" s="7"/>
      <c r="E30" s="7"/>
      <c r="F30" s="7"/>
      <c r="G30" s="7"/>
      <c r="H30" s="7"/>
      <c r="I30" s="7"/>
      <c r="J30" s="7"/>
      <c r="K30" s="7"/>
      <c r="L30" s="7"/>
      <c r="M30" s="7"/>
      <c r="N30" s="7"/>
      <c r="O30" s="7"/>
      <c r="P30" s="7"/>
      <c r="Q30" s="7"/>
      <c r="R30" s="7"/>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f t="shared" ref="BA30:BO30" si="12">AZ27*(1-$B$38)</f>
        <v>0</v>
      </c>
      <c r="BB30" s="151">
        <f t="shared" si="12"/>
        <v>1.5018178889525311</v>
      </c>
      <c r="BC30" s="151">
        <f t="shared" si="12"/>
        <v>2.8373489982501843</v>
      </c>
      <c r="BD30" s="151">
        <f t="shared" si="12"/>
        <v>4.0338338134171554</v>
      </c>
      <c r="BE30" s="151">
        <f t="shared" si="12"/>
        <v>5.1142545787661753</v>
      </c>
      <c r="BF30" s="151">
        <f t="shared" si="12"/>
        <v>6.1552361624308993</v>
      </c>
      <c r="BG30" s="151">
        <f t="shared" si="12"/>
        <v>7.1093129286036412</v>
      </c>
      <c r="BH30" s="151">
        <f t="shared" si="12"/>
        <v>7.9913563577801856</v>
      </c>
      <c r="BI30" s="151">
        <f t="shared" si="12"/>
        <v>8.8139132159769691</v>
      </c>
      <c r="BJ30" s="151">
        <f t="shared" si="12"/>
        <v>9.5875689548251</v>
      </c>
      <c r="BK30" s="151">
        <f t="shared" si="12"/>
        <v>10.321254304848107</v>
      </c>
      <c r="BL30" s="151">
        <f t="shared" si="12"/>
        <v>11.022503941982684</v>
      </c>
      <c r="BM30" s="151">
        <f t="shared" si="12"/>
        <v>11.718179633472779</v>
      </c>
      <c r="BN30" s="260">
        <f t="shared" si="12"/>
        <v>12.410980087802505</v>
      </c>
      <c r="BO30" s="260">
        <f t="shared" si="12"/>
        <v>13.103182150502221</v>
      </c>
      <c r="BP30" s="260">
        <f t="shared" ref="BP30" si="13">BO27*(1-$B$38)</f>
        <v>13.796706749897325</v>
      </c>
      <c r="BQ30" s="151">
        <f t="shared" ref="BQ30" si="14">BP27*(1-$B$38)</f>
        <v>14.49317453419699</v>
      </c>
      <c r="BR30" s="682">
        <f t="shared" ref="BR30" si="15">BQ27*(1-$B$38)</f>
        <v>15.19395281137577</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483"/>
      <c r="BP31" s="678"/>
      <c r="BQ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481">
        <v>2015</v>
      </c>
      <c r="BP32" s="144">
        <v>2016</v>
      </c>
      <c r="BQ32" s="464">
        <v>2017</v>
      </c>
      <c r="BR32" s="353">
        <v>2018</v>
      </c>
    </row>
    <row r="33" spans="1:71" ht="16.2" thickBot="1" x14ac:dyDescent="0.35">
      <c r="A33" s="44"/>
      <c r="B33" s="28"/>
      <c r="C33" s="7"/>
      <c r="D33" s="7"/>
      <c r="E33" s="7"/>
      <c r="F33" s="7"/>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f t="shared" ref="BA33:BR33" si="16">BA30*$B$39*16/12</f>
        <v>0</v>
      </c>
      <c r="BB33" s="151">
        <f t="shared" si="16"/>
        <v>1.0012119259683541</v>
      </c>
      <c r="BC33" s="151">
        <f t="shared" si="16"/>
        <v>1.8915659988334561</v>
      </c>
      <c r="BD33" s="151">
        <f t="shared" si="16"/>
        <v>2.6892225422781038</v>
      </c>
      <c r="BE33" s="151">
        <f t="shared" si="16"/>
        <v>3.4095030525107837</v>
      </c>
      <c r="BF33" s="151">
        <f t="shared" si="16"/>
        <v>4.1034907749539329</v>
      </c>
      <c r="BG33" s="151">
        <f t="shared" si="16"/>
        <v>4.7395419524024271</v>
      </c>
      <c r="BH33" s="151">
        <f t="shared" si="16"/>
        <v>5.3275709051867901</v>
      </c>
      <c r="BI33" s="151">
        <f t="shared" si="16"/>
        <v>5.8759421439846458</v>
      </c>
      <c r="BJ33" s="151">
        <f t="shared" si="16"/>
        <v>6.3917126365500669</v>
      </c>
      <c r="BK33" s="151">
        <f t="shared" si="16"/>
        <v>6.8808362032320716</v>
      </c>
      <c r="BL33" s="151">
        <f t="shared" si="16"/>
        <v>7.3483359613217898</v>
      </c>
      <c r="BM33" s="151">
        <f t="shared" si="16"/>
        <v>7.8121197556485198</v>
      </c>
      <c r="BN33" s="260">
        <f t="shared" si="16"/>
        <v>8.2739867252016701</v>
      </c>
      <c r="BO33" s="151">
        <f t="shared" si="16"/>
        <v>8.7354547670014799</v>
      </c>
      <c r="BP33" s="260">
        <f t="shared" si="16"/>
        <v>9.19780449993155</v>
      </c>
      <c r="BQ33" s="151">
        <f t="shared" si="16"/>
        <v>9.6621163561313264</v>
      </c>
      <c r="BR33" s="682">
        <f t="shared" si="16"/>
        <v>10.129301874250514</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1"/>
      <c r="BQ34" s="741"/>
      <c r="BR34" s="741"/>
      <c r="BS34" s="619"/>
    </row>
    <row r="35" spans="1:71" ht="38.2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1"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65</v>
      </c>
      <c r="B44" s="53">
        <v>9.4219999999999998E-2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6.2" thickBot="1" x14ac:dyDescent="0.35">
      <c r="A45" s="52" t="s">
        <v>337</v>
      </c>
      <c r="B45" s="54">
        <f>DOC!Z24</f>
        <v>9.7244157173447532E-2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10"/>
      <c r="B46" s="30"/>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P46" s="33"/>
      <c r="BQ46" s="33"/>
      <c r="BR46" s="33"/>
      <c r="BS46" s="619"/>
    </row>
    <row r="47" spans="1:71" ht="34.5" customHeight="1" x14ac:dyDescent="0.3">
      <c r="A47" s="79" t="s">
        <v>275</v>
      </c>
      <c r="B47" s="445" t="s">
        <v>265</v>
      </c>
      <c r="C47" s="144">
        <v>1951</v>
      </c>
      <c r="D47" s="144">
        <v>1952</v>
      </c>
      <c r="E47" s="144">
        <v>1953</v>
      </c>
      <c r="F47" s="144">
        <v>1954</v>
      </c>
      <c r="G47" s="144">
        <v>1955</v>
      </c>
      <c r="H47" s="144">
        <v>1956</v>
      </c>
      <c r="I47" s="144">
        <v>1957</v>
      </c>
      <c r="J47" s="144">
        <v>1958</v>
      </c>
      <c r="K47" s="144">
        <v>1959</v>
      </c>
      <c r="L47" s="144">
        <v>1960</v>
      </c>
      <c r="M47" s="144">
        <v>1961</v>
      </c>
      <c r="N47" s="144">
        <v>1962</v>
      </c>
      <c r="O47" s="144">
        <v>1963</v>
      </c>
      <c r="P47" s="144">
        <v>1964</v>
      </c>
      <c r="Q47" s="144">
        <v>1965</v>
      </c>
      <c r="R47" s="144">
        <v>1966</v>
      </c>
      <c r="S47" s="144">
        <v>1967</v>
      </c>
      <c r="T47" s="144">
        <v>1968</v>
      </c>
      <c r="U47" s="144">
        <v>1969</v>
      </c>
      <c r="V47" s="144">
        <v>1970</v>
      </c>
      <c r="W47" s="144">
        <v>1971</v>
      </c>
      <c r="X47" s="144">
        <v>1972</v>
      </c>
      <c r="Y47" s="144">
        <v>1973</v>
      </c>
      <c r="Z47" s="144">
        <v>1974</v>
      </c>
      <c r="AA47" s="144">
        <v>1975</v>
      </c>
      <c r="AB47" s="144">
        <v>1976</v>
      </c>
      <c r="AC47" s="144">
        <v>1977</v>
      </c>
      <c r="AD47" s="144">
        <v>1978</v>
      </c>
      <c r="AE47" s="144">
        <v>1979</v>
      </c>
      <c r="AF47" s="144">
        <v>1980</v>
      </c>
      <c r="AG47" s="144">
        <v>1981</v>
      </c>
      <c r="AH47" s="144">
        <v>1982</v>
      </c>
      <c r="AI47" s="144">
        <v>1983</v>
      </c>
      <c r="AJ47" s="144">
        <v>1984</v>
      </c>
      <c r="AK47" s="144">
        <v>1985</v>
      </c>
      <c r="AL47" s="144">
        <v>1986</v>
      </c>
      <c r="AM47" s="144">
        <v>1987</v>
      </c>
      <c r="AN47" s="144">
        <v>1988</v>
      </c>
      <c r="AO47" s="144">
        <v>1989</v>
      </c>
      <c r="AP47" s="144">
        <v>1990</v>
      </c>
      <c r="AQ47" s="144">
        <v>1991</v>
      </c>
      <c r="AR47" s="144">
        <v>1992</v>
      </c>
      <c r="AS47" s="144">
        <v>1993</v>
      </c>
      <c r="AT47" s="144">
        <v>1994</v>
      </c>
      <c r="AU47" s="144">
        <v>1995</v>
      </c>
      <c r="AV47" s="144">
        <v>1996</v>
      </c>
      <c r="AW47" s="144">
        <v>1997</v>
      </c>
      <c r="AX47" s="144">
        <v>1998</v>
      </c>
      <c r="AY47" s="144">
        <v>1999</v>
      </c>
      <c r="AZ47" s="144">
        <v>2000</v>
      </c>
      <c r="BA47" s="144">
        <v>2001</v>
      </c>
      <c r="BB47" s="144">
        <v>2002</v>
      </c>
      <c r="BC47" s="144">
        <v>2003</v>
      </c>
      <c r="BD47" s="144">
        <v>2004</v>
      </c>
      <c r="BE47" s="144">
        <v>2005</v>
      </c>
      <c r="BF47" s="144">
        <v>2006</v>
      </c>
      <c r="BG47" s="144">
        <v>2007</v>
      </c>
      <c r="BH47" s="144">
        <v>2008</v>
      </c>
      <c r="BI47" s="144">
        <v>2009</v>
      </c>
      <c r="BJ47" s="144">
        <v>2010</v>
      </c>
      <c r="BK47" s="144">
        <v>2011</v>
      </c>
      <c r="BL47" s="144">
        <v>2012</v>
      </c>
      <c r="BM47" s="144">
        <v>2013</v>
      </c>
      <c r="BN47" s="464">
        <v>2014</v>
      </c>
      <c r="BO47" s="144">
        <v>2015</v>
      </c>
      <c r="BP47" s="481">
        <v>2016</v>
      </c>
      <c r="BQ47" s="464">
        <v>2017</v>
      </c>
      <c r="BR47" s="353">
        <v>2018</v>
      </c>
    </row>
    <row r="48" spans="1:71" s="18" customFormat="1" ht="16.2" thickBot="1" x14ac:dyDescent="0.35">
      <c r="A48" s="315"/>
      <c r="B48" s="303"/>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f t="shared" ref="BA48:BR48" si="17">(BA33-$B$40)*(1-$B$41)*10^3</f>
        <v>0</v>
      </c>
      <c r="BB48" s="167">
        <f t="shared" si="17"/>
        <v>1001.2119259683541</v>
      </c>
      <c r="BC48" s="167">
        <f t="shared" si="17"/>
        <v>1891.5659988334562</v>
      </c>
      <c r="BD48" s="167">
        <f t="shared" si="17"/>
        <v>2689.2225422781039</v>
      </c>
      <c r="BE48" s="167">
        <f t="shared" si="17"/>
        <v>3409.5030525107836</v>
      </c>
      <c r="BF48" s="167">
        <f t="shared" si="17"/>
        <v>4103.4907749539325</v>
      </c>
      <c r="BG48" s="167">
        <f t="shared" si="17"/>
        <v>4739.5419524024273</v>
      </c>
      <c r="BH48" s="167">
        <f t="shared" si="17"/>
        <v>5327.5709051867898</v>
      </c>
      <c r="BI48" s="167">
        <f t="shared" si="17"/>
        <v>5875.9421439846456</v>
      </c>
      <c r="BJ48" s="167">
        <f t="shared" si="17"/>
        <v>6391.7126365500671</v>
      </c>
      <c r="BK48" s="167">
        <f t="shared" si="17"/>
        <v>6880.836203232072</v>
      </c>
      <c r="BL48" s="167">
        <f t="shared" si="17"/>
        <v>7348.3359613217899</v>
      </c>
      <c r="BM48" s="167">
        <f t="shared" si="17"/>
        <v>7812.1197556485195</v>
      </c>
      <c r="BN48" s="167">
        <f t="shared" si="17"/>
        <v>8273.9867252016702</v>
      </c>
      <c r="BO48" s="597">
        <f t="shared" si="17"/>
        <v>8735.4547670014799</v>
      </c>
      <c r="BP48" s="167">
        <f t="shared" si="17"/>
        <v>9197.8044999315498</v>
      </c>
      <c r="BQ48" s="167">
        <f t="shared" si="17"/>
        <v>9662.116356131326</v>
      </c>
      <c r="BR48" s="676">
        <f t="shared" si="17"/>
        <v>10129.301874250514</v>
      </c>
    </row>
    <row r="49" spans="1:71" ht="16.2" thickBot="1" x14ac:dyDescent="0.35">
      <c r="A49" s="4"/>
      <c r="B49" s="44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483"/>
      <c r="BP49" s="678"/>
      <c r="BR49" s="483"/>
      <c r="BS49" s="619"/>
    </row>
    <row r="50" spans="1:71" ht="31.2" x14ac:dyDescent="0.3">
      <c r="A50" s="60" t="s">
        <v>276</v>
      </c>
      <c r="B50" s="447" t="s">
        <v>268</v>
      </c>
      <c r="C50" s="144">
        <v>1951</v>
      </c>
      <c r="D50" s="144">
        <v>1952</v>
      </c>
      <c r="E50" s="144">
        <v>1953</v>
      </c>
      <c r="F50" s="144">
        <v>1954</v>
      </c>
      <c r="G50" s="144">
        <v>1955</v>
      </c>
      <c r="H50" s="144">
        <v>1956</v>
      </c>
      <c r="I50" s="144">
        <v>1957</v>
      </c>
      <c r="J50" s="144">
        <v>1958</v>
      </c>
      <c r="K50" s="144">
        <v>1959</v>
      </c>
      <c r="L50" s="144">
        <v>1960</v>
      </c>
      <c r="M50" s="144">
        <v>1961</v>
      </c>
      <c r="N50" s="144">
        <v>1962</v>
      </c>
      <c r="O50" s="144">
        <v>1963</v>
      </c>
      <c r="P50" s="144">
        <v>1964</v>
      </c>
      <c r="Q50" s="144">
        <v>1965</v>
      </c>
      <c r="R50" s="144">
        <v>1966</v>
      </c>
      <c r="S50" s="144">
        <v>1967</v>
      </c>
      <c r="T50" s="144">
        <v>1968</v>
      </c>
      <c r="U50" s="144">
        <v>1969</v>
      </c>
      <c r="V50" s="144">
        <v>1970</v>
      </c>
      <c r="W50" s="144">
        <v>1971</v>
      </c>
      <c r="X50" s="144">
        <v>1972</v>
      </c>
      <c r="Y50" s="144">
        <v>1973</v>
      </c>
      <c r="Z50" s="144">
        <v>1974</v>
      </c>
      <c r="AA50" s="144">
        <v>1975</v>
      </c>
      <c r="AB50" s="144">
        <v>1976</v>
      </c>
      <c r="AC50" s="144">
        <v>1977</v>
      </c>
      <c r="AD50" s="144">
        <v>1978</v>
      </c>
      <c r="AE50" s="144">
        <v>1979</v>
      </c>
      <c r="AF50" s="144">
        <v>1980</v>
      </c>
      <c r="AG50" s="144">
        <v>1981</v>
      </c>
      <c r="AH50" s="144">
        <v>1982</v>
      </c>
      <c r="AI50" s="144">
        <v>1983</v>
      </c>
      <c r="AJ50" s="144">
        <v>1984</v>
      </c>
      <c r="AK50" s="144">
        <v>1985</v>
      </c>
      <c r="AL50" s="144">
        <v>1986</v>
      </c>
      <c r="AM50" s="144">
        <v>1987</v>
      </c>
      <c r="AN50" s="144">
        <v>1988</v>
      </c>
      <c r="AO50" s="144">
        <v>1989</v>
      </c>
      <c r="AP50" s="144">
        <v>1990</v>
      </c>
      <c r="AQ50" s="144">
        <v>1991</v>
      </c>
      <c r="AR50" s="144">
        <v>1992</v>
      </c>
      <c r="AS50" s="144">
        <v>1993</v>
      </c>
      <c r="AT50" s="144">
        <v>1994</v>
      </c>
      <c r="AU50" s="144">
        <v>1995</v>
      </c>
      <c r="AV50" s="144">
        <v>1996</v>
      </c>
      <c r="AW50" s="144">
        <v>1997</v>
      </c>
      <c r="AX50" s="144">
        <v>1998</v>
      </c>
      <c r="AY50" s="144">
        <v>1999</v>
      </c>
      <c r="AZ50" s="144">
        <v>2000</v>
      </c>
      <c r="BA50" s="144">
        <v>2001</v>
      </c>
      <c r="BB50" s="144">
        <v>2002</v>
      </c>
      <c r="BC50" s="144">
        <v>2003</v>
      </c>
      <c r="BD50" s="144">
        <v>2004</v>
      </c>
      <c r="BE50" s="144">
        <v>2005</v>
      </c>
      <c r="BF50" s="144">
        <v>2006</v>
      </c>
      <c r="BG50" s="144">
        <v>2007</v>
      </c>
      <c r="BH50" s="144">
        <v>2008</v>
      </c>
      <c r="BI50" s="144">
        <v>2009</v>
      </c>
      <c r="BJ50" s="144">
        <v>2010</v>
      </c>
      <c r="BK50" s="144">
        <v>2011</v>
      </c>
      <c r="BL50" s="144">
        <v>2012</v>
      </c>
      <c r="BM50" s="144">
        <v>2013</v>
      </c>
      <c r="BN50" s="464">
        <v>2014</v>
      </c>
      <c r="BO50" s="144">
        <v>2015</v>
      </c>
      <c r="BP50" s="481">
        <v>2016</v>
      </c>
      <c r="BQ50" s="144">
        <v>2017</v>
      </c>
      <c r="BR50" s="353">
        <v>2018</v>
      </c>
    </row>
    <row r="51" spans="1:71" s="18" customFormat="1" ht="16.2" thickBot="1" x14ac:dyDescent="0.35">
      <c r="A51" s="316"/>
      <c r="B51" s="317"/>
      <c r="C51" s="167"/>
      <c r="D51" s="167"/>
      <c r="E51" s="167"/>
      <c r="F51" s="318"/>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f t="shared" ref="BA51:BR51" si="18">BA48*21</f>
        <v>0</v>
      </c>
      <c r="BB51" s="167">
        <f t="shared" si="18"/>
        <v>21025.450445335435</v>
      </c>
      <c r="BC51" s="167">
        <f t="shared" si="18"/>
        <v>39722.885975502577</v>
      </c>
      <c r="BD51" s="167">
        <f t="shared" si="18"/>
        <v>56473.673387840179</v>
      </c>
      <c r="BE51" s="167">
        <f t="shared" si="18"/>
        <v>71599.56410272645</v>
      </c>
      <c r="BF51" s="167">
        <f t="shared" si="18"/>
        <v>86173.306274032584</v>
      </c>
      <c r="BG51" s="167">
        <f t="shared" si="18"/>
        <v>99530.381000450972</v>
      </c>
      <c r="BH51" s="167">
        <f t="shared" si="18"/>
        <v>111878.98900892258</v>
      </c>
      <c r="BI51" s="167">
        <f t="shared" si="18"/>
        <v>123394.78502367756</v>
      </c>
      <c r="BJ51" s="167">
        <f t="shared" si="18"/>
        <v>134225.9653675514</v>
      </c>
      <c r="BK51" s="167">
        <f t="shared" si="18"/>
        <v>144497.56026787352</v>
      </c>
      <c r="BL51" s="167">
        <f t="shared" si="18"/>
        <v>154315.05518775759</v>
      </c>
      <c r="BM51" s="167">
        <f t="shared" si="18"/>
        <v>164054.51486861892</v>
      </c>
      <c r="BN51" s="167">
        <f t="shared" si="18"/>
        <v>173753.72122923506</v>
      </c>
      <c r="BO51" s="597">
        <f t="shared" si="18"/>
        <v>183444.55010703107</v>
      </c>
      <c r="BP51" s="322">
        <f t="shared" si="18"/>
        <v>193153.89449856256</v>
      </c>
      <c r="BQ51" s="322">
        <f t="shared" si="18"/>
        <v>202904.44347875784</v>
      </c>
      <c r="BR51" s="676">
        <f t="shared" si="18"/>
        <v>212715.33935926078</v>
      </c>
    </row>
  </sheetData>
  <mergeCells count="2">
    <mergeCell ref="A43:B43"/>
    <mergeCell ref="A35:B3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S52"/>
  <sheetViews>
    <sheetView topLeftCell="A31" zoomScale="70" zoomScaleNormal="70" workbookViewId="0">
      <pane xSplit="2" topLeftCell="BJ1" activePane="topRight" state="frozen"/>
      <selection pane="topRight" activeCell="A46" sqref="A46"/>
    </sheetView>
  </sheetViews>
  <sheetFormatPr defaultColWidth="9.33203125" defaultRowHeight="14.4" x14ac:dyDescent="0.3"/>
  <cols>
    <col min="1" max="1" width="40.44140625" style="2" customWidth="1"/>
    <col min="2" max="2" width="24" style="2" customWidth="1"/>
    <col min="3" max="66" width="18.6640625" style="2" customWidth="1"/>
    <col min="67" max="67" width="18.5546875" style="2" customWidth="1"/>
    <col min="68" max="68" width="16.33203125" style="287" customWidth="1"/>
    <col min="69" max="69" width="16" style="2" customWidth="1"/>
    <col min="70" max="70" width="16.44140625" style="2" customWidth="1"/>
    <col min="71" max="16384" width="9.33203125" style="2"/>
  </cols>
  <sheetData>
    <row r="1" spans="1:71" ht="15" thickBot="1" x14ac:dyDescent="0.35"/>
    <row r="2" spans="1:71" ht="15.6" x14ac:dyDescent="0.3">
      <c r="A2" s="79" t="s">
        <v>0</v>
      </c>
      <c r="B2" s="80" t="s">
        <v>36</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464">
        <v>2015</v>
      </c>
      <c r="BP2" s="144">
        <v>2016</v>
      </c>
      <c r="BQ2" s="464">
        <v>2017</v>
      </c>
      <c r="BR2" s="353">
        <v>2018</v>
      </c>
    </row>
    <row r="3" spans="1:71" s="18" customFormat="1" ht="16.2" thickBot="1" x14ac:dyDescent="0.35">
      <c r="A3" s="313"/>
      <c r="B3" s="314"/>
      <c r="C3" s="168">
        <f>Population!D21</f>
        <v>4453480</v>
      </c>
      <c r="D3" s="168">
        <f t="shared" ref="D3:L3" si="0">C3+($C$3*(C6/100))</f>
        <v>4534781.3</v>
      </c>
      <c r="E3" s="168">
        <f t="shared" si="0"/>
        <v>4616082.5999999996</v>
      </c>
      <c r="F3" s="168">
        <f t="shared" si="0"/>
        <v>4697383.8999999994</v>
      </c>
      <c r="G3" s="168">
        <f t="shared" si="0"/>
        <v>4778685.1999999993</v>
      </c>
      <c r="H3" s="168">
        <f t="shared" si="0"/>
        <v>4859986.4999999991</v>
      </c>
      <c r="I3" s="168">
        <f t="shared" si="0"/>
        <v>4941287.7999999989</v>
      </c>
      <c r="J3" s="168">
        <f t="shared" si="0"/>
        <v>5022589.0999999987</v>
      </c>
      <c r="K3" s="168">
        <f t="shared" si="0"/>
        <v>5103890.3999999985</v>
      </c>
      <c r="L3" s="168">
        <f t="shared" si="0"/>
        <v>5185191.6999999983</v>
      </c>
      <c r="M3" s="168">
        <f>Population!E21</f>
        <v>5266493</v>
      </c>
      <c r="N3" s="168">
        <f t="shared" ref="N3:V3" si="1">M3+($M$3*(M6/100))</f>
        <v>5452053</v>
      </c>
      <c r="O3" s="168">
        <f t="shared" si="1"/>
        <v>5637613</v>
      </c>
      <c r="P3" s="168">
        <f t="shared" si="1"/>
        <v>5823173</v>
      </c>
      <c r="Q3" s="168">
        <f t="shared" si="1"/>
        <v>6008733</v>
      </c>
      <c r="R3" s="168">
        <f t="shared" si="1"/>
        <v>6194293</v>
      </c>
      <c r="S3" s="168">
        <f t="shared" si="1"/>
        <v>6379853</v>
      </c>
      <c r="T3" s="168">
        <f t="shared" si="1"/>
        <v>6565413</v>
      </c>
      <c r="U3" s="168">
        <f t="shared" si="1"/>
        <v>6750973</v>
      </c>
      <c r="V3" s="168">
        <f t="shared" si="1"/>
        <v>6936533</v>
      </c>
      <c r="W3" s="168">
        <f>Population!F21</f>
        <v>7122093</v>
      </c>
      <c r="X3" s="168">
        <f t="shared" ref="X3:AF3" si="2">W3+($W$3*(W6/100))</f>
        <v>7482844.2999999998</v>
      </c>
      <c r="Y3" s="168">
        <f t="shared" si="2"/>
        <v>7843595.5999999996</v>
      </c>
      <c r="Z3" s="168">
        <f t="shared" si="2"/>
        <v>8204346.8999999994</v>
      </c>
      <c r="AA3" s="168">
        <f t="shared" si="2"/>
        <v>8565098.1999999993</v>
      </c>
      <c r="AB3" s="168">
        <f t="shared" si="2"/>
        <v>8925849.5</v>
      </c>
      <c r="AC3" s="168">
        <f t="shared" si="2"/>
        <v>9286600.8000000007</v>
      </c>
      <c r="AD3" s="168">
        <f t="shared" si="2"/>
        <v>9647352.1000000015</v>
      </c>
      <c r="AE3" s="168">
        <f t="shared" si="2"/>
        <v>10008103.400000002</v>
      </c>
      <c r="AF3" s="168">
        <f t="shared" si="2"/>
        <v>10368854.700000003</v>
      </c>
      <c r="AG3" s="168">
        <f>Population!G21</f>
        <v>10729606</v>
      </c>
      <c r="AH3" s="168">
        <f t="shared" ref="AH3:AP3" si="3">AG3+($AG$3*(AG6/100))</f>
        <v>11047424.199999999</v>
      </c>
      <c r="AI3" s="168">
        <f t="shared" si="3"/>
        <v>11365242.399999999</v>
      </c>
      <c r="AJ3" s="168">
        <f t="shared" si="3"/>
        <v>11683060.599999998</v>
      </c>
      <c r="AK3" s="168">
        <f t="shared" si="3"/>
        <v>12000878.799999997</v>
      </c>
      <c r="AL3" s="168">
        <f t="shared" si="3"/>
        <v>12318696.999999996</v>
      </c>
      <c r="AM3" s="168">
        <f t="shared" si="3"/>
        <v>12636515.199999996</v>
      </c>
      <c r="AN3" s="168">
        <f t="shared" si="3"/>
        <v>12954333.399999995</v>
      </c>
      <c r="AO3" s="168">
        <f t="shared" si="3"/>
        <v>13272151.599999994</v>
      </c>
      <c r="AP3" s="168">
        <f t="shared" si="3"/>
        <v>13589969.799999993</v>
      </c>
      <c r="AQ3" s="168">
        <f>Population!H21</f>
        <v>13907788</v>
      </c>
      <c r="AR3" s="168">
        <f t="shared" ref="AR3:AZ3" si="4">AQ3+($AQ$3*(AQ6/100))</f>
        <v>14313162.1</v>
      </c>
      <c r="AS3" s="168">
        <f t="shared" si="4"/>
        <v>14718536.199999999</v>
      </c>
      <c r="AT3" s="168">
        <f t="shared" si="4"/>
        <v>15123910.299999999</v>
      </c>
      <c r="AU3" s="168">
        <f t="shared" si="4"/>
        <v>15529284.399999999</v>
      </c>
      <c r="AV3" s="168">
        <f t="shared" si="4"/>
        <v>15934658.499999998</v>
      </c>
      <c r="AW3" s="168">
        <f t="shared" si="4"/>
        <v>16340032.599999998</v>
      </c>
      <c r="AX3" s="168">
        <f t="shared" si="4"/>
        <v>16745406.699999997</v>
      </c>
      <c r="AY3" s="168">
        <f t="shared" si="4"/>
        <v>17150780.799999997</v>
      </c>
      <c r="AZ3" s="168">
        <f t="shared" si="4"/>
        <v>17556154.899999999</v>
      </c>
      <c r="BA3" s="168">
        <f>Population!I21</f>
        <v>17961529</v>
      </c>
      <c r="BB3" s="168">
        <f t="shared" ref="BB3:BJ3" si="5">BA3+($BA$3*(BA6/100))</f>
        <v>18527972.300000001</v>
      </c>
      <c r="BC3" s="168">
        <f t="shared" si="5"/>
        <v>19094415.600000001</v>
      </c>
      <c r="BD3" s="168">
        <f t="shared" si="5"/>
        <v>19660858.900000002</v>
      </c>
      <c r="BE3" s="168">
        <f t="shared" si="5"/>
        <v>20227302.200000003</v>
      </c>
      <c r="BF3" s="168">
        <f t="shared" si="5"/>
        <v>20793745.500000004</v>
      </c>
      <c r="BG3" s="168">
        <f t="shared" si="5"/>
        <v>21360188.800000004</v>
      </c>
      <c r="BH3" s="168">
        <f t="shared" si="5"/>
        <v>21926632.100000005</v>
      </c>
      <c r="BI3" s="168">
        <f t="shared" si="5"/>
        <v>22493075.400000006</v>
      </c>
      <c r="BJ3" s="168">
        <f t="shared" si="5"/>
        <v>23059518.700000007</v>
      </c>
      <c r="BK3" s="168">
        <f>Population!J21</f>
        <v>23625962</v>
      </c>
      <c r="BL3" s="168">
        <f>BK3+($BK$3*(BK6/100))</f>
        <v>24371041.546454791</v>
      </c>
      <c r="BM3" s="168">
        <f>BL3+($BK$3*(BL6/100))</f>
        <v>25116121.092909582</v>
      </c>
      <c r="BN3" s="492">
        <f>BM3+($BK$3*(BM6/100))</f>
        <v>25861200.639364373</v>
      </c>
      <c r="BO3" s="168">
        <f>BN3+($BK$3*(BN6/100))</f>
        <v>26606280.185819164</v>
      </c>
      <c r="BP3" s="594">
        <f t="shared" ref="BP3:BR3" si="6">BO3+($BK$3*(BO6/100))</f>
        <v>27351359.732273955</v>
      </c>
      <c r="BQ3" s="492">
        <f t="shared" si="6"/>
        <v>28096439.278728746</v>
      </c>
      <c r="BR3" s="679">
        <f t="shared" si="6"/>
        <v>28841518.825183537</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P4" s="483"/>
      <c r="BQ4" s="678"/>
      <c r="BR4" s="678"/>
      <c r="BS4" s="619"/>
    </row>
    <row r="5" spans="1:71" ht="31.2" x14ac:dyDescent="0.3">
      <c r="A5" s="79" t="s">
        <v>1</v>
      </c>
      <c r="B5" s="80" t="s">
        <v>36</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464">
        <v>2015</v>
      </c>
      <c r="BP5" s="144">
        <v>2016</v>
      </c>
      <c r="BQ5" s="464">
        <v>2017</v>
      </c>
      <c r="BR5" s="353">
        <v>2018</v>
      </c>
    </row>
    <row r="6" spans="1:71" ht="16.2" thickBot="1" x14ac:dyDescent="0.35">
      <c r="A6" s="42"/>
      <c r="B6" s="22"/>
      <c r="C6" s="154">
        <f t="shared" ref="C6:L6" si="7">((($M$3-$C$3)/$C$3)*100)/10</f>
        <v>1.8255678705192344</v>
      </c>
      <c r="D6" s="154">
        <f t="shared" si="7"/>
        <v>1.8255678705192344</v>
      </c>
      <c r="E6" s="154">
        <f t="shared" si="7"/>
        <v>1.8255678705192344</v>
      </c>
      <c r="F6" s="154">
        <f t="shared" si="7"/>
        <v>1.8255678705192344</v>
      </c>
      <c r="G6" s="154">
        <f t="shared" si="7"/>
        <v>1.8255678705192344</v>
      </c>
      <c r="H6" s="154">
        <f t="shared" si="7"/>
        <v>1.8255678705192344</v>
      </c>
      <c r="I6" s="154">
        <f t="shared" si="7"/>
        <v>1.8255678705192344</v>
      </c>
      <c r="J6" s="154">
        <f t="shared" si="7"/>
        <v>1.8255678705192344</v>
      </c>
      <c r="K6" s="154">
        <f t="shared" si="7"/>
        <v>1.8255678705192344</v>
      </c>
      <c r="L6" s="154">
        <f t="shared" si="7"/>
        <v>1.8255678705192344</v>
      </c>
      <c r="M6" s="154">
        <f t="shared" ref="M6:V6" si="8">((($W$3-$M$3)/$M$3)*100)/10</f>
        <v>3.5234073224819631</v>
      </c>
      <c r="N6" s="154">
        <f t="shared" si="8"/>
        <v>3.5234073224819631</v>
      </c>
      <c r="O6" s="154">
        <f t="shared" si="8"/>
        <v>3.5234073224819631</v>
      </c>
      <c r="P6" s="154">
        <f t="shared" si="8"/>
        <v>3.5234073224819631</v>
      </c>
      <c r="Q6" s="154">
        <f t="shared" si="8"/>
        <v>3.5234073224819631</v>
      </c>
      <c r="R6" s="154">
        <f t="shared" si="8"/>
        <v>3.5234073224819631</v>
      </c>
      <c r="S6" s="154">
        <f t="shared" si="8"/>
        <v>3.5234073224819631</v>
      </c>
      <c r="T6" s="154">
        <f t="shared" si="8"/>
        <v>3.5234073224819631</v>
      </c>
      <c r="U6" s="154">
        <f t="shared" si="8"/>
        <v>3.5234073224819631</v>
      </c>
      <c r="V6" s="154">
        <f t="shared" si="8"/>
        <v>3.5234073224819631</v>
      </c>
      <c r="W6" s="154">
        <f t="shared" ref="W6:AF6" si="9">((($AG$3-$W$3)/$W$3)*100)/10</f>
        <v>5.0652427593967113</v>
      </c>
      <c r="X6" s="154">
        <f t="shared" si="9"/>
        <v>5.0652427593967113</v>
      </c>
      <c r="Y6" s="154">
        <f t="shared" si="9"/>
        <v>5.0652427593967113</v>
      </c>
      <c r="Z6" s="154">
        <f t="shared" si="9"/>
        <v>5.0652427593967113</v>
      </c>
      <c r="AA6" s="154">
        <f t="shared" si="9"/>
        <v>5.0652427593967113</v>
      </c>
      <c r="AB6" s="154">
        <f t="shared" si="9"/>
        <v>5.0652427593967113</v>
      </c>
      <c r="AC6" s="154">
        <f t="shared" si="9"/>
        <v>5.0652427593967113</v>
      </c>
      <c r="AD6" s="154">
        <f t="shared" si="9"/>
        <v>5.0652427593967113</v>
      </c>
      <c r="AE6" s="154">
        <f t="shared" si="9"/>
        <v>5.0652427593967113</v>
      </c>
      <c r="AF6" s="154">
        <f t="shared" si="9"/>
        <v>5.0652427593967113</v>
      </c>
      <c r="AG6" s="154">
        <f t="shared" ref="AG6:AP6" si="10">((($AQ$3-$AG$3)/$AG$3)*100)/10</f>
        <v>2.9620677590584412</v>
      </c>
      <c r="AH6" s="154">
        <f t="shared" si="10"/>
        <v>2.9620677590584412</v>
      </c>
      <c r="AI6" s="154">
        <f t="shared" si="10"/>
        <v>2.9620677590584412</v>
      </c>
      <c r="AJ6" s="154">
        <f t="shared" si="10"/>
        <v>2.9620677590584412</v>
      </c>
      <c r="AK6" s="154">
        <f t="shared" si="10"/>
        <v>2.9620677590584412</v>
      </c>
      <c r="AL6" s="154">
        <f t="shared" si="10"/>
        <v>2.9620677590584412</v>
      </c>
      <c r="AM6" s="154">
        <f t="shared" si="10"/>
        <v>2.9620677590584412</v>
      </c>
      <c r="AN6" s="154">
        <f t="shared" si="10"/>
        <v>2.9620677590584412</v>
      </c>
      <c r="AO6" s="154">
        <f t="shared" si="10"/>
        <v>2.9620677590584412</v>
      </c>
      <c r="AP6" s="154">
        <f t="shared" si="10"/>
        <v>2.9620677590584412</v>
      </c>
      <c r="AQ6" s="154">
        <f t="shared" ref="AQ6:AZ6" si="11">((($BA$3-$AQ$3)/$AQ$3)*100)/10</f>
        <v>2.9147273455706975</v>
      </c>
      <c r="AR6" s="154">
        <f t="shared" si="11"/>
        <v>2.9147273455706975</v>
      </c>
      <c r="AS6" s="154">
        <f t="shared" si="11"/>
        <v>2.9147273455706975</v>
      </c>
      <c r="AT6" s="154">
        <f t="shared" si="11"/>
        <v>2.9147273455706975</v>
      </c>
      <c r="AU6" s="154">
        <f t="shared" si="11"/>
        <v>2.9147273455706975</v>
      </c>
      <c r="AV6" s="154">
        <f t="shared" si="11"/>
        <v>2.9147273455706975</v>
      </c>
      <c r="AW6" s="154">
        <f t="shared" si="11"/>
        <v>2.9147273455706975</v>
      </c>
      <c r="AX6" s="154">
        <f t="shared" si="11"/>
        <v>2.9147273455706975</v>
      </c>
      <c r="AY6" s="154">
        <f t="shared" si="11"/>
        <v>2.9147273455706975</v>
      </c>
      <c r="AZ6" s="154">
        <f t="shared" si="11"/>
        <v>2.9147273455706975</v>
      </c>
      <c r="BA6" s="154">
        <f t="shared" ref="BA6:BR6" si="12">((($BK$3-$BA$3)/$BA$3)*100)/10</f>
        <v>3.1536474428207084</v>
      </c>
      <c r="BB6" s="154">
        <f t="shared" si="12"/>
        <v>3.1536474428207084</v>
      </c>
      <c r="BC6" s="154">
        <f t="shared" si="12"/>
        <v>3.1536474428207084</v>
      </c>
      <c r="BD6" s="154">
        <f t="shared" si="12"/>
        <v>3.1536474428207084</v>
      </c>
      <c r="BE6" s="154">
        <f t="shared" si="12"/>
        <v>3.1536474428207084</v>
      </c>
      <c r="BF6" s="154">
        <f t="shared" si="12"/>
        <v>3.1536474428207084</v>
      </c>
      <c r="BG6" s="154">
        <f t="shared" si="12"/>
        <v>3.1536474428207084</v>
      </c>
      <c r="BH6" s="154">
        <f t="shared" si="12"/>
        <v>3.1536474428207084</v>
      </c>
      <c r="BI6" s="154">
        <f t="shared" si="12"/>
        <v>3.1536474428207084</v>
      </c>
      <c r="BJ6" s="154">
        <f t="shared" si="12"/>
        <v>3.1536474428207084</v>
      </c>
      <c r="BK6" s="154">
        <f t="shared" si="12"/>
        <v>3.1536474428207084</v>
      </c>
      <c r="BL6" s="154">
        <f t="shared" si="12"/>
        <v>3.1536474428207084</v>
      </c>
      <c r="BM6" s="154">
        <f t="shared" si="12"/>
        <v>3.1536474428207084</v>
      </c>
      <c r="BN6" s="212">
        <f t="shared" si="12"/>
        <v>3.1536474428207084</v>
      </c>
      <c r="BO6" s="154">
        <f t="shared" si="12"/>
        <v>3.1536474428207084</v>
      </c>
      <c r="BP6" s="591">
        <f t="shared" si="12"/>
        <v>3.1536474428207084</v>
      </c>
      <c r="BQ6" s="154">
        <f t="shared" si="12"/>
        <v>3.1536474428207084</v>
      </c>
      <c r="BR6" s="591">
        <f t="shared" si="12"/>
        <v>3.1536474428207084</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213"/>
      <c r="BO7" s="678"/>
      <c r="BP7" s="678"/>
      <c r="BQ7" s="678"/>
      <c r="BR7" s="678"/>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91">
        <v>2015</v>
      </c>
      <c r="BP8" s="144">
        <v>2016</v>
      </c>
      <c r="BQ8" s="464">
        <v>2017</v>
      </c>
      <c r="BR8" s="353">
        <v>2018</v>
      </c>
    </row>
    <row r="9" spans="1:71" ht="16.2" thickBot="1" x14ac:dyDescent="0.35">
      <c r="A9" s="39"/>
      <c r="B9" s="24"/>
      <c r="C9" s="151">
        <f t="shared" ref="C9:K9" si="13">D9-($M$9*(C12/100))</f>
        <v>0.20511558406335306</v>
      </c>
      <c r="D9" s="151">
        <f t="shared" si="13"/>
        <v>0.20778092781106894</v>
      </c>
      <c r="E9" s="151">
        <f t="shared" si="13"/>
        <v>0.21044627155878481</v>
      </c>
      <c r="F9" s="151">
        <f t="shared" si="13"/>
        <v>0.21311161530650069</v>
      </c>
      <c r="G9" s="151">
        <f t="shared" si="13"/>
        <v>0.21577695905421657</v>
      </c>
      <c r="H9" s="151">
        <f t="shared" si="13"/>
        <v>0.21844230280193244</v>
      </c>
      <c r="I9" s="151">
        <f t="shared" si="13"/>
        <v>0.22110764654964832</v>
      </c>
      <c r="J9" s="151">
        <f t="shared" si="13"/>
        <v>0.22377299029736419</v>
      </c>
      <c r="K9" s="151">
        <f t="shared" si="13"/>
        <v>0.22643833404508007</v>
      </c>
      <c r="L9" s="151">
        <f>M9-($M$9*(L12/100))</f>
        <v>0.22910367779279595</v>
      </c>
      <c r="M9" s="151">
        <f t="shared" ref="M9:U9" si="14">N9-($W$9*(M12/100))</f>
        <v>0.23176902154051182</v>
      </c>
      <c r="N9" s="151">
        <f t="shared" si="14"/>
        <v>0.23443036036087667</v>
      </c>
      <c r="O9" s="151">
        <f t="shared" si="14"/>
        <v>0.23709169918124151</v>
      </c>
      <c r="P9" s="151">
        <f t="shared" si="14"/>
        <v>0.23975303800160636</v>
      </c>
      <c r="Q9" s="151">
        <f t="shared" si="14"/>
        <v>0.2424143768219712</v>
      </c>
      <c r="R9" s="151">
        <f t="shared" si="14"/>
        <v>0.24507571564233604</v>
      </c>
      <c r="S9" s="151">
        <f t="shared" si="14"/>
        <v>0.24773705446270089</v>
      </c>
      <c r="T9" s="151">
        <f t="shared" si="14"/>
        <v>0.25039839328306573</v>
      </c>
      <c r="U9" s="151">
        <f t="shared" si="14"/>
        <v>0.25305973210343058</v>
      </c>
      <c r="V9" s="151">
        <f>W9-($W$9*(V12/100))</f>
        <v>0.25572107092379542</v>
      </c>
      <c r="W9" s="151">
        <f t="shared" ref="W9:AE9" si="15">X9-($AG$9*(W12/100))</f>
        <v>0.25838240974416027</v>
      </c>
      <c r="X9" s="151">
        <f t="shared" si="15"/>
        <v>0.26283518984174425</v>
      </c>
      <c r="Y9" s="151">
        <f t="shared" si="15"/>
        <v>0.26728796993932824</v>
      </c>
      <c r="Z9" s="151">
        <f t="shared" si="15"/>
        <v>0.27174075003691223</v>
      </c>
      <c r="AA9" s="151">
        <f t="shared" si="15"/>
        <v>0.27619353013449621</v>
      </c>
      <c r="AB9" s="151">
        <f t="shared" si="15"/>
        <v>0.2806463102320802</v>
      </c>
      <c r="AC9" s="151">
        <f t="shared" si="15"/>
        <v>0.28509909032966418</v>
      </c>
      <c r="AD9" s="151">
        <f t="shared" si="15"/>
        <v>0.28955187042724817</v>
      </c>
      <c r="AE9" s="151">
        <f t="shared" si="15"/>
        <v>0.29400465052483216</v>
      </c>
      <c r="AF9" s="151">
        <f>AG9-($AG$9*(AF12/100))</f>
        <v>0.29845743062241614</v>
      </c>
      <c r="AG9" s="151">
        <f t="shared" ref="AG9:AO9" si="16">AH9-($AQ$9*(AG12/100))</f>
        <v>0.30291021072000013</v>
      </c>
      <c r="AH9" s="151">
        <f t="shared" si="16"/>
        <v>0.30519018004800014</v>
      </c>
      <c r="AI9" s="151">
        <f t="shared" si="16"/>
        <v>0.30747014937600015</v>
      </c>
      <c r="AJ9" s="151">
        <f t="shared" si="16"/>
        <v>0.30975011870400015</v>
      </c>
      <c r="AK9" s="151">
        <f t="shared" si="16"/>
        <v>0.31203008803200016</v>
      </c>
      <c r="AL9" s="151">
        <f t="shared" si="16"/>
        <v>0.31431005736000017</v>
      </c>
      <c r="AM9" s="151">
        <f t="shared" si="16"/>
        <v>0.31659002668800018</v>
      </c>
      <c r="AN9" s="151">
        <f t="shared" si="16"/>
        <v>0.31886999601600019</v>
      </c>
      <c r="AO9" s="151">
        <f t="shared" si="16"/>
        <v>0.3211499653440002</v>
      </c>
      <c r="AP9" s="151">
        <f>AQ9-($AQ$9*(AP12/100))</f>
        <v>0.32342993467200021</v>
      </c>
      <c r="AQ9" s="151">
        <f t="shared" ref="AQ9:AY9" si="17">AR9-($BA$9*AQ12%)</f>
        <v>0.32570990400000022</v>
      </c>
      <c r="AR9" s="151">
        <f t="shared" si="17"/>
        <v>0.3302357136000002</v>
      </c>
      <c r="AS9" s="151">
        <f t="shared" si="17"/>
        <v>0.33476152320000019</v>
      </c>
      <c r="AT9" s="151">
        <f t="shared" si="17"/>
        <v>0.33928733280000017</v>
      </c>
      <c r="AU9" s="151">
        <f t="shared" si="17"/>
        <v>0.34381314240000016</v>
      </c>
      <c r="AV9" s="151">
        <f t="shared" si="17"/>
        <v>0.34833895200000015</v>
      </c>
      <c r="AW9" s="151">
        <f t="shared" si="17"/>
        <v>0.35286476160000013</v>
      </c>
      <c r="AX9" s="151">
        <f t="shared" si="17"/>
        <v>0.35739057120000012</v>
      </c>
      <c r="AY9" s="151">
        <f t="shared" si="17"/>
        <v>0.3619163808000001</v>
      </c>
      <c r="AZ9" s="151">
        <f>BA9-($BA$9*AZ12%)</f>
        <v>0.36644219040000009</v>
      </c>
      <c r="BA9" s="151">
        <f>BB9-($BE$9*BA12%)</f>
        <v>0.37096800000000008</v>
      </c>
      <c r="BB9" s="151">
        <f>BC9-($BE$9*BB12%)</f>
        <v>0.37572600000000006</v>
      </c>
      <c r="BC9" s="151">
        <f>BD9-($BE$9*BC12%)</f>
        <v>0.38048400000000004</v>
      </c>
      <c r="BD9" s="151">
        <f>BE9-($BE$9*BD12%)</f>
        <v>0.38524200000000003</v>
      </c>
      <c r="BE9" s="151">
        <f>'Per Capita Generation'!E22</f>
        <v>0.39</v>
      </c>
      <c r="BF9" s="151">
        <f t="shared" ref="BF9:BK9" si="18">BE9+($BE$9*(BE12/100))</f>
        <v>0.394758</v>
      </c>
      <c r="BG9" s="151">
        <f t="shared" si="18"/>
        <v>0.39951599999999998</v>
      </c>
      <c r="BH9" s="151">
        <f t="shared" si="18"/>
        <v>0.40427399999999997</v>
      </c>
      <c r="BI9" s="151">
        <f t="shared" si="18"/>
        <v>0.40903199999999995</v>
      </c>
      <c r="BJ9" s="151">
        <f t="shared" si="18"/>
        <v>0.41378999999999994</v>
      </c>
      <c r="BK9" s="151">
        <f t="shared" si="18"/>
        <v>0.41854799999999992</v>
      </c>
      <c r="BL9" s="196">
        <f>BK9+($BK$9*(BK12/100))</f>
        <v>0.4236542855999999</v>
      </c>
      <c r="BM9" s="196">
        <f>BL9+($BK$9*(BL12/100))</f>
        <v>0.42876057119999988</v>
      </c>
      <c r="BN9" s="488">
        <f>BM9+($BK$9*(BM12/100))</f>
        <v>0.43386685679999987</v>
      </c>
      <c r="BO9" s="488">
        <f>BN9+($BK$9*(BN12/100))</f>
        <v>0.43897314239999985</v>
      </c>
      <c r="BP9" s="488">
        <f t="shared" ref="BP9:BR9" si="19">BO9+($BK$9*(BO12/100))</f>
        <v>0.44407942799999983</v>
      </c>
      <c r="BQ9" s="488">
        <f t="shared" si="19"/>
        <v>0.44918571359999981</v>
      </c>
      <c r="BR9" s="661">
        <f t="shared" si="19"/>
        <v>0.4542919991999998</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483"/>
      <c r="BP10" s="483"/>
      <c r="BQ10" s="678"/>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481">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24">
        <v>1.22</v>
      </c>
      <c r="BP12" s="7">
        <v>1.22</v>
      </c>
      <c r="BQ12" s="7">
        <v>1.22</v>
      </c>
      <c r="BR12" s="590">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P13" s="483"/>
      <c r="BQ13" s="678"/>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81">
        <v>2015</v>
      </c>
      <c r="BP14" s="144">
        <v>2016</v>
      </c>
      <c r="BQ14" s="464">
        <v>2017</v>
      </c>
      <c r="BR14" s="353">
        <v>2018</v>
      </c>
    </row>
    <row r="15" spans="1:71" s="18" customFormat="1" ht="16.2" thickBot="1" x14ac:dyDescent="0.35">
      <c r="A15" s="321"/>
      <c r="B15" s="322"/>
      <c r="C15" s="307">
        <f t="shared" ref="C15:AX15" si="20">C9*C3*365/10^6</f>
        <v>333.41952522977846</v>
      </c>
      <c r="D15" s="307">
        <f t="shared" si="20"/>
        <v>343.91798906601412</v>
      </c>
      <c r="E15" s="307">
        <f t="shared" si="20"/>
        <v>354.5746409177442</v>
      </c>
      <c r="F15" s="307">
        <f t="shared" si="20"/>
        <v>365.38948078496867</v>
      </c>
      <c r="G15" s="307">
        <f t="shared" si="20"/>
        <v>376.36250866768751</v>
      </c>
      <c r="H15" s="307">
        <f t="shared" si="20"/>
        <v>387.49372456590078</v>
      </c>
      <c r="I15" s="307">
        <f t="shared" si="20"/>
        <v>398.78312847960854</v>
      </c>
      <c r="J15" s="307">
        <f t="shared" si="20"/>
        <v>410.23072040881061</v>
      </c>
      <c r="K15" s="307">
        <f t="shared" si="20"/>
        <v>421.83650035350712</v>
      </c>
      <c r="L15" s="307">
        <f t="shared" si="20"/>
        <v>433.600468313698</v>
      </c>
      <c r="M15" s="307">
        <f t="shared" si="20"/>
        <v>445.52262428938349</v>
      </c>
      <c r="N15" s="307">
        <f t="shared" si="20"/>
        <v>466.51626356625854</v>
      </c>
      <c r="O15" s="307">
        <f t="shared" si="20"/>
        <v>487.87040460613366</v>
      </c>
      <c r="P15" s="307">
        <f t="shared" si="20"/>
        <v>509.58504740900872</v>
      </c>
      <c r="Q15" s="307">
        <f t="shared" si="20"/>
        <v>531.6601919748839</v>
      </c>
      <c r="R15" s="307">
        <f t="shared" si="20"/>
        <v>554.09583830375914</v>
      </c>
      <c r="S15" s="307">
        <f t="shared" si="20"/>
        <v>576.89198639563426</v>
      </c>
      <c r="T15" s="307">
        <f t="shared" si="20"/>
        <v>600.04863625050962</v>
      </c>
      <c r="U15" s="307">
        <f t="shared" si="20"/>
        <v>623.56578786838497</v>
      </c>
      <c r="V15" s="307">
        <f t="shared" si="20"/>
        <v>647.44344124926033</v>
      </c>
      <c r="W15" s="307">
        <f t="shared" si="20"/>
        <v>671.68159639313569</v>
      </c>
      <c r="X15" s="307">
        <f t="shared" si="20"/>
        <v>717.8655027835506</v>
      </c>
      <c r="Y15" s="307">
        <f t="shared" si="20"/>
        <v>765.22204190640218</v>
      </c>
      <c r="Z15" s="307">
        <f t="shared" si="20"/>
        <v>813.75121376169056</v>
      </c>
      <c r="AA15" s="307">
        <f t="shared" si="20"/>
        <v>863.45301834941586</v>
      </c>
      <c r="AB15" s="307">
        <f t="shared" si="20"/>
        <v>914.32745566957817</v>
      </c>
      <c r="AC15" s="307">
        <f t="shared" si="20"/>
        <v>966.37452572217705</v>
      </c>
      <c r="AD15" s="307">
        <f t="shared" si="20"/>
        <v>1019.594228507213</v>
      </c>
      <c r="AE15" s="307">
        <f t="shared" si="20"/>
        <v>1073.9865640246855</v>
      </c>
      <c r="AF15" s="307">
        <f t="shared" si="20"/>
        <v>1129.551532274595</v>
      </c>
      <c r="AG15" s="307">
        <f t="shared" si="20"/>
        <v>1186.2891332569409</v>
      </c>
      <c r="AH15" s="307">
        <f t="shared" si="20"/>
        <v>1230.6213639425912</v>
      </c>
      <c r="AI15" s="307">
        <f t="shared" si="20"/>
        <v>1275.4825641241941</v>
      </c>
      <c r="AJ15" s="307">
        <f t="shared" si="20"/>
        <v>1320.8727338017497</v>
      </c>
      <c r="AK15" s="307">
        <f t="shared" si="20"/>
        <v>1366.7918729752575</v>
      </c>
      <c r="AL15" s="307">
        <f t="shared" si="20"/>
        <v>1413.2399816447182</v>
      </c>
      <c r="AM15" s="307">
        <f t="shared" si="20"/>
        <v>1460.2170598101313</v>
      </c>
      <c r="AN15" s="307">
        <f t="shared" si="20"/>
        <v>1507.7231074714969</v>
      </c>
      <c r="AO15" s="307">
        <f t="shared" si="20"/>
        <v>1555.7581246288146</v>
      </c>
      <c r="AP15" s="307">
        <f t="shared" si="20"/>
        <v>1604.3221112820854</v>
      </c>
      <c r="AQ15" s="307">
        <f t="shared" si="20"/>
        <v>1653.4150674313098</v>
      </c>
      <c r="AR15" s="307">
        <f t="shared" si="20"/>
        <v>1725.2518144875817</v>
      </c>
      <c r="AS15" s="307">
        <f t="shared" si="20"/>
        <v>1798.427853119015</v>
      </c>
      <c r="AT15" s="307">
        <f t="shared" si="20"/>
        <v>1872.9431833256094</v>
      </c>
      <c r="AU15" s="307">
        <f t="shared" si="20"/>
        <v>1948.7978051073649</v>
      </c>
      <c r="AV15" s="307">
        <f t="shared" si="20"/>
        <v>2025.9917184642811</v>
      </c>
      <c r="AW15" s="307">
        <f t="shared" si="20"/>
        <v>2104.5249233963591</v>
      </c>
      <c r="AX15" s="307">
        <f t="shared" si="20"/>
        <v>2184.3974199035974</v>
      </c>
      <c r="AY15" s="307">
        <f>AY9*AY3*365/10^6</f>
        <v>2265.6092079859973</v>
      </c>
      <c r="AZ15" s="307">
        <f t="shared" ref="AZ15:BR15" si="21">AZ9*AZ3*365/10^6</f>
        <v>2348.1602876435586</v>
      </c>
      <c r="BA15" s="307">
        <f t="shared" si="21"/>
        <v>2432.050658876281</v>
      </c>
      <c r="BB15" s="307">
        <f t="shared" si="21"/>
        <v>2540.9259359422776</v>
      </c>
      <c r="BC15" s="307">
        <f t="shared" si="21"/>
        <v>2651.7686631798965</v>
      </c>
      <c r="BD15" s="307">
        <f t="shared" si="21"/>
        <v>2764.5788405891376</v>
      </c>
      <c r="BE15" s="307">
        <f t="shared" si="21"/>
        <v>2879.3564681700004</v>
      </c>
      <c r="BF15" s="307">
        <f t="shared" si="21"/>
        <v>2996.1015459224859</v>
      </c>
      <c r="BG15" s="307">
        <f t="shared" si="21"/>
        <v>3114.8140738465927</v>
      </c>
      <c r="BH15" s="307">
        <f t="shared" si="21"/>
        <v>3235.4940519423212</v>
      </c>
      <c r="BI15" s="307">
        <f t="shared" si="21"/>
        <v>3358.1414802096724</v>
      </c>
      <c r="BJ15" s="307">
        <f t="shared" si="21"/>
        <v>3482.7563586486458</v>
      </c>
      <c r="BK15" s="307">
        <f t="shared" si="21"/>
        <v>3609.3386872592396</v>
      </c>
      <c r="BL15" s="307">
        <f t="shared" si="21"/>
        <v>3768.5871114272959</v>
      </c>
      <c r="BM15" s="307">
        <f t="shared" si="21"/>
        <v>3930.6128855353618</v>
      </c>
      <c r="BN15" s="312">
        <f t="shared" si="21"/>
        <v>4095.4160095834359</v>
      </c>
      <c r="BO15" s="490">
        <f t="shared" si="21"/>
        <v>4262.99648357152</v>
      </c>
      <c r="BP15" s="586">
        <f t="shared" si="21"/>
        <v>4433.3543074996132</v>
      </c>
      <c r="BQ15" s="586">
        <f t="shared" si="21"/>
        <v>4606.4894813677147</v>
      </c>
      <c r="BR15" s="586">
        <f t="shared" si="21"/>
        <v>4782.4020051758262</v>
      </c>
      <c r="BS15" s="689"/>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483"/>
      <c r="BQ16" s="678"/>
      <c r="BR16" s="678"/>
    </row>
    <row r="17" spans="1:71" ht="46.8" x14ac:dyDescent="0.3">
      <c r="A17" s="79" t="s">
        <v>6</v>
      </c>
      <c r="B17" s="80" t="s">
        <v>36</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613">
        <v>2015</v>
      </c>
      <c r="BP17" s="144">
        <v>2016</v>
      </c>
      <c r="BQ17" s="464">
        <v>2017</v>
      </c>
      <c r="BR17" s="353">
        <v>2018</v>
      </c>
    </row>
    <row r="18" spans="1:71" ht="16.2" thickBot="1" x14ac:dyDescent="0.35">
      <c r="A18" s="44"/>
      <c r="B18" s="26"/>
      <c r="C18" s="155">
        <f>'Proportion going to landfill'!$D$23</f>
        <v>70</v>
      </c>
      <c r="D18" s="155">
        <f>'Proportion going to landfill'!$D$23</f>
        <v>70</v>
      </c>
      <c r="E18" s="155">
        <f>'Proportion going to landfill'!$D$23</f>
        <v>70</v>
      </c>
      <c r="F18" s="155">
        <f>'Proportion going to landfill'!$D$23</f>
        <v>70</v>
      </c>
      <c r="G18" s="155">
        <f>'Proportion going to landfill'!$D$23</f>
        <v>70</v>
      </c>
      <c r="H18" s="155">
        <f>'Proportion going to landfill'!$D$23</f>
        <v>70</v>
      </c>
      <c r="I18" s="155">
        <f>'Proportion going to landfill'!$D$23</f>
        <v>70</v>
      </c>
      <c r="J18" s="155">
        <f>'Proportion going to landfill'!$D$23</f>
        <v>70</v>
      </c>
      <c r="K18" s="155">
        <f>'Proportion going to landfill'!$D$23</f>
        <v>70</v>
      </c>
      <c r="L18" s="155">
        <f>'Proportion going to landfill'!$D$23</f>
        <v>70</v>
      </c>
      <c r="M18" s="155">
        <f>'Proportion going to landfill'!$D$23</f>
        <v>70</v>
      </c>
      <c r="N18" s="155">
        <f>'Proportion going to landfill'!$D$23</f>
        <v>70</v>
      </c>
      <c r="O18" s="155">
        <f>'Proportion going to landfill'!$D$23</f>
        <v>70</v>
      </c>
      <c r="P18" s="155">
        <f>'Proportion going to landfill'!$D$23</f>
        <v>70</v>
      </c>
      <c r="Q18" s="155">
        <f>'Proportion going to landfill'!$D$23</f>
        <v>70</v>
      </c>
      <c r="R18" s="155">
        <f>'Proportion going to landfill'!$D$23</f>
        <v>70</v>
      </c>
      <c r="S18" s="155">
        <f>'Proportion going to landfill'!$D$23</f>
        <v>70</v>
      </c>
      <c r="T18" s="155">
        <f>'Proportion going to landfill'!$D$23</f>
        <v>70</v>
      </c>
      <c r="U18" s="155">
        <f>'Proportion going to landfill'!$D$23</f>
        <v>70</v>
      </c>
      <c r="V18" s="155">
        <f>'Proportion going to landfill'!$D$23</f>
        <v>70</v>
      </c>
      <c r="W18" s="155">
        <f>'Proportion going to landfill'!$D$23</f>
        <v>70</v>
      </c>
      <c r="X18" s="155">
        <f>'Proportion going to landfill'!$D$23</f>
        <v>70</v>
      </c>
      <c r="Y18" s="155">
        <f>'Proportion going to landfill'!$D$23</f>
        <v>70</v>
      </c>
      <c r="Z18" s="155">
        <f>'Proportion going to landfill'!$D$23</f>
        <v>70</v>
      </c>
      <c r="AA18" s="155">
        <f>'Proportion going to landfill'!$D$23</f>
        <v>70</v>
      </c>
      <c r="AB18" s="155">
        <f>'Proportion going to landfill'!$D$23</f>
        <v>70</v>
      </c>
      <c r="AC18" s="155">
        <f>'Proportion going to landfill'!$D$23</f>
        <v>70</v>
      </c>
      <c r="AD18" s="155">
        <f>'Proportion going to landfill'!$D$23</f>
        <v>70</v>
      </c>
      <c r="AE18" s="155">
        <f>'Proportion going to landfill'!$D$23</f>
        <v>70</v>
      </c>
      <c r="AF18" s="155">
        <f>'Proportion going to landfill'!$D$23</f>
        <v>70</v>
      </c>
      <c r="AG18" s="155">
        <f>'Proportion going to landfill'!$D$23</f>
        <v>70</v>
      </c>
      <c r="AH18" s="155">
        <f>'Proportion going to landfill'!$D$23</f>
        <v>70</v>
      </c>
      <c r="AI18" s="155">
        <f>'Proportion going to landfill'!$D$23</f>
        <v>70</v>
      </c>
      <c r="AJ18" s="155">
        <f>'Proportion going to landfill'!$D$23</f>
        <v>70</v>
      </c>
      <c r="AK18" s="155">
        <f>'Proportion going to landfill'!$D$23</f>
        <v>70</v>
      </c>
      <c r="AL18" s="155">
        <f>'Proportion going to landfill'!$D$23</f>
        <v>70</v>
      </c>
      <c r="AM18" s="155">
        <f>'Proportion going to landfill'!$D$23</f>
        <v>70</v>
      </c>
      <c r="AN18" s="155">
        <f>'Proportion going to landfill'!$D$23</f>
        <v>70</v>
      </c>
      <c r="AO18" s="155">
        <f>'Proportion going to landfill'!$D$23</f>
        <v>70</v>
      </c>
      <c r="AP18" s="155">
        <f>'Proportion going to landfill'!$D$23</f>
        <v>70</v>
      </c>
      <c r="AQ18" s="155">
        <f>'Proportion going to landfill'!$D$23</f>
        <v>70</v>
      </c>
      <c r="AR18" s="155">
        <f>'Proportion going to landfill'!$D$23</f>
        <v>70</v>
      </c>
      <c r="AS18" s="155">
        <f>'Proportion going to landfill'!$D$23</f>
        <v>70</v>
      </c>
      <c r="AT18" s="155">
        <f>'Proportion going to landfill'!$D$23</f>
        <v>70</v>
      </c>
      <c r="AU18" s="155">
        <f>'Proportion going to landfill'!$D$23</f>
        <v>70</v>
      </c>
      <c r="AV18" s="155">
        <f>'Proportion going to landfill'!$D$23</f>
        <v>70</v>
      </c>
      <c r="AW18" s="155">
        <f>'Proportion going to landfill'!$D$23</f>
        <v>70</v>
      </c>
      <c r="AX18" s="155">
        <f>'Proportion going to landfill'!$D$23</f>
        <v>70</v>
      </c>
      <c r="AY18" s="155">
        <f>'Proportion going to landfill'!$D$23</f>
        <v>70</v>
      </c>
      <c r="AZ18" s="155">
        <f>'Proportion going to landfill'!$D$23</f>
        <v>70</v>
      </c>
      <c r="BA18" s="155">
        <f>'Proportion going to landfill'!$D$23</f>
        <v>70</v>
      </c>
      <c r="BB18" s="155">
        <f>'Proportion going to landfill'!$D$23</f>
        <v>70</v>
      </c>
      <c r="BC18" s="155">
        <f>'Proportion going to landfill'!$D$23</f>
        <v>70</v>
      </c>
      <c r="BD18" s="155">
        <f>'Proportion going to landfill'!$D$23</f>
        <v>70</v>
      </c>
      <c r="BE18" s="155">
        <f>'Proportion going to landfill'!$D$23</f>
        <v>70</v>
      </c>
      <c r="BF18" s="155">
        <f>'Proportion going to landfill'!$D$23</f>
        <v>70</v>
      </c>
      <c r="BG18" s="155">
        <f>'Proportion going to landfill'!$D$23</f>
        <v>70</v>
      </c>
      <c r="BH18" s="155">
        <f>'Proportion going to landfill'!$D$23</f>
        <v>70</v>
      </c>
      <c r="BI18" s="155">
        <f>'Proportion going to landfill'!$D$23</f>
        <v>70</v>
      </c>
      <c r="BJ18" s="155">
        <f>'Proportion going to landfill'!$D$23</f>
        <v>70</v>
      </c>
      <c r="BK18" s="155">
        <f>'Proportion going to landfill'!$E$23</f>
        <v>70</v>
      </c>
      <c r="BL18" s="155">
        <f>'Proportion going to landfill'!$E$23</f>
        <v>70</v>
      </c>
      <c r="BM18" s="155">
        <f>'Proportion going to landfill'!$F$23</f>
        <v>70</v>
      </c>
      <c r="BN18" s="509">
        <f>'Proportion going to landfill'!$G$23</f>
        <v>70</v>
      </c>
      <c r="BO18" s="770">
        <f>'Proportion going to landfill'!$H$23</f>
        <v>69.313603587492779</v>
      </c>
      <c r="BP18" s="214">
        <f>'Proportion going to landfill'!$I$23</f>
        <v>70</v>
      </c>
      <c r="BQ18" s="214">
        <f>'Proportion going to landfill'!$J$23</f>
        <v>70</v>
      </c>
      <c r="BR18" s="603">
        <f>'Proportion going to landfill'!$K$23</f>
        <v>65.540851684646029</v>
      </c>
      <c r="BS18" s="477"/>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483"/>
      <c r="BP19" s="483"/>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144">
        <v>2017</v>
      </c>
      <c r="BR20" s="353">
        <v>2018</v>
      </c>
    </row>
    <row r="21" spans="1:71" s="18" customFormat="1" ht="16.2" thickBot="1" x14ac:dyDescent="0.35">
      <c r="A21" s="323"/>
      <c r="B21" s="324"/>
      <c r="C21" s="167">
        <f t="shared" ref="C21:AH21" si="22">C18%*C15</f>
        <v>233.3936676608449</v>
      </c>
      <c r="D21" s="167">
        <f t="shared" si="22"/>
        <v>240.74259234620988</v>
      </c>
      <c r="E21" s="167">
        <f t="shared" si="22"/>
        <v>248.20224864242093</v>
      </c>
      <c r="F21" s="167">
        <f t="shared" si="22"/>
        <v>255.77263654947805</v>
      </c>
      <c r="G21" s="167">
        <f t="shared" si="22"/>
        <v>263.45375606738122</v>
      </c>
      <c r="H21" s="167">
        <f t="shared" si="22"/>
        <v>271.24560719613055</v>
      </c>
      <c r="I21" s="167">
        <f t="shared" si="22"/>
        <v>279.14818993572595</v>
      </c>
      <c r="J21" s="167">
        <f t="shared" si="22"/>
        <v>287.16150428616743</v>
      </c>
      <c r="K21" s="167">
        <f t="shared" si="22"/>
        <v>295.28555024745498</v>
      </c>
      <c r="L21" s="167">
        <f t="shared" si="22"/>
        <v>303.5203278195886</v>
      </c>
      <c r="M21" s="167">
        <f t="shared" si="22"/>
        <v>311.86583700256841</v>
      </c>
      <c r="N21" s="167">
        <f t="shared" si="22"/>
        <v>326.56138449638098</v>
      </c>
      <c r="O21" s="167">
        <f t="shared" si="22"/>
        <v>341.50928322429354</v>
      </c>
      <c r="P21" s="167">
        <f t="shared" si="22"/>
        <v>356.70953318630609</v>
      </c>
      <c r="Q21" s="167">
        <f t="shared" si="22"/>
        <v>372.16213438241869</v>
      </c>
      <c r="R21" s="167">
        <f t="shared" si="22"/>
        <v>387.86708681263138</v>
      </c>
      <c r="S21" s="167">
        <f t="shared" si="22"/>
        <v>403.82439047694396</v>
      </c>
      <c r="T21" s="167">
        <f t="shared" si="22"/>
        <v>420.0340453753567</v>
      </c>
      <c r="U21" s="167">
        <f t="shared" si="22"/>
        <v>436.49605150786948</v>
      </c>
      <c r="V21" s="167">
        <f t="shared" si="22"/>
        <v>453.2104088744822</v>
      </c>
      <c r="W21" s="167">
        <f t="shared" si="22"/>
        <v>470.17711747519496</v>
      </c>
      <c r="X21" s="167">
        <f t="shared" si="22"/>
        <v>502.50585194848537</v>
      </c>
      <c r="Y21" s="167">
        <f t="shared" si="22"/>
        <v>535.65542933448148</v>
      </c>
      <c r="Z21" s="167">
        <f t="shared" si="22"/>
        <v>569.62584963318341</v>
      </c>
      <c r="AA21" s="167">
        <f t="shared" si="22"/>
        <v>604.41711284459109</v>
      </c>
      <c r="AB21" s="167">
        <f t="shared" si="22"/>
        <v>640.02921896870464</v>
      </c>
      <c r="AC21" s="167">
        <f t="shared" si="22"/>
        <v>676.46216800552395</v>
      </c>
      <c r="AD21" s="167">
        <f t="shared" si="22"/>
        <v>713.71595995504902</v>
      </c>
      <c r="AE21" s="167">
        <f t="shared" si="22"/>
        <v>751.79059481727984</v>
      </c>
      <c r="AF21" s="167">
        <f t="shared" si="22"/>
        <v>790.68607259221653</v>
      </c>
      <c r="AG21" s="167">
        <f t="shared" si="22"/>
        <v>830.40239327985853</v>
      </c>
      <c r="AH21" s="167">
        <f t="shared" si="22"/>
        <v>861.43495475981376</v>
      </c>
      <c r="AI21" s="167">
        <f t="shared" ref="AI21:BR21" si="23">AI18%*AI15</f>
        <v>892.83779488693585</v>
      </c>
      <c r="AJ21" s="167">
        <f t="shared" si="23"/>
        <v>924.6109136612248</v>
      </c>
      <c r="AK21" s="167">
        <f t="shared" si="23"/>
        <v>956.75431108268026</v>
      </c>
      <c r="AL21" s="167">
        <f t="shared" si="23"/>
        <v>989.26798715130269</v>
      </c>
      <c r="AM21" s="167">
        <f t="shared" si="23"/>
        <v>1022.1519418670919</v>
      </c>
      <c r="AN21" s="167">
        <f t="shared" si="23"/>
        <v>1055.4061752300477</v>
      </c>
      <c r="AO21" s="167">
        <f t="shared" si="23"/>
        <v>1089.0306872401702</v>
      </c>
      <c r="AP21" s="167">
        <f t="shared" si="23"/>
        <v>1123.0254778974597</v>
      </c>
      <c r="AQ21" s="167">
        <f t="shared" si="23"/>
        <v>1157.3905472019169</v>
      </c>
      <c r="AR21" s="167">
        <f t="shared" si="23"/>
        <v>1207.676270141307</v>
      </c>
      <c r="AS21" s="167">
        <f t="shared" si="23"/>
        <v>1258.8994971833104</v>
      </c>
      <c r="AT21" s="167">
        <f t="shared" si="23"/>
        <v>1311.0602283279266</v>
      </c>
      <c r="AU21" s="167">
        <f t="shared" si="23"/>
        <v>1364.1584635751553</v>
      </c>
      <c r="AV21" s="167">
        <f t="shared" si="23"/>
        <v>1418.1942029249967</v>
      </c>
      <c r="AW21" s="167">
        <f t="shared" si="23"/>
        <v>1473.1674463774514</v>
      </c>
      <c r="AX21" s="167">
        <f t="shared" si="23"/>
        <v>1529.0781939325182</v>
      </c>
      <c r="AY21" s="167">
        <f t="shared" si="23"/>
        <v>1585.926445590198</v>
      </c>
      <c r="AZ21" s="167">
        <f t="shared" si="23"/>
        <v>1643.7122013504909</v>
      </c>
      <c r="BA21" s="167">
        <f t="shared" si="23"/>
        <v>1702.4354612133966</v>
      </c>
      <c r="BB21" s="167">
        <f t="shared" si="23"/>
        <v>1778.6481551595944</v>
      </c>
      <c r="BC21" s="167">
        <f t="shared" si="23"/>
        <v>1856.2380642259275</v>
      </c>
      <c r="BD21" s="167">
        <f t="shared" si="23"/>
        <v>1935.2051884123962</v>
      </c>
      <c r="BE21" s="167">
        <f t="shared" si="23"/>
        <v>2015.5495277190003</v>
      </c>
      <c r="BF21" s="167">
        <f t="shared" si="23"/>
        <v>2097.2710821457399</v>
      </c>
      <c r="BG21" s="167">
        <f t="shared" si="23"/>
        <v>2180.3698516926147</v>
      </c>
      <c r="BH21" s="167">
        <f t="shared" si="23"/>
        <v>2264.8458363596246</v>
      </c>
      <c r="BI21" s="167">
        <f t="shared" si="23"/>
        <v>2350.6990361467706</v>
      </c>
      <c r="BJ21" s="167">
        <f t="shared" si="23"/>
        <v>2437.9294510540517</v>
      </c>
      <c r="BK21" s="167">
        <f t="shared" si="23"/>
        <v>2526.5370810814675</v>
      </c>
      <c r="BL21" s="167">
        <f t="shared" si="23"/>
        <v>2638.0109779991071</v>
      </c>
      <c r="BM21" s="167">
        <f t="shared" si="23"/>
        <v>2751.4290198747531</v>
      </c>
      <c r="BN21" s="322">
        <f t="shared" si="23"/>
        <v>2866.7912067084048</v>
      </c>
      <c r="BO21" s="322">
        <f t="shared" si="23"/>
        <v>2954.8364835715201</v>
      </c>
      <c r="BP21" s="322">
        <f t="shared" si="23"/>
        <v>3103.3480152497291</v>
      </c>
      <c r="BQ21" s="167">
        <f t="shared" si="23"/>
        <v>3224.5426369574002</v>
      </c>
      <c r="BR21" s="597">
        <f t="shared" si="23"/>
        <v>3134.4270051758258</v>
      </c>
      <c r="BS21" s="689"/>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213"/>
      <c r="BO22" s="678"/>
      <c r="BQ22" s="678"/>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144">
        <v>2016</v>
      </c>
      <c r="BQ23" s="144">
        <v>2017</v>
      </c>
      <c r="BR23" s="353">
        <v>2018</v>
      </c>
    </row>
    <row r="24" spans="1:71" ht="16.2" thickBot="1" x14ac:dyDescent="0.35">
      <c r="A24" s="44"/>
      <c r="B24" s="26"/>
      <c r="C24" s="7">
        <v>0</v>
      </c>
      <c r="D24" s="7">
        <v>0</v>
      </c>
      <c r="E24" s="7">
        <v>0</v>
      </c>
      <c r="F24" s="156">
        <f t="shared" ref="F24:AT24" si="24">F21*$B$44*$B$36*$B$37</f>
        <v>4.4817504466745737</v>
      </c>
      <c r="G24" s="156">
        <f t="shared" si="24"/>
        <v>4.6163420953150807</v>
      </c>
      <c r="H24" s="156">
        <f t="shared" si="24"/>
        <v>4.752874027533478</v>
      </c>
      <c r="I24" s="156">
        <f t="shared" si="24"/>
        <v>4.8913462433297639</v>
      </c>
      <c r="J24" s="156">
        <f t="shared" si="24"/>
        <v>5.0317587427039401</v>
      </c>
      <c r="K24" s="156">
        <f t="shared" si="24"/>
        <v>5.1741115256560057</v>
      </c>
      <c r="L24" s="156">
        <f t="shared" si="24"/>
        <v>5.31840459218596</v>
      </c>
      <c r="M24" s="156">
        <f t="shared" si="24"/>
        <v>5.4646379422938054</v>
      </c>
      <c r="N24" s="156">
        <f t="shared" si="24"/>
        <v>5.7221392036993857</v>
      </c>
      <c r="O24" s="156">
        <f t="shared" si="24"/>
        <v>5.9840622643693608</v>
      </c>
      <c r="P24" s="156">
        <f t="shared" si="24"/>
        <v>6.25040712430373</v>
      </c>
      <c r="Q24" s="156">
        <f t="shared" si="24"/>
        <v>6.5211737835024941</v>
      </c>
      <c r="R24" s="156">
        <f t="shared" si="24"/>
        <v>6.7963622419656522</v>
      </c>
      <c r="S24" s="156">
        <f t="shared" si="24"/>
        <v>7.0759724996932025</v>
      </c>
      <c r="T24" s="156">
        <f t="shared" si="24"/>
        <v>7.3600045566851495</v>
      </c>
      <c r="U24" s="156">
        <f t="shared" si="24"/>
        <v>7.6484584129414914</v>
      </c>
      <c r="V24" s="156">
        <f t="shared" si="24"/>
        <v>7.9413340684622273</v>
      </c>
      <c r="W24" s="156">
        <f t="shared" si="24"/>
        <v>8.2386315232473564</v>
      </c>
      <c r="X24" s="156">
        <f t="shared" si="24"/>
        <v>8.8051085401821396</v>
      </c>
      <c r="Y24" s="156">
        <f t="shared" si="24"/>
        <v>9.3859686949705186</v>
      </c>
      <c r="Z24" s="156">
        <f t="shared" si="24"/>
        <v>9.9812119876124932</v>
      </c>
      <c r="AA24" s="156">
        <f t="shared" si="24"/>
        <v>10.590838418108063</v>
      </c>
      <c r="AB24" s="156">
        <f t="shared" si="24"/>
        <v>11.214847986457229</v>
      </c>
      <c r="AC24" s="156">
        <f t="shared" si="24"/>
        <v>11.853240692659993</v>
      </c>
      <c r="AD24" s="156">
        <f t="shared" si="24"/>
        <v>12.506016536716352</v>
      </c>
      <c r="AE24" s="156">
        <f t="shared" si="24"/>
        <v>13.173175518626303</v>
      </c>
      <c r="AF24" s="156">
        <f t="shared" si="24"/>
        <v>13.854717638389856</v>
      </c>
      <c r="AG24" s="156">
        <f t="shared" si="24"/>
        <v>14.550642896006991</v>
      </c>
      <c r="AH24" s="156">
        <f t="shared" si="24"/>
        <v>15.094407851283362</v>
      </c>
      <c r="AI24" s="156">
        <f t="shared" si="24"/>
        <v>15.644660977126845</v>
      </c>
      <c r="AJ24" s="156">
        <f t="shared" si="24"/>
        <v>16.201402273537447</v>
      </c>
      <c r="AK24" s="156">
        <f t="shared" si="24"/>
        <v>16.764631740515156</v>
      </c>
      <c r="AL24" s="156">
        <f t="shared" si="24"/>
        <v>17.334349378059986</v>
      </c>
      <c r="AM24" s="156">
        <f t="shared" si="24"/>
        <v>17.91055518617193</v>
      </c>
      <c r="AN24" s="156">
        <f t="shared" si="24"/>
        <v>18.493249164850987</v>
      </c>
      <c r="AO24" s="156">
        <f t="shared" si="24"/>
        <v>19.08243131409716</v>
      </c>
      <c r="AP24" s="156">
        <f t="shared" si="24"/>
        <v>19.678101633910448</v>
      </c>
      <c r="AQ24" s="156">
        <f t="shared" si="24"/>
        <v>20.280260124290869</v>
      </c>
      <c r="AR24" s="156">
        <f t="shared" si="24"/>
        <v>21.161386675924035</v>
      </c>
      <c r="AS24" s="156">
        <f t="shared" si="24"/>
        <v>22.058940549444838</v>
      </c>
      <c r="AT24" s="156">
        <f t="shared" si="24"/>
        <v>22.972921744853259</v>
      </c>
      <c r="AU24" s="156">
        <f>AU21*$B$45*$B$36*$B$37</f>
        <v>25.70620208761023</v>
      </c>
      <c r="AV24" s="156">
        <f t="shared" ref="AV24:BD24" si="25">AV21*$B$45*$B$36*$B$37</f>
        <v>26.724451559918641</v>
      </c>
      <c r="AW24" s="156">
        <f t="shared" si="25"/>
        <v>27.760367359536698</v>
      </c>
      <c r="AX24" s="156">
        <f t="shared" si="25"/>
        <v>28.813949486464374</v>
      </c>
      <c r="AY24" s="156">
        <f t="shared" si="25"/>
        <v>29.885197940701694</v>
      </c>
      <c r="AZ24" s="156">
        <f t="shared" si="25"/>
        <v>30.974112722248652</v>
      </c>
      <c r="BA24" s="156">
        <f t="shared" si="25"/>
        <v>32.080693831105243</v>
      </c>
      <c r="BB24" s="156">
        <f t="shared" si="25"/>
        <v>33.516845835827397</v>
      </c>
      <c r="BC24" s="156">
        <f t="shared" si="25"/>
        <v>34.978950082273379</v>
      </c>
      <c r="BD24" s="156">
        <f t="shared" si="25"/>
        <v>36.467006570443196</v>
      </c>
      <c r="BE24" s="156">
        <f>BE21*$B$46*$B$36*$B$37</f>
        <v>48.111215220037451</v>
      </c>
      <c r="BF24" s="156">
        <f t="shared" ref="BF24:BR24" si="26">BF21*$B$46*$B$36*$B$37</f>
        <v>50.061910670121677</v>
      </c>
      <c r="BG24" s="156">
        <f t="shared" si="26"/>
        <v>52.045480277917186</v>
      </c>
      <c r="BH24" s="156">
        <f t="shared" si="26"/>
        <v>54.06192404342395</v>
      </c>
      <c r="BI24" s="156">
        <f t="shared" si="26"/>
        <v>56.111241966642012</v>
      </c>
      <c r="BJ24" s="156">
        <f t="shared" si="26"/>
        <v>58.193434047571351</v>
      </c>
      <c r="BK24" s="156">
        <f t="shared" si="26"/>
        <v>60.308500286211952</v>
      </c>
      <c r="BL24" s="156">
        <f t="shared" si="26"/>
        <v>62.969384860003743</v>
      </c>
      <c r="BM24" s="156">
        <f t="shared" si="26"/>
        <v>65.676676220236274</v>
      </c>
      <c r="BN24" s="497">
        <f t="shared" si="26"/>
        <v>68.430374366909561</v>
      </c>
      <c r="BO24" s="497">
        <f t="shared" si="26"/>
        <v>70.532017222127791</v>
      </c>
      <c r="BP24" s="497">
        <f t="shared" si="26"/>
        <v>74.076991019578358</v>
      </c>
      <c r="BQ24" s="497">
        <f t="shared" si="26"/>
        <v>76.969909525573854</v>
      </c>
      <c r="BR24" s="675">
        <f t="shared" si="26"/>
        <v>74.81884724915362</v>
      </c>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P25" s="678"/>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464">
        <v>2015</v>
      </c>
      <c r="BP26" s="144">
        <v>2016</v>
      </c>
      <c r="BQ26" s="464">
        <v>2017</v>
      </c>
      <c r="BR26" s="353">
        <v>2018</v>
      </c>
    </row>
    <row r="27" spans="1:71" ht="16.2" thickBot="1" x14ac:dyDescent="0.35">
      <c r="A27" s="44"/>
      <c r="B27" s="28"/>
      <c r="C27" s="7">
        <v>0</v>
      </c>
      <c r="D27" s="7">
        <v>0</v>
      </c>
      <c r="E27" s="7">
        <v>0</v>
      </c>
      <c r="F27" s="151">
        <f>F24+(E27*$B$38)</f>
        <v>4.4817504466745737</v>
      </c>
      <c r="G27" s="151">
        <f t="shared" ref="G27:BO27" si="27">G24+(F27*$B$38)</f>
        <v>8.3975039113432928</v>
      </c>
      <c r="H27" s="151">
        <f t="shared" si="27"/>
        <v>11.837677502720013</v>
      </c>
      <c r="I27" s="151">
        <f t="shared" si="27"/>
        <v>14.878554298823536</v>
      </c>
      <c r="J27" s="151">
        <f t="shared" si="27"/>
        <v>17.584492783073625</v>
      </c>
      <c r="K27" s="151">
        <f t="shared" si="27"/>
        <v>20.009790900645889</v>
      </c>
      <c r="L27" s="151">
        <f t="shared" si="27"/>
        <v>22.200258724954637</v>
      </c>
      <c r="M27" s="151">
        <f t="shared" si="27"/>
        <v>24.194545284419597</v>
      </c>
      <c r="N27" s="151">
        <f t="shared" si="27"/>
        <v>26.134585606977573</v>
      </c>
      <c r="O27" s="151">
        <f t="shared" si="27"/>
        <v>28.033281280601546</v>
      </c>
      <c r="P27" s="151">
        <f t="shared" si="27"/>
        <v>29.901517113000011</v>
      </c>
      <c r="Q27" s="151">
        <f t="shared" si="27"/>
        <v>31.748476395338304</v>
      </c>
      <c r="R27" s="151">
        <f t="shared" si="27"/>
        <v>33.581906883836453</v>
      </c>
      <c r="S27" s="151">
        <f t="shared" si="27"/>
        <v>35.408345203040525</v>
      </c>
      <c r="T27" s="151">
        <f t="shared" si="27"/>
        <v>37.233306170304445</v>
      </c>
      <c r="U27" s="151">
        <f t="shared" si="27"/>
        <v>39.06144252500966</v>
      </c>
      <c r="V27" s="151">
        <f t="shared" si="27"/>
        <v>40.89667968886323</v>
      </c>
      <c r="W27" s="151">
        <f t="shared" si="27"/>
        <v>42.742329460424045</v>
      </c>
      <c r="X27" s="151">
        <f t="shared" si="27"/>
        <v>44.865943699750382</v>
      </c>
      <c r="Y27" s="151">
        <f t="shared" si="27"/>
        <v>47.238454052213768</v>
      </c>
      <c r="Z27" s="151">
        <f t="shared" si="27"/>
        <v>49.835336137466896</v>
      </c>
      <c r="AA27" s="151">
        <f t="shared" si="27"/>
        <v>52.635899233963727</v>
      </c>
      <c r="AB27" s="151">
        <f t="shared" si="27"/>
        <v>55.622687000217418</v>
      </c>
      <c r="AC27" s="151">
        <f t="shared" si="27"/>
        <v>58.78097187549853</v>
      </c>
      <c r="AD27" s="151">
        <f t="shared" si="27"/>
        <v>62.098328515974117</v>
      </c>
      <c r="AE27" s="151">
        <f t="shared" si="27"/>
        <v>65.564273911442882</v>
      </c>
      <c r="AF27" s="151">
        <f t="shared" si="27"/>
        <v>69.169963759134774</v>
      </c>
      <c r="AG27" s="151">
        <f t="shared" si="27"/>
        <v>72.907936300453144</v>
      </c>
      <c r="AH27" s="151">
        <f t="shared" si="27"/>
        <v>76.605352761043065</v>
      </c>
      <c r="AI27" s="151">
        <f t="shared" si="27"/>
        <v>80.275041050687392</v>
      </c>
      <c r="AJ27" s="151">
        <f t="shared" si="27"/>
        <v>83.927823816302208</v>
      </c>
      <c r="AK27" s="151">
        <f t="shared" si="27"/>
        <v>87.57283190525493</v>
      </c>
      <c r="AL27" s="151">
        <f t="shared" si="27"/>
        <v>91.217768827998555</v>
      </c>
      <c r="AM27" s="151">
        <f t="shared" si="27"/>
        <v>94.869133879824261</v>
      </c>
      <c r="AN27" s="151">
        <f t="shared" si="27"/>
        <v>98.532410384151859</v>
      </c>
      <c r="AO27" s="151">
        <f t="shared" si="27"/>
        <v>102.21222450957032</v>
      </c>
      <c r="AP27" s="151">
        <f t="shared" si="27"/>
        <v>105.91247926054879</v>
      </c>
      <c r="AQ27" s="151">
        <f t="shared" si="27"/>
        <v>109.63646752267792</v>
      </c>
      <c r="AR27" s="151">
        <f t="shared" si="27"/>
        <v>113.6594473273292</v>
      </c>
      <c r="AS27" s="151">
        <f t="shared" si="27"/>
        <v>117.95110754501002</v>
      </c>
      <c r="AT27" s="151">
        <f t="shared" si="27"/>
        <v>122.48587529146405</v>
      </c>
      <c r="AU27" s="151">
        <f t="shared" si="27"/>
        <v>129.04504706915603</v>
      </c>
      <c r="AV27" s="151">
        <f t="shared" si="27"/>
        <v>135.59713653672367</v>
      </c>
      <c r="AW27" s="151">
        <f t="shared" si="27"/>
        <v>142.16091713040893</v>
      </c>
      <c r="AX27" s="151">
        <f t="shared" si="27"/>
        <v>148.75222761703256</v>
      </c>
      <c r="AY27" s="151">
        <f t="shared" si="27"/>
        <v>155.38443084243528</v>
      </c>
      <c r="AZ27" s="151">
        <f t="shared" si="27"/>
        <v>162.06880076821929</v>
      </c>
      <c r="BA27" s="151">
        <f t="shared" si="27"/>
        <v>168.81484900678529</v>
      </c>
      <c r="BB27" s="151">
        <f t="shared" si="27"/>
        <v>175.94250488086652</v>
      </c>
      <c r="BC27" s="151">
        <f t="shared" si="27"/>
        <v>183.41806760732726</v>
      </c>
      <c r="BD27" s="151">
        <f t="shared" si="27"/>
        <v>191.21310451998514</v>
      </c>
      <c r="BE27" s="151">
        <f t="shared" si="27"/>
        <v>209.43382747562296</v>
      </c>
      <c r="BF27" s="151">
        <f t="shared" si="27"/>
        <v>226.75697677382502</v>
      </c>
      <c r="BG27" s="151">
        <f t="shared" si="27"/>
        <v>243.35573556697986</v>
      </c>
      <c r="BH27" s="151">
        <f t="shared" si="27"/>
        <v>259.37621496296424</v>
      </c>
      <c r="BI27" s="151">
        <f t="shared" si="27"/>
        <v>274.94168593560289</v>
      </c>
      <c r="BJ27" s="151">
        <f t="shared" si="27"/>
        <v>290.15614970156264</v>
      </c>
      <c r="BK27" s="151">
        <f t="shared" si="27"/>
        <v>305.1073499748141</v>
      </c>
      <c r="BL27" s="151">
        <f t="shared" si="27"/>
        <v>320.38225852197456</v>
      </c>
      <c r="BM27" s="151">
        <f t="shared" si="27"/>
        <v>335.97667995092866</v>
      </c>
      <c r="BN27" s="260">
        <f t="shared" si="27"/>
        <v>351.88707469456779</v>
      </c>
      <c r="BO27" s="260">
        <f t="shared" si="27"/>
        <v>367.41199441412414</v>
      </c>
      <c r="BP27" s="500">
        <f t="shared" ref="BP27" si="28">BP24+(BO27*$B$38)</f>
        <v>384.05502762807942</v>
      </c>
      <c r="BQ27" s="596">
        <f t="shared" ref="BQ27" si="29">BQ24+(BP27*$B$38)</f>
        <v>400.989335194055</v>
      </c>
      <c r="BR27" s="596">
        <f t="shared" ref="BR27" si="30">BR24+(BQ27*$B$38)</f>
        <v>413.12540423188614</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483"/>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613">
        <v>2015</v>
      </c>
      <c r="BP29" s="144">
        <v>2016</v>
      </c>
      <c r="BQ29" s="144">
        <v>2017</v>
      </c>
      <c r="BR29" s="353">
        <v>2018</v>
      </c>
    </row>
    <row r="30" spans="1:71" ht="16.2" thickBot="1" x14ac:dyDescent="0.35">
      <c r="A30" s="44"/>
      <c r="B30" s="26"/>
      <c r="C30" s="7">
        <v>0</v>
      </c>
      <c r="D30" s="7">
        <v>0</v>
      </c>
      <c r="E30" s="7">
        <v>0</v>
      </c>
      <c r="F30" s="7">
        <f>E27*(1-$B$38)</f>
        <v>0</v>
      </c>
      <c r="G30" s="257">
        <f>F27*(1-$B$38)</f>
        <v>0.70058863064636145</v>
      </c>
      <c r="H30" s="257">
        <f t="shared" ref="H30:BO30" si="31">G27*(1-$B$38)</f>
        <v>1.3127004361567589</v>
      </c>
      <c r="I30" s="257">
        <f t="shared" si="31"/>
        <v>1.8504694472262402</v>
      </c>
      <c r="J30" s="257">
        <f t="shared" si="31"/>
        <v>2.3258202584538501</v>
      </c>
      <c r="K30" s="257">
        <f t="shared" si="31"/>
        <v>2.7488134080837439</v>
      </c>
      <c r="L30" s="257">
        <f t="shared" si="31"/>
        <v>3.1279367678772143</v>
      </c>
      <c r="M30" s="257">
        <f t="shared" si="31"/>
        <v>3.4703513828288464</v>
      </c>
      <c r="N30" s="257">
        <f t="shared" si="31"/>
        <v>3.7820988811414069</v>
      </c>
      <c r="O30" s="257">
        <f t="shared" si="31"/>
        <v>4.0853665907453882</v>
      </c>
      <c r="P30" s="257">
        <f t="shared" si="31"/>
        <v>4.3821712919052649</v>
      </c>
      <c r="Q30" s="257">
        <f t="shared" si="31"/>
        <v>4.6742145011641991</v>
      </c>
      <c r="R30" s="257">
        <f t="shared" si="31"/>
        <v>4.9629317534674993</v>
      </c>
      <c r="S30" s="151">
        <f t="shared" si="31"/>
        <v>5.24953418048913</v>
      </c>
      <c r="T30" s="151">
        <f t="shared" si="31"/>
        <v>5.5350435894212273</v>
      </c>
      <c r="U30" s="151">
        <f t="shared" si="31"/>
        <v>5.8203220582362771</v>
      </c>
      <c r="V30" s="151">
        <f t="shared" si="31"/>
        <v>6.1060969046086546</v>
      </c>
      <c r="W30" s="151">
        <f t="shared" si="31"/>
        <v>6.3929817516865413</v>
      </c>
      <c r="X30" s="151">
        <f t="shared" si="31"/>
        <v>6.6814943008558032</v>
      </c>
      <c r="Y30" s="151">
        <f t="shared" si="31"/>
        <v>7.0134583425071346</v>
      </c>
      <c r="Z30" s="151">
        <f t="shared" si="31"/>
        <v>7.3843299023593678</v>
      </c>
      <c r="AA30" s="151">
        <f t="shared" si="31"/>
        <v>7.7902753216112357</v>
      </c>
      <c r="AB30" s="151">
        <f t="shared" si="31"/>
        <v>8.2280602202035418</v>
      </c>
      <c r="AC30" s="151">
        <f t="shared" si="31"/>
        <v>8.694955817378883</v>
      </c>
      <c r="AD30" s="151">
        <f t="shared" si="31"/>
        <v>9.1886598962407664</v>
      </c>
      <c r="AE30" s="151">
        <f t="shared" si="31"/>
        <v>9.7072301231575455</v>
      </c>
      <c r="AF30" s="151">
        <f t="shared" si="31"/>
        <v>10.249027790697966</v>
      </c>
      <c r="AG30" s="151">
        <f t="shared" si="31"/>
        <v>10.812670354688628</v>
      </c>
      <c r="AH30" s="151">
        <f t="shared" si="31"/>
        <v>11.396991390693444</v>
      </c>
      <c r="AI30" s="151">
        <f t="shared" si="31"/>
        <v>11.974972687482524</v>
      </c>
      <c r="AJ30" s="151">
        <f t="shared" si="31"/>
        <v>12.548619507922632</v>
      </c>
      <c r="AK30" s="151">
        <f t="shared" si="31"/>
        <v>13.119623651562435</v>
      </c>
      <c r="AL30" s="151">
        <f t="shared" si="31"/>
        <v>13.689412455316354</v>
      </c>
      <c r="AM30" s="151">
        <f t="shared" si="31"/>
        <v>14.259190134346223</v>
      </c>
      <c r="AN30" s="151">
        <f t="shared" si="31"/>
        <v>14.829972660523389</v>
      </c>
      <c r="AO30" s="151">
        <f t="shared" si="31"/>
        <v>15.402617188678709</v>
      </c>
      <c r="AP30" s="151">
        <f t="shared" si="31"/>
        <v>15.977846882931976</v>
      </c>
      <c r="AQ30" s="151">
        <f t="shared" si="31"/>
        <v>16.556271862161736</v>
      </c>
      <c r="AR30" s="151">
        <f t="shared" si="31"/>
        <v>17.138406871272743</v>
      </c>
      <c r="AS30" s="151">
        <f t="shared" si="31"/>
        <v>17.767280331764031</v>
      </c>
      <c r="AT30" s="151">
        <f t="shared" si="31"/>
        <v>18.438153998399219</v>
      </c>
      <c r="AU30" s="151">
        <f t="shared" si="31"/>
        <v>19.147030309918268</v>
      </c>
      <c r="AV30" s="151">
        <f t="shared" si="31"/>
        <v>20.172362092350987</v>
      </c>
      <c r="AW30" s="151">
        <f t="shared" si="31"/>
        <v>21.196586765851414</v>
      </c>
      <c r="AX30" s="151">
        <f t="shared" si="31"/>
        <v>22.222638999840743</v>
      </c>
      <c r="AY30" s="151">
        <f t="shared" si="31"/>
        <v>23.252994715298982</v>
      </c>
      <c r="AZ30" s="151">
        <f t="shared" si="31"/>
        <v>24.289742796464655</v>
      </c>
      <c r="BA30" s="151">
        <f t="shared" si="31"/>
        <v>25.334645592539232</v>
      </c>
      <c r="BB30" s="151">
        <f t="shared" si="31"/>
        <v>26.389189961746148</v>
      </c>
      <c r="BC30" s="151">
        <f t="shared" si="31"/>
        <v>27.50338735581262</v>
      </c>
      <c r="BD30" s="151">
        <f t="shared" si="31"/>
        <v>28.671969657785311</v>
      </c>
      <c r="BE30" s="151">
        <f t="shared" si="31"/>
        <v>29.89049226439964</v>
      </c>
      <c r="BF30" s="151">
        <f t="shared" si="31"/>
        <v>32.738761371919608</v>
      </c>
      <c r="BG30" s="151">
        <f t="shared" si="31"/>
        <v>35.446721484762342</v>
      </c>
      <c r="BH30" s="151">
        <f t="shared" si="31"/>
        <v>38.04144464743959</v>
      </c>
      <c r="BI30" s="151">
        <f t="shared" si="31"/>
        <v>40.545770994003327</v>
      </c>
      <c r="BJ30" s="151">
        <f t="shared" si="31"/>
        <v>42.978970281611595</v>
      </c>
      <c r="BK30" s="151">
        <f t="shared" si="31"/>
        <v>45.357300012960515</v>
      </c>
      <c r="BL30" s="151">
        <f t="shared" si="31"/>
        <v>47.694476312843264</v>
      </c>
      <c r="BM30" s="151">
        <f t="shared" si="31"/>
        <v>50.082254791282182</v>
      </c>
      <c r="BN30" s="260">
        <f t="shared" si="31"/>
        <v>52.519979623270473</v>
      </c>
      <c r="BO30" s="151">
        <f t="shared" si="31"/>
        <v>55.007097502571391</v>
      </c>
      <c r="BP30" s="151">
        <f t="shared" ref="BP30" si="32">BO27*(1-$B$38)</f>
        <v>57.433957805623074</v>
      </c>
      <c r="BQ30" s="260">
        <f t="shared" ref="BQ30" si="33">BP27*(1-$B$38)</f>
        <v>60.035601959598317</v>
      </c>
      <c r="BR30" s="682">
        <f t="shared" ref="BR30" si="34">BQ27*(1-$B$38)</f>
        <v>62.682778211322493</v>
      </c>
      <c r="BS30" s="47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483"/>
      <c r="BP31" s="678"/>
      <c r="BR31" s="483"/>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144">
        <v>2016</v>
      </c>
      <c r="BQ32" s="464">
        <v>2017</v>
      </c>
      <c r="BR32" s="353">
        <v>2018</v>
      </c>
    </row>
    <row r="33" spans="1:71" ht="16.2" thickBot="1" x14ac:dyDescent="0.35">
      <c r="A33" s="44"/>
      <c r="B33" s="28"/>
      <c r="C33" s="7">
        <v>0</v>
      </c>
      <c r="D33" s="7">
        <v>0</v>
      </c>
      <c r="E33" s="7">
        <v>0</v>
      </c>
      <c r="F33" s="7">
        <f t="shared" ref="F33:AK33" si="35">F30*$B$39*16/12</f>
        <v>0</v>
      </c>
      <c r="G33" s="151">
        <f t="shared" si="35"/>
        <v>0.46705908709757432</v>
      </c>
      <c r="H33" s="151">
        <f t="shared" si="35"/>
        <v>0.8751336241045059</v>
      </c>
      <c r="I33" s="151">
        <f t="shared" si="35"/>
        <v>1.2336462981508267</v>
      </c>
      <c r="J33" s="151">
        <f t="shared" si="35"/>
        <v>1.5505468389692334</v>
      </c>
      <c r="K33" s="151">
        <f t="shared" si="35"/>
        <v>1.8325422720558293</v>
      </c>
      <c r="L33" s="151">
        <f t="shared" si="35"/>
        <v>2.0852911785848094</v>
      </c>
      <c r="M33" s="151">
        <f t="shared" si="35"/>
        <v>2.3135675885525644</v>
      </c>
      <c r="N33" s="151">
        <f t="shared" si="35"/>
        <v>2.5213992540942711</v>
      </c>
      <c r="O33" s="151">
        <f t="shared" si="35"/>
        <v>2.7235777271635921</v>
      </c>
      <c r="P33" s="151">
        <f t="shared" si="35"/>
        <v>2.9214475279368433</v>
      </c>
      <c r="Q33" s="151">
        <f t="shared" si="35"/>
        <v>3.1161430007761326</v>
      </c>
      <c r="R33" s="151">
        <f t="shared" si="35"/>
        <v>3.3086211689783327</v>
      </c>
      <c r="S33" s="151">
        <f t="shared" si="35"/>
        <v>3.4996894536594199</v>
      </c>
      <c r="T33" s="151">
        <f t="shared" si="35"/>
        <v>3.6900290596141514</v>
      </c>
      <c r="U33" s="151">
        <f t="shared" si="35"/>
        <v>3.8802147054908516</v>
      </c>
      <c r="V33" s="151">
        <f t="shared" si="35"/>
        <v>4.0707312697391034</v>
      </c>
      <c r="W33" s="151">
        <f t="shared" si="35"/>
        <v>4.2619878344576945</v>
      </c>
      <c r="X33" s="151">
        <f t="shared" si="35"/>
        <v>4.4543295339038691</v>
      </c>
      <c r="Y33" s="151">
        <f t="shared" si="35"/>
        <v>4.6756388950047567</v>
      </c>
      <c r="Z33" s="151">
        <f t="shared" si="35"/>
        <v>4.9228866015729116</v>
      </c>
      <c r="AA33" s="151">
        <f t="shared" si="35"/>
        <v>5.1935168810741574</v>
      </c>
      <c r="AB33" s="151">
        <f t="shared" si="35"/>
        <v>5.4853734801356948</v>
      </c>
      <c r="AC33" s="151">
        <f t="shared" si="35"/>
        <v>5.7966372115859217</v>
      </c>
      <c r="AD33" s="151">
        <f t="shared" si="35"/>
        <v>6.1257732641605109</v>
      </c>
      <c r="AE33" s="151">
        <f t="shared" si="35"/>
        <v>6.4714867487716967</v>
      </c>
      <c r="AF33" s="151">
        <f t="shared" si="35"/>
        <v>6.8326851937986435</v>
      </c>
      <c r="AG33" s="151">
        <f t="shared" si="35"/>
        <v>7.2084469031257514</v>
      </c>
      <c r="AH33" s="151">
        <f t="shared" si="35"/>
        <v>7.5979942604622961</v>
      </c>
      <c r="AI33" s="151">
        <f t="shared" si="35"/>
        <v>7.9833151249883487</v>
      </c>
      <c r="AJ33" s="151">
        <f t="shared" si="35"/>
        <v>8.3657463386150877</v>
      </c>
      <c r="AK33" s="151">
        <f t="shared" si="35"/>
        <v>8.7464157677082905</v>
      </c>
      <c r="AL33" s="151">
        <f t="shared" ref="AL33:BR33" si="36">AL30*$B$39*16/12</f>
        <v>9.1262749702109023</v>
      </c>
      <c r="AM33" s="151">
        <f t="shared" si="36"/>
        <v>9.5061267562308149</v>
      </c>
      <c r="AN33" s="151">
        <f t="shared" si="36"/>
        <v>9.8866484403489263</v>
      </c>
      <c r="AO33" s="151">
        <f t="shared" si="36"/>
        <v>10.26841145911914</v>
      </c>
      <c r="AP33" s="151">
        <f t="shared" si="36"/>
        <v>10.651897921954651</v>
      </c>
      <c r="AQ33" s="151">
        <f t="shared" si="36"/>
        <v>11.037514574774491</v>
      </c>
      <c r="AR33" s="151">
        <f t="shared" si="36"/>
        <v>11.425604580848495</v>
      </c>
      <c r="AS33" s="151">
        <f t="shared" si="36"/>
        <v>11.844853554509355</v>
      </c>
      <c r="AT33" s="151">
        <f t="shared" si="36"/>
        <v>12.292102665599479</v>
      </c>
      <c r="AU33" s="151">
        <f t="shared" si="36"/>
        <v>12.764686873278846</v>
      </c>
      <c r="AV33" s="151">
        <f t="shared" si="36"/>
        <v>13.448241394900657</v>
      </c>
      <c r="AW33" s="151">
        <f t="shared" si="36"/>
        <v>14.131057843900942</v>
      </c>
      <c r="AX33" s="151">
        <f t="shared" si="36"/>
        <v>14.815092666560496</v>
      </c>
      <c r="AY33" s="151">
        <f t="shared" si="36"/>
        <v>15.501996476865989</v>
      </c>
      <c r="AZ33" s="151">
        <f t="shared" si="36"/>
        <v>16.193161864309769</v>
      </c>
      <c r="BA33" s="151">
        <f t="shared" si="36"/>
        <v>16.889763728359487</v>
      </c>
      <c r="BB33" s="151">
        <f t="shared" si="36"/>
        <v>17.592793307830764</v>
      </c>
      <c r="BC33" s="151">
        <f t="shared" si="36"/>
        <v>18.335591570541748</v>
      </c>
      <c r="BD33" s="151">
        <f t="shared" si="36"/>
        <v>19.11464643852354</v>
      </c>
      <c r="BE33" s="151">
        <f t="shared" si="36"/>
        <v>19.926994842933095</v>
      </c>
      <c r="BF33" s="151">
        <f t="shared" si="36"/>
        <v>21.825840914613071</v>
      </c>
      <c r="BG33" s="151">
        <f t="shared" si="36"/>
        <v>23.631147656508229</v>
      </c>
      <c r="BH33" s="151">
        <f t="shared" si="36"/>
        <v>25.360963098293059</v>
      </c>
      <c r="BI33" s="151">
        <f t="shared" si="36"/>
        <v>27.030513996002217</v>
      </c>
      <c r="BJ33" s="151">
        <f t="shared" si="36"/>
        <v>28.652646854407731</v>
      </c>
      <c r="BK33" s="151">
        <f t="shared" si="36"/>
        <v>30.238200008640344</v>
      </c>
      <c r="BL33" s="151">
        <f t="shared" si="36"/>
        <v>31.796317541895508</v>
      </c>
      <c r="BM33" s="151">
        <f t="shared" si="36"/>
        <v>33.388169860854788</v>
      </c>
      <c r="BN33" s="260">
        <f t="shared" si="36"/>
        <v>35.013319748846982</v>
      </c>
      <c r="BO33" s="151">
        <f t="shared" si="36"/>
        <v>36.671398335047591</v>
      </c>
      <c r="BP33" s="151">
        <f t="shared" si="36"/>
        <v>38.289305203748718</v>
      </c>
      <c r="BQ33" s="151">
        <f t="shared" si="36"/>
        <v>40.023734639732211</v>
      </c>
      <c r="BR33" s="598">
        <f t="shared" si="36"/>
        <v>41.788518807548328</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512"/>
      <c r="BQ34" s="512"/>
      <c r="BR34" s="512"/>
      <c r="BS34" s="619"/>
    </row>
    <row r="35" spans="1:71" ht="33.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1.7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DOC!Z25</f>
        <v>0.11935011905781587</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768"/>
      <c r="BR47" s="499"/>
      <c r="BS47" s="619"/>
    </row>
    <row r="48" spans="1:71" ht="36.7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481">
        <v>2016</v>
      </c>
      <c r="BQ48" s="464">
        <v>2017</v>
      </c>
      <c r="BR48" s="353">
        <v>2018</v>
      </c>
    </row>
    <row r="49" spans="1:71" s="18" customFormat="1" ht="16.2" thickBot="1" x14ac:dyDescent="0.35">
      <c r="A49" s="315"/>
      <c r="B49" s="303"/>
      <c r="C49" s="167">
        <v>0</v>
      </c>
      <c r="D49" s="167">
        <v>0</v>
      </c>
      <c r="E49" s="167">
        <v>0</v>
      </c>
      <c r="F49" s="167">
        <v>0</v>
      </c>
      <c r="G49" s="167">
        <f>(G33-$B$40)*(1-$B$41)*10^3</f>
        <v>467.05908709757432</v>
      </c>
      <c r="H49" s="167">
        <f t="shared" ref="H49:BR49" si="37">(H33-$B$40)*(1-$B$41)*10^3</f>
        <v>875.13362410450588</v>
      </c>
      <c r="I49" s="167">
        <f t="shared" si="37"/>
        <v>1233.6462981508266</v>
      </c>
      <c r="J49" s="167">
        <f t="shared" si="37"/>
        <v>1550.5468389692335</v>
      </c>
      <c r="K49" s="167">
        <f t="shared" si="37"/>
        <v>1832.5422720558292</v>
      </c>
      <c r="L49" s="167">
        <f t="shared" si="37"/>
        <v>2085.2911785848096</v>
      </c>
      <c r="M49" s="167">
        <f t="shared" si="37"/>
        <v>2313.5675885525643</v>
      </c>
      <c r="N49" s="167">
        <f t="shared" si="37"/>
        <v>2521.3992540942713</v>
      </c>
      <c r="O49" s="167">
        <f t="shared" si="37"/>
        <v>2723.577727163592</v>
      </c>
      <c r="P49" s="167">
        <f t="shared" si="37"/>
        <v>2921.4475279368435</v>
      </c>
      <c r="Q49" s="167">
        <f t="shared" si="37"/>
        <v>3116.1430007761328</v>
      </c>
      <c r="R49" s="167">
        <f t="shared" si="37"/>
        <v>3308.6211689783327</v>
      </c>
      <c r="S49" s="167">
        <f t="shared" si="37"/>
        <v>3499.68945365942</v>
      </c>
      <c r="T49" s="167">
        <f t="shared" si="37"/>
        <v>3690.0290596141513</v>
      </c>
      <c r="U49" s="167">
        <f t="shared" si="37"/>
        <v>3880.2147054908514</v>
      </c>
      <c r="V49" s="167">
        <f t="shared" si="37"/>
        <v>4070.7312697391035</v>
      </c>
      <c r="W49" s="167">
        <f t="shared" si="37"/>
        <v>4261.9878344576946</v>
      </c>
      <c r="X49" s="167">
        <f t="shared" si="37"/>
        <v>4454.3295339038687</v>
      </c>
      <c r="Y49" s="167">
        <f t="shared" si="37"/>
        <v>4675.6388950047567</v>
      </c>
      <c r="Z49" s="167">
        <f t="shared" si="37"/>
        <v>4922.8866015729118</v>
      </c>
      <c r="AA49" s="167">
        <f t="shared" si="37"/>
        <v>5193.516881074157</v>
      </c>
      <c r="AB49" s="167">
        <f t="shared" si="37"/>
        <v>5485.373480135695</v>
      </c>
      <c r="AC49" s="167">
        <f t="shared" si="37"/>
        <v>5796.6372115859222</v>
      </c>
      <c r="AD49" s="167">
        <f t="shared" si="37"/>
        <v>6125.7732641605107</v>
      </c>
      <c r="AE49" s="167">
        <f t="shared" si="37"/>
        <v>6471.4867487716965</v>
      </c>
      <c r="AF49" s="167">
        <f t="shared" si="37"/>
        <v>6832.6851937986439</v>
      </c>
      <c r="AG49" s="167">
        <f t="shared" si="37"/>
        <v>7208.4469031257513</v>
      </c>
      <c r="AH49" s="167">
        <f t="shared" si="37"/>
        <v>7597.9942604622956</v>
      </c>
      <c r="AI49" s="167">
        <f t="shared" si="37"/>
        <v>7983.3151249883485</v>
      </c>
      <c r="AJ49" s="167">
        <f t="shared" si="37"/>
        <v>8365.7463386150885</v>
      </c>
      <c r="AK49" s="167">
        <f t="shared" si="37"/>
        <v>8746.4157677082912</v>
      </c>
      <c r="AL49" s="167">
        <f t="shared" si="37"/>
        <v>9126.2749702109031</v>
      </c>
      <c r="AM49" s="167">
        <f t="shared" si="37"/>
        <v>9506.1267562308149</v>
      </c>
      <c r="AN49" s="167">
        <f t="shared" si="37"/>
        <v>9886.6484403489267</v>
      </c>
      <c r="AO49" s="167">
        <f t="shared" si="37"/>
        <v>10268.411459119139</v>
      </c>
      <c r="AP49" s="167">
        <f t="shared" si="37"/>
        <v>10651.897921954651</v>
      </c>
      <c r="AQ49" s="167">
        <f t="shared" si="37"/>
        <v>11037.51457477449</v>
      </c>
      <c r="AR49" s="167">
        <f t="shared" si="37"/>
        <v>11425.604580848494</v>
      </c>
      <c r="AS49" s="167">
        <f t="shared" si="37"/>
        <v>11844.853554509355</v>
      </c>
      <c r="AT49" s="167">
        <f t="shared" si="37"/>
        <v>12292.102665599479</v>
      </c>
      <c r="AU49" s="167">
        <f t="shared" si="37"/>
        <v>12764.686873278846</v>
      </c>
      <c r="AV49" s="167">
        <f t="shared" si="37"/>
        <v>13448.241394900657</v>
      </c>
      <c r="AW49" s="167">
        <f t="shared" si="37"/>
        <v>14131.057843900942</v>
      </c>
      <c r="AX49" s="167">
        <f t="shared" si="37"/>
        <v>14815.092666560495</v>
      </c>
      <c r="AY49" s="167">
        <f t="shared" si="37"/>
        <v>15501.996476865988</v>
      </c>
      <c r="AZ49" s="167">
        <f t="shared" si="37"/>
        <v>16193.161864309768</v>
      </c>
      <c r="BA49" s="167">
        <f t="shared" si="37"/>
        <v>16889.763728359489</v>
      </c>
      <c r="BB49" s="167">
        <f t="shared" si="37"/>
        <v>17592.793307830765</v>
      </c>
      <c r="BC49" s="167">
        <f t="shared" si="37"/>
        <v>18335.591570541746</v>
      </c>
      <c r="BD49" s="167">
        <f t="shared" si="37"/>
        <v>19114.646438523541</v>
      </c>
      <c r="BE49" s="167">
        <f t="shared" si="37"/>
        <v>19926.994842933094</v>
      </c>
      <c r="BF49" s="167">
        <f t="shared" si="37"/>
        <v>21825.840914613073</v>
      </c>
      <c r="BG49" s="167">
        <f t="shared" si="37"/>
        <v>23631.14765650823</v>
      </c>
      <c r="BH49" s="167">
        <f t="shared" si="37"/>
        <v>25360.963098293058</v>
      </c>
      <c r="BI49" s="167">
        <f t="shared" si="37"/>
        <v>27030.513996002217</v>
      </c>
      <c r="BJ49" s="167">
        <f t="shared" si="37"/>
        <v>28652.646854407732</v>
      </c>
      <c r="BK49" s="167">
        <f t="shared" si="37"/>
        <v>30238.200008640346</v>
      </c>
      <c r="BL49" s="167">
        <f t="shared" si="37"/>
        <v>31796.317541895507</v>
      </c>
      <c r="BM49" s="167">
        <f t="shared" si="37"/>
        <v>33388.169860854789</v>
      </c>
      <c r="BN49" s="322">
        <f t="shared" si="37"/>
        <v>35013.319748846981</v>
      </c>
      <c r="BO49" s="167">
        <f t="shared" si="37"/>
        <v>36671.39833504759</v>
      </c>
      <c r="BP49" s="498">
        <f t="shared" si="37"/>
        <v>38289.305203748721</v>
      </c>
      <c r="BQ49" s="593">
        <f t="shared" si="37"/>
        <v>40023.734639732211</v>
      </c>
      <c r="BR49" s="593">
        <f t="shared" si="37"/>
        <v>41788.518807548331</v>
      </c>
      <c r="BS49" s="689"/>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P50" s="483"/>
    </row>
    <row r="51" spans="1:71" ht="36"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81">
        <v>2015</v>
      </c>
      <c r="BP51" s="144">
        <v>2016</v>
      </c>
      <c r="BQ51" s="464">
        <v>2017</v>
      </c>
      <c r="BR51" s="353">
        <v>2018</v>
      </c>
    </row>
    <row r="52" spans="1:71" s="18" customFormat="1" ht="16.2" thickBot="1" x14ac:dyDescent="0.35">
      <c r="A52" s="316"/>
      <c r="B52" s="317"/>
      <c r="C52" s="167">
        <v>0</v>
      </c>
      <c r="D52" s="167">
        <v>0</v>
      </c>
      <c r="E52" s="167">
        <v>0</v>
      </c>
      <c r="F52" s="318">
        <v>0</v>
      </c>
      <c r="G52" s="167">
        <f>G49*21</f>
        <v>9808.2408290490603</v>
      </c>
      <c r="H52" s="167">
        <f t="shared" ref="H52:BR52" si="38">H49*21</f>
        <v>18377.806106194625</v>
      </c>
      <c r="I52" s="167">
        <f t="shared" si="38"/>
        <v>25906.572261167359</v>
      </c>
      <c r="J52" s="167">
        <f t="shared" si="38"/>
        <v>32561.483618353905</v>
      </c>
      <c r="K52" s="167">
        <f t="shared" si="38"/>
        <v>38483.387713172415</v>
      </c>
      <c r="L52" s="167">
        <f t="shared" si="38"/>
        <v>43791.114750280998</v>
      </c>
      <c r="M52" s="167">
        <f t="shared" si="38"/>
        <v>48584.919359603853</v>
      </c>
      <c r="N52" s="167">
        <f t="shared" si="38"/>
        <v>52949.384335979696</v>
      </c>
      <c r="O52" s="167">
        <f t="shared" si="38"/>
        <v>57195.132270435432</v>
      </c>
      <c r="P52" s="167">
        <f t="shared" si="38"/>
        <v>61350.398086673711</v>
      </c>
      <c r="Q52" s="167">
        <f t="shared" si="38"/>
        <v>65439.00301629879</v>
      </c>
      <c r="R52" s="167">
        <f t="shared" si="38"/>
        <v>69481.044548544989</v>
      </c>
      <c r="S52" s="167">
        <f t="shared" si="38"/>
        <v>73493.478526847815</v>
      </c>
      <c r="T52" s="167">
        <f t="shared" si="38"/>
        <v>77490.610251897175</v>
      </c>
      <c r="U52" s="167">
        <f t="shared" si="38"/>
        <v>81484.508815307883</v>
      </c>
      <c r="V52" s="167">
        <f t="shared" si="38"/>
        <v>85485.356664521169</v>
      </c>
      <c r="W52" s="167">
        <f t="shared" si="38"/>
        <v>89501.744523611589</v>
      </c>
      <c r="X52" s="167">
        <f t="shared" si="38"/>
        <v>93540.92021198124</v>
      </c>
      <c r="Y52" s="167">
        <f t="shared" si="38"/>
        <v>98188.416795099896</v>
      </c>
      <c r="Z52" s="167">
        <f t="shared" si="38"/>
        <v>103380.61863303115</v>
      </c>
      <c r="AA52" s="167">
        <f t="shared" si="38"/>
        <v>109063.8545025573</v>
      </c>
      <c r="AB52" s="167">
        <f t="shared" si="38"/>
        <v>115192.84308284959</v>
      </c>
      <c r="AC52" s="167">
        <f t="shared" si="38"/>
        <v>121729.38144330436</v>
      </c>
      <c r="AD52" s="167">
        <f t="shared" si="38"/>
        <v>128641.23854737073</v>
      </c>
      <c r="AE52" s="167">
        <f t="shared" si="38"/>
        <v>135901.22172420562</v>
      </c>
      <c r="AF52" s="167">
        <f t="shared" si="38"/>
        <v>143486.38906977151</v>
      </c>
      <c r="AG52" s="167">
        <f t="shared" si="38"/>
        <v>151377.38496564078</v>
      </c>
      <c r="AH52" s="167">
        <f t="shared" si="38"/>
        <v>159557.87946970822</v>
      </c>
      <c r="AI52" s="167">
        <f t="shared" si="38"/>
        <v>167649.61762475531</v>
      </c>
      <c r="AJ52" s="167">
        <f t="shared" si="38"/>
        <v>175680.67311091686</v>
      </c>
      <c r="AK52" s="167">
        <f t="shared" si="38"/>
        <v>183674.73112187412</v>
      </c>
      <c r="AL52" s="167">
        <f t="shared" si="38"/>
        <v>191651.77437442896</v>
      </c>
      <c r="AM52" s="167">
        <f t="shared" si="38"/>
        <v>199628.66188084712</v>
      </c>
      <c r="AN52" s="167">
        <f t="shared" si="38"/>
        <v>207619.61724732746</v>
      </c>
      <c r="AO52" s="167">
        <f t="shared" si="38"/>
        <v>215636.64064150193</v>
      </c>
      <c r="AP52" s="167">
        <f t="shared" si="38"/>
        <v>223689.85636104766</v>
      </c>
      <c r="AQ52" s="167">
        <f t="shared" si="38"/>
        <v>231787.80607026428</v>
      </c>
      <c r="AR52" s="167">
        <f t="shared" si="38"/>
        <v>239937.69619781838</v>
      </c>
      <c r="AS52" s="167">
        <f t="shared" si="38"/>
        <v>248741.92464469644</v>
      </c>
      <c r="AT52" s="167">
        <f t="shared" si="38"/>
        <v>258134.15597758908</v>
      </c>
      <c r="AU52" s="167">
        <f t="shared" si="38"/>
        <v>268058.42433885578</v>
      </c>
      <c r="AV52" s="167">
        <f t="shared" si="38"/>
        <v>282413.06929291377</v>
      </c>
      <c r="AW52" s="167">
        <f t="shared" si="38"/>
        <v>296752.21472191979</v>
      </c>
      <c r="AX52" s="167">
        <f t="shared" si="38"/>
        <v>311116.94599777041</v>
      </c>
      <c r="AY52" s="167">
        <f t="shared" si="38"/>
        <v>325541.92601418577</v>
      </c>
      <c r="AZ52" s="167">
        <f t="shared" si="38"/>
        <v>340056.39915050514</v>
      </c>
      <c r="BA52" s="167">
        <f t="shared" si="38"/>
        <v>354685.03829554928</v>
      </c>
      <c r="BB52" s="167">
        <f t="shared" si="38"/>
        <v>369448.65946444607</v>
      </c>
      <c r="BC52" s="167">
        <f t="shared" si="38"/>
        <v>385047.4229813767</v>
      </c>
      <c r="BD52" s="167">
        <f t="shared" si="38"/>
        <v>401407.57520899439</v>
      </c>
      <c r="BE52" s="167">
        <f t="shared" si="38"/>
        <v>418466.89170159498</v>
      </c>
      <c r="BF52" s="167">
        <f t="shared" si="38"/>
        <v>458342.65920687455</v>
      </c>
      <c r="BG52" s="167">
        <f t="shared" si="38"/>
        <v>496254.10078667285</v>
      </c>
      <c r="BH52" s="167">
        <f t="shared" si="38"/>
        <v>532580.22506415425</v>
      </c>
      <c r="BI52" s="167">
        <f t="shared" si="38"/>
        <v>567640.7939160465</v>
      </c>
      <c r="BJ52" s="167">
        <f t="shared" si="38"/>
        <v>601705.58394256234</v>
      </c>
      <c r="BK52" s="167">
        <f t="shared" si="38"/>
        <v>635002.20018144732</v>
      </c>
      <c r="BL52" s="167">
        <f t="shared" si="38"/>
        <v>667722.66837980563</v>
      </c>
      <c r="BM52" s="167">
        <f t="shared" si="38"/>
        <v>701151.56707795057</v>
      </c>
      <c r="BN52" s="322">
        <f t="shared" si="38"/>
        <v>735279.71472578659</v>
      </c>
      <c r="BO52" s="167">
        <f t="shared" si="38"/>
        <v>770099.36503599933</v>
      </c>
      <c r="BP52" s="167">
        <f t="shared" si="38"/>
        <v>804075.40927872318</v>
      </c>
      <c r="BQ52" s="167">
        <f t="shared" si="38"/>
        <v>840498.42743437644</v>
      </c>
      <c r="BR52" s="597">
        <f t="shared" si="38"/>
        <v>877558.89495851495</v>
      </c>
      <c r="BS52" s="689"/>
    </row>
  </sheetData>
  <mergeCells count="2">
    <mergeCell ref="A43:B43"/>
    <mergeCell ref="A35:B3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S52"/>
  <sheetViews>
    <sheetView topLeftCell="A40" zoomScale="70" zoomScaleNormal="70" workbookViewId="0">
      <pane xSplit="2" topLeftCell="BJ1" activePane="topRight" state="frozen"/>
      <selection pane="topRight" activeCell="A46" sqref="A46"/>
    </sheetView>
  </sheetViews>
  <sheetFormatPr defaultColWidth="9.33203125" defaultRowHeight="14.4" x14ac:dyDescent="0.3"/>
  <cols>
    <col min="1" max="1" width="37.5546875" style="2" customWidth="1"/>
    <col min="2" max="2" width="21.33203125" style="2" customWidth="1"/>
    <col min="3" max="66" width="19.33203125" style="2" customWidth="1"/>
    <col min="67" max="67" width="17.33203125" style="2" customWidth="1"/>
    <col min="68" max="68" width="16.88671875" style="287" customWidth="1"/>
    <col min="69" max="69" width="18.33203125" style="2" customWidth="1"/>
    <col min="70" max="70" width="17.33203125" style="2" customWidth="1"/>
    <col min="71" max="16384" width="9.33203125" style="2"/>
  </cols>
  <sheetData>
    <row r="1" spans="1:71" ht="15" thickBot="1" x14ac:dyDescent="0.35">
      <c r="BO1" s="482"/>
    </row>
    <row r="2" spans="1:71" ht="15.6" x14ac:dyDescent="0.3">
      <c r="A2" s="79" t="s">
        <v>0</v>
      </c>
      <c r="B2" s="80" t="s">
        <v>37</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464">
        <v>2015</v>
      </c>
      <c r="BP2" s="144">
        <v>2016</v>
      </c>
      <c r="BQ2" s="464">
        <v>2017</v>
      </c>
      <c r="BR2" s="353">
        <v>2018</v>
      </c>
    </row>
    <row r="3" spans="1:71" s="18" customFormat="1" ht="16.2" thickBot="1" x14ac:dyDescent="0.35">
      <c r="A3" s="313"/>
      <c r="B3" s="314"/>
      <c r="C3" s="168">
        <f>Population!D22</f>
        <v>1825832</v>
      </c>
      <c r="D3" s="168">
        <f t="shared" ref="D3:L3" si="0">C3+($C$3*(C6/100))</f>
        <v>1898662.9</v>
      </c>
      <c r="E3" s="168">
        <f t="shared" si="0"/>
        <v>1971493.7999999998</v>
      </c>
      <c r="F3" s="168">
        <f t="shared" si="0"/>
        <v>2044324.6999999997</v>
      </c>
      <c r="G3" s="168">
        <f t="shared" si="0"/>
        <v>2117155.5999999996</v>
      </c>
      <c r="H3" s="168">
        <f t="shared" si="0"/>
        <v>2189986.4999999995</v>
      </c>
      <c r="I3" s="168">
        <f t="shared" si="0"/>
        <v>2262817.3999999994</v>
      </c>
      <c r="J3" s="168">
        <f t="shared" si="0"/>
        <v>2335648.2999999993</v>
      </c>
      <c r="K3" s="168">
        <f t="shared" si="0"/>
        <v>2408479.1999999993</v>
      </c>
      <c r="L3" s="168">
        <f t="shared" si="0"/>
        <v>2481310.0999999992</v>
      </c>
      <c r="M3" s="168">
        <f>Population!E22</f>
        <v>2554141</v>
      </c>
      <c r="N3" s="168">
        <f t="shared" ref="N3:V3" si="1">M3+($M$3*(M6/100))</f>
        <v>2645371.7999999998</v>
      </c>
      <c r="O3" s="168">
        <f t="shared" si="1"/>
        <v>2736602.5999999996</v>
      </c>
      <c r="P3" s="168">
        <f t="shared" si="1"/>
        <v>2827833.3999999994</v>
      </c>
      <c r="Q3" s="168">
        <f t="shared" si="1"/>
        <v>2919064.1999999993</v>
      </c>
      <c r="R3" s="168">
        <f t="shared" si="1"/>
        <v>3010294.9999999991</v>
      </c>
      <c r="S3" s="168">
        <f t="shared" si="1"/>
        <v>3101525.7999999989</v>
      </c>
      <c r="T3" s="168">
        <f t="shared" si="1"/>
        <v>3192756.5999999987</v>
      </c>
      <c r="U3" s="168">
        <f t="shared" si="1"/>
        <v>3283987.3999999985</v>
      </c>
      <c r="V3" s="168">
        <f t="shared" si="1"/>
        <v>3375218.1999999983</v>
      </c>
      <c r="W3" s="168">
        <f>Population!F22</f>
        <v>3466449</v>
      </c>
      <c r="X3" s="168">
        <f t="shared" ref="X3:AF3" si="2">W3+($W$3*(W6/100))</f>
        <v>3596931.6</v>
      </c>
      <c r="Y3" s="168">
        <f t="shared" si="2"/>
        <v>3727414.2</v>
      </c>
      <c r="Z3" s="168">
        <f t="shared" si="2"/>
        <v>3857896.8000000003</v>
      </c>
      <c r="AA3" s="168">
        <f t="shared" si="2"/>
        <v>3988379.4000000004</v>
      </c>
      <c r="AB3" s="168">
        <f t="shared" si="2"/>
        <v>4118862.0000000005</v>
      </c>
      <c r="AC3" s="168">
        <f t="shared" si="2"/>
        <v>4249344.6000000006</v>
      </c>
      <c r="AD3" s="168">
        <f t="shared" si="2"/>
        <v>4379827.2</v>
      </c>
      <c r="AE3" s="168">
        <f t="shared" si="2"/>
        <v>4510309.8</v>
      </c>
      <c r="AF3" s="168">
        <f t="shared" si="2"/>
        <v>4640792.3999999994</v>
      </c>
      <c r="AG3" s="168">
        <f>Population!G22</f>
        <v>4771275</v>
      </c>
      <c r="AH3" s="168">
        <f t="shared" ref="AH3:AP3" si="3">AG3+($AG$3*(AG6/100))</f>
        <v>5062176.9000000004</v>
      </c>
      <c r="AI3" s="168">
        <f t="shared" si="3"/>
        <v>5353078.8000000007</v>
      </c>
      <c r="AJ3" s="168">
        <f t="shared" si="3"/>
        <v>5643980.7000000011</v>
      </c>
      <c r="AK3" s="168">
        <f t="shared" si="3"/>
        <v>5934882.6000000015</v>
      </c>
      <c r="AL3" s="168">
        <f t="shared" si="3"/>
        <v>6225784.5000000019</v>
      </c>
      <c r="AM3" s="168">
        <f t="shared" si="3"/>
        <v>6516686.4000000022</v>
      </c>
      <c r="AN3" s="168">
        <f t="shared" si="3"/>
        <v>6807588.3000000026</v>
      </c>
      <c r="AO3" s="168">
        <f t="shared" si="3"/>
        <v>7098490.200000003</v>
      </c>
      <c r="AP3" s="168">
        <f t="shared" si="3"/>
        <v>7389392.1000000034</v>
      </c>
      <c r="AQ3" s="168">
        <f>Population!H22</f>
        <v>7680294</v>
      </c>
      <c r="AR3" s="168">
        <f t="shared" ref="AR3:AZ3" si="4">AQ3+($AQ$3*(AQ6/100))</f>
        <v>7738957.0999999996</v>
      </c>
      <c r="AS3" s="168">
        <f t="shared" si="4"/>
        <v>7797620.1999999993</v>
      </c>
      <c r="AT3" s="168">
        <f t="shared" si="4"/>
        <v>7856283.2999999989</v>
      </c>
      <c r="AU3" s="168">
        <f t="shared" si="4"/>
        <v>7914946.3999999985</v>
      </c>
      <c r="AV3" s="168">
        <f t="shared" si="4"/>
        <v>7973609.4999999981</v>
      </c>
      <c r="AW3" s="168">
        <f t="shared" si="4"/>
        <v>8032272.5999999978</v>
      </c>
      <c r="AX3" s="168">
        <f t="shared" si="4"/>
        <v>8090935.6999999974</v>
      </c>
      <c r="AY3" s="168">
        <f t="shared" si="4"/>
        <v>8149598.799999997</v>
      </c>
      <c r="AZ3" s="168">
        <f t="shared" si="4"/>
        <v>8208261.8999999966</v>
      </c>
      <c r="BA3" s="168">
        <f>Population!I22</f>
        <v>8266925</v>
      </c>
      <c r="BB3" s="168">
        <f t="shared" ref="BB3:BJ3" si="5">BA3+($BA$3*(BA6/100))</f>
        <v>9033725.0999999996</v>
      </c>
      <c r="BC3" s="168">
        <f t="shared" si="5"/>
        <v>9800525.1999999993</v>
      </c>
      <c r="BD3" s="168">
        <f t="shared" si="5"/>
        <v>10567325.299999999</v>
      </c>
      <c r="BE3" s="168">
        <f t="shared" si="5"/>
        <v>11334125.399999999</v>
      </c>
      <c r="BF3" s="168">
        <f t="shared" si="5"/>
        <v>12100925.499999998</v>
      </c>
      <c r="BG3" s="168">
        <f t="shared" si="5"/>
        <v>12867725.599999998</v>
      </c>
      <c r="BH3" s="168">
        <f t="shared" si="5"/>
        <v>13634525.699999997</v>
      </c>
      <c r="BI3" s="168">
        <f t="shared" si="5"/>
        <v>14401325.799999997</v>
      </c>
      <c r="BJ3" s="168">
        <f t="shared" si="5"/>
        <v>15168125.899999997</v>
      </c>
      <c r="BK3" s="168">
        <f>Population!J22</f>
        <v>15934926</v>
      </c>
      <c r="BL3" s="168">
        <f>BK3+($BK$3*(BK6/100))</f>
        <v>17412972.897763386</v>
      </c>
      <c r="BM3" s="168">
        <f>BL3+($BK$3*(BL6/100))</f>
        <v>18891019.795526773</v>
      </c>
      <c r="BN3" s="492">
        <f>BM3+($BK$3*(BM6/100))</f>
        <v>20369066.693290159</v>
      </c>
      <c r="BO3" s="492">
        <f>BN3+($BK$3*(BN6/100))</f>
        <v>21847113.591053545</v>
      </c>
      <c r="BP3" s="492">
        <f t="shared" ref="BP3:BR3" si="6">BO3+($BK$3*(BO6/100))</f>
        <v>23325160.488816932</v>
      </c>
      <c r="BQ3" s="492">
        <f t="shared" si="6"/>
        <v>24803207.386580318</v>
      </c>
      <c r="BR3" s="679">
        <f t="shared" si="6"/>
        <v>26281254.284343705</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678"/>
      <c r="BQ4" s="678"/>
      <c r="BS4" s="619"/>
    </row>
    <row r="5" spans="1:71" ht="31.2" x14ac:dyDescent="0.3">
      <c r="A5" s="79" t="s">
        <v>1</v>
      </c>
      <c r="B5" s="80" t="s">
        <v>37</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144">
        <v>2016</v>
      </c>
      <c r="BQ5" s="144">
        <v>2017</v>
      </c>
      <c r="BR5" s="353">
        <v>2018</v>
      </c>
    </row>
    <row r="6" spans="1:71" ht="16.2" thickBot="1" x14ac:dyDescent="0.35">
      <c r="A6" s="42"/>
      <c r="B6" s="22"/>
      <c r="C6" s="154">
        <f t="shared" ref="C6:L6" si="7">((($M$3-$C$3)/$C$3)*100)/10</f>
        <v>3.9889157381402014</v>
      </c>
      <c r="D6" s="154">
        <f t="shared" si="7"/>
        <v>3.9889157381402014</v>
      </c>
      <c r="E6" s="154">
        <f t="shared" si="7"/>
        <v>3.9889157381402014</v>
      </c>
      <c r="F6" s="154">
        <f t="shared" si="7"/>
        <v>3.9889157381402014</v>
      </c>
      <c r="G6" s="154">
        <f t="shared" si="7"/>
        <v>3.9889157381402014</v>
      </c>
      <c r="H6" s="154">
        <f t="shared" si="7"/>
        <v>3.9889157381402014</v>
      </c>
      <c r="I6" s="154">
        <f t="shared" si="7"/>
        <v>3.9889157381402014</v>
      </c>
      <c r="J6" s="154">
        <f t="shared" si="7"/>
        <v>3.9889157381402014</v>
      </c>
      <c r="K6" s="154">
        <f t="shared" si="7"/>
        <v>3.9889157381402014</v>
      </c>
      <c r="L6" s="154">
        <f t="shared" si="7"/>
        <v>3.9889157381402014</v>
      </c>
      <c r="M6" s="154">
        <f t="shared" ref="M6:V6" si="8">((($W$3-$M$3)/$M$3)*100)/10</f>
        <v>3.5718779816775976</v>
      </c>
      <c r="N6" s="154">
        <f t="shared" si="8"/>
        <v>3.5718779816775976</v>
      </c>
      <c r="O6" s="154">
        <f t="shared" si="8"/>
        <v>3.5718779816775976</v>
      </c>
      <c r="P6" s="154">
        <f t="shared" si="8"/>
        <v>3.5718779816775976</v>
      </c>
      <c r="Q6" s="154">
        <f t="shared" si="8"/>
        <v>3.5718779816775976</v>
      </c>
      <c r="R6" s="154">
        <f t="shared" si="8"/>
        <v>3.5718779816775976</v>
      </c>
      <c r="S6" s="154">
        <f t="shared" si="8"/>
        <v>3.5718779816775976</v>
      </c>
      <c r="T6" s="154">
        <f t="shared" si="8"/>
        <v>3.5718779816775976</v>
      </c>
      <c r="U6" s="154">
        <f t="shared" si="8"/>
        <v>3.5718779816775976</v>
      </c>
      <c r="V6" s="154">
        <f t="shared" si="8"/>
        <v>3.5718779816775976</v>
      </c>
      <c r="W6" s="154">
        <f t="shared" ref="W6:AF6" si="9">((($AG$3-$W$3)/$W$3)*100)/10</f>
        <v>3.7641574995045359</v>
      </c>
      <c r="X6" s="154">
        <f t="shared" si="9"/>
        <v>3.7641574995045359</v>
      </c>
      <c r="Y6" s="154">
        <f t="shared" si="9"/>
        <v>3.7641574995045359</v>
      </c>
      <c r="Z6" s="154">
        <f t="shared" si="9"/>
        <v>3.7641574995045359</v>
      </c>
      <c r="AA6" s="154">
        <f t="shared" si="9"/>
        <v>3.7641574995045359</v>
      </c>
      <c r="AB6" s="154">
        <f t="shared" si="9"/>
        <v>3.7641574995045359</v>
      </c>
      <c r="AC6" s="154">
        <f t="shared" si="9"/>
        <v>3.7641574995045359</v>
      </c>
      <c r="AD6" s="154">
        <f t="shared" si="9"/>
        <v>3.7641574995045359</v>
      </c>
      <c r="AE6" s="154">
        <f t="shared" si="9"/>
        <v>3.7641574995045359</v>
      </c>
      <c r="AF6" s="154">
        <f t="shared" si="9"/>
        <v>3.7641574995045359</v>
      </c>
      <c r="AG6" s="154">
        <f t="shared" ref="AG6:AP6" si="10">((($AQ$3-$AG$3)/$AG$3)*100)/10</f>
        <v>6.0969426411179404</v>
      </c>
      <c r="AH6" s="154">
        <f t="shared" si="10"/>
        <v>6.0969426411179404</v>
      </c>
      <c r="AI6" s="154">
        <f t="shared" si="10"/>
        <v>6.0969426411179404</v>
      </c>
      <c r="AJ6" s="154">
        <f t="shared" si="10"/>
        <v>6.0969426411179404</v>
      </c>
      <c r="AK6" s="154">
        <f t="shared" si="10"/>
        <v>6.0969426411179404</v>
      </c>
      <c r="AL6" s="154">
        <f t="shared" si="10"/>
        <v>6.0969426411179404</v>
      </c>
      <c r="AM6" s="154">
        <f t="shared" si="10"/>
        <v>6.0969426411179404</v>
      </c>
      <c r="AN6" s="154">
        <f t="shared" si="10"/>
        <v>6.0969426411179404</v>
      </c>
      <c r="AO6" s="154">
        <f t="shared" si="10"/>
        <v>6.0969426411179404</v>
      </c>
      <c r="AP6" s="154">
        <f t="shared" si="10"/>
        <v>6.0969426411179404</v>
      </c>
      <c r="AQ6" s="154">
        <f t="shared" ref="AQ6:AZ6" si="11">((($BA$3-$AQ$3)/$AQ$3)*100)/10</f>
        <v>0.76381320819229059</v>
      </c>
      <c r="AR6" s="154">
        <f t="shared" si="11"/>
        <v>0.76381320819229059</v>
      </c>
      <c r="AS6" s="154">
        <f t="shared" si="11"/>
        <v>0.76381320819229059</v>
      </c>
      <c r="AT6" s="154">
        <f t="shared" si="11"/>
        <v>0.76381320819229059</v>
      </c>
      <c r="AU6" s="154">
        <f t="shared" si="11"/>
        <v>0.76381320819229059</v>
      </c>
      <c r="AV6" s="154">
        <f t="shared" si="11"/>
        <v>0.76381320819229059</v>
      </c>
      <c r="AW6" s="154">
        <f t="shared" si="11"/>
        <v>0.76381320819229059</v>
      </c>
      <c r="AX6" s="154">
        <f t="shared" si="11"/>
        <v>0.76381320819229059</v>
      </c>
      <c r="AY6" s="154">
        <f t="shared" si="11"/>
        <v>0.76381320819229059</v>
      </c>
      <c r="AZ6" s="154">
        <f t="shared" si="11"/>
        <v>0.76381320819229059</v>
      </c>
      <c r="BA6" s="154">
        <f t="shared" ref="BA6:BR6" si="12">((($BK$3-$BA$3)/$BA$3)*100)/10</f>
        <v>9.2755178013590296</v>
      </c>
      <c r="BB6" s="154">
        <f t="shared" si="12"/>
        <v>9.2755178013590296</v>
      </c>
      <c r="BC6" s="154">
        <f t="shared" si="12"/>
        <v>9.2755178013590296</v>
      </c>
      <c r="BD6" s="154">
        <f t="shared" si="12"/>
        <v>9.2755178013590296</v>
      </c>
      <c r="BE6" s="154">
        <f t="shared" si="12"/>
        <v>9.2755178013590296</v>
      </c>
      <c r="BF6" s="154">
        <f t="shared" si="12"/>
        <v>9.2755178013590296</v>
      </c>
      <c r="BG6" s="154">
        <f t="shared" si="12"/>
        <v>9.2755178013590296</v>
      </c>
      <c r="BH6" s="154">
        <f t="shared" si="12"/>
        <v>9.2755178013590296</v>
      </c>
      <c r="BI6" s="154">
        <f t="shared" si="12"/>
        <v>9.2755178013590296</v>
      </c>
      <c r="BJ6" s="154">
        <f t="shared" si="12"/>
        <v>9.2755178013590296</v>
      </c>
      <c r="BK6" s="154">
        <f t="shared" si="12"/>
        <v>9.2755178013590296</v>
      </c>
      <c r="BL6" s="154">
        <f t="shared" si="12"/>
        <v>9.2755178013590296</v>
      </c>
      <c r="BM6" s="154">
        <f t="shared" si="12"/>
        <v>9.2755178013590296</v>
      </c>
      <c r="BN6" s="212">
        <f t="shared" si="12"/>
        <v>9.2755178013590296</v>
      </c>
      <c r="BO6" s="154">
        <f t="shared" si="12"/>
        <v>9.2755178013590296</v>
      </c>
      <c r="BP6" s="154">
        <f t="shared" si="12"/>
        <v>9.2755178013590296</v>
      </c>
      <c r="BQ6" s="591">
        <f t="shared" si="12"/>
        <v>9.2755178013590296</v>
      </c>
      <c r="BR6" s="212">
        <f t="shared" si="12"/>
        <v>9.2755178013590296</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P7" s="678"/>
      <c r="BQ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81">
        <v>2015</v>
      </c>
      <c r="BP8" s="144">
        <v>2016</v>
      </c>
      <c r="BQ8" s="464">
        <v>2017</v>
      </c>
      <c r="BR8" s="353">
        <v>2018</v>
      </c>
    </row>
    <row r="9" spans="1:71" ht="16.2" thickBot="1" x14ac:dyDescent="0.35">
      <c r="A9" s="39"/>
      <c r="B9" s="24"/>
      <c r="C9" s="151">
        <f t="shared" ref="C9:K9" si="13">D9-($M$9*(C12/100))</f>
        <v>0.23667182776540668</v>
      </c>
      <c r="D9" s="151">
        <f t="shared" si="13"/>
        <v>0.23974722439738655</v>
      </c>
      <c r="E9" s="151">
        <f t="shared" si="13"/>
        <v>0.24282262102936641</v>
      </c>
      <c r="F9" s="151">
        <f t="shared" si="13"/>
        <v>0.24589801766134628</v>
      </c>
      <c r="G9" s="151">
        <f t="shared" si="13"/>
        <v>0.24897341429332615</v>
      </c>
      <c r="H9" s="151">
        <f t="shared" si="13"/>
        <v>0.25204881092530601</v>
      </c>
      <c r="I9" s="151">
        <f t="shared" si="13"/>
        <v>0.25512420755728588</v>
      </c>
      <c r="J9" s="151">
        <f t="shared" si="13"/>
        <v>0.25819960418926574</v>
      </c>
      <c r="K9" s="151">
        <f t="shared" si="13"/>
        <v>0.26127500082124561</v>
      </c>
      <c r="L9" s="151">
        <f>M9-($M$9*(L12/100))</f>
        <v>0.26435039745322547</v>
      </c>
      <c r="M9" s="151">
        <f t="shared" ref="M9:U9" si="14">N9-($W$9*(M12/100))</f>
        <v>0.26742579408520534</v>
      </c>
      <c r="N9" s="151">
        <f t="shared" si="14"/>
        <v>0.27049656964716479</v>
      </c>
      <c r="O9" s="151">
        <f t="shared" si="14"/>
        <v>0.27356734520912424</v>
      </c>
      <c r="P9" s="151">
        <f t="shared" si="14"/>
        <v>0.27663812077108368</v>
      </c>
      <c r="Q9" s="151">
        <f t="shared" si="14"/>
        <v>0.27970889633304313</v>
      </c>
      <c r="R9" s="151">
        <f t="shared" si="14"/>
        <v>0.28277967189500258</v>
      </c>
      <c r="S9" s="151">
        <f t="shared" si="14"/>
        <v>0.28585044745696203</v>
      </c>
      <c r="T9" s="151">
        <f t="shared" si="14"/>
        <v>0.28892122301892148</v>
      </c>
      <c r="U9" s="151">
        <f t="shared" si="14"/>
        <v>0.29199199858088093</v>
      </c>
      <c r="V9" s="151">
        <f>W9-($W$9*(V12/100))</f>
        <v>0.29506277414284038</v>
      </c>
      <c r="W9" s="151">
        <f t="shared" ref="W9:AE9" si="15">X9-($AG$9*(W12/100))</f>
        <v>0.29813354970479983</v>
      </c>
      <c r="X9" s="151">
        <f t="shared" si="15"/>
        <v>0.30327137289431982</v>
      </c>
      <c r="Y9" s="151">
        <f t="shared" si="15"/>
        <v>0.30840919608383982</v>
      </c>
      <c r="Z9" s="151">
        <f t="shared" si="15"/>
        <v>0.31354701927335982</v>
      </c>
      <c r="AA9" s="151">
        <f t="shared" si="15"/>
        <v>0.31868484246287981</v>
      </c>
      <c r="AB9" s="151">
        <f t="shared" si="15"/>
        <v>0.32382266565239981</v>
      </c>
      <c r="AC9" s="151">
        <f t="shared" si="15"/>
        <v>0.32896048884191981</v>
      </c>
      <c r="AD9" s="151">
        <f t="shared" si="15"/>
        <v>0.3340983120314398</v>
      </c>
      <c r="AE9" s="151">
        <f t="shared" si="15"/>
        <v>0.3392361352209598</v>
      </c>
      <c r="AF9" s="151">
        <f>AG9-($AG$9*(AF12/100))</f>
        <v>0.3443739584104798</v>
      </c>
      <c r="AG9" s="151">
        <f t="shared" ref="AG9:AO9" si="16">AH9-($AQ$9*(AG12/100))</f>
        <v>0.34951178159999979</v>
      </c>
      <c r="AH9" s="151">
        <f t="shared" si="16"/>
        <v>0.3521425154399998</v>
      </c>
      <c r="AI9" s="151">
        <f t="shared" si="16"/>
        <v>0.35477324927999981</v>
      </c>
      <c r="AJ9" s="151">
        <f t="shared" si="16"/>
        <v>0.35740398311999982</v>
      </c>
      <c r="AK9" s="151">
        <f t="shared" si="16"/>
        <v>0.36003471695999983</v>
      </c>
      <c r="AL9" s="151">
        <f t="shared" si="16"/>
        <v>0.36266545079999984</v>
      </c>
      <c r="AM9" s="151">
        <f t="shared" si="16"/>
        <v>0.36529618463999985</v>
      </c>
      <c r="AN9" s="151">
        <f t="shared" si="16"/>
        <v>0.36792691847999986</v>
      </c>
      <c r="AO9" s="151">
        <f t="shared" si="16"/>
        <v>0.37055765231999988</v>
      </c>
      <c r="AP9" s="151">
        <f>AQ9-($AQ$9*(AP12/100))</f>
        <v>0.37318838615999989</v>
      </c>
      <c r="AQ9" s="151">
        <f t="shared" ref="AQ9:AY9" si="17">AR9-($BA$9*AQ12%)</f>
        <v>0.3758191199999999</v>
      </c>
      <c r="AR9" s="151">
        <f t="shared" si="17"/>
        <v>0.38104120799999991</v>
      </c>
      <c r="AS9" s="151">
        <f t="shared" si="17"/>
        <v>0.38626329599999992</v>
      </c>
      <c r="AT9" s="151">
        <f t="shared" si="17"/>
        <v>0.39148538399999994</v>
      </c>
      <c r="AU9" s="151">
        <f t="shared" si="17"/>
        <v>0.39670747199999995</v>
      </c>
      <c r="AV9" s="151">
        <f t="shared" si="17"/>
        <v>0.40192955999999996</v>
      </c>
      <c r="AW9" s="151">
        <f t="shared" si="17"/>
        <v>0.40715164799999998</v>
      </c>
      <c r="AX9" s="151">
        <f t="shared" si="17"/>
        <v>0.41237373599999999</v>
      </c>
      <c r="AY9" s="151">
        <f t="shared" si="17"/>
        <v>0.417595824</v>
      </c>
      <c r="AZ9" s="151">
        <f>BA9-($BA$9*AZ12%)</f>
        <v>0.42281791200000002</v>
      </c>
      <c r="BA9" s="151">
        <f>BB9-($BE$9*BA12%)</f>
        <v>0.42804000000000003</v>
      </c>
      <c r="BB9" s="151">
        <f>BC9-($BE$9*BB12%)</f>
        <v>0.43353000000000003</v>
      </c>
      <c r="BC9" s="151">
        <f>BD9-($BE$9*BC12%)</f>
        <v>0.43902000000000002</v>
      </c>
      <c r="BD9" s="151">
        <f>BE9-($BE$9*BD12%)</f>
        <v>0.44451000000000002</v>
      </c>
      <c r="BE9" s="151">
        <f>'Per Capita Generation'!E23</f>
        <v>0.45</v>
      </c>
      <c r="BF9" s="151">
        <f t="shared" ref="BF9:BK9" si="18">BE9+($BE$9*(BE12/100))</f>
        <v>0.45549000000000001</v>
      </c>
      <c r="BG9" s="151">
        <f t="shared" si="18"/>
        <v>0.46098</v>
      </c>
      <c r="BH9" s="151">
        <f t="shared" si="18"/>
        <v>0.46647</v>
      </c>
      <c r="BI9" s="151">
        <f t="shared" si="18"/>
        <v>0.47195999999999999</v>
      </c>
      <c r="BJ9" s="151">
        <f t="shared" si="18"/>
        <v>0.47744999999999999</v>
      </c>
      <c r="BK9" s="151">
        <f t="shared" si="18"/>
        <v>0.48293999999999998</v>
      </c>
      <c r="BL9" s="196">
        <f>BK9+($BK$9*(BK12/100))</f>
        <v>0.488831868</v>
      </c>
      <c r="BM9" s="196">
        <f>BL9+($BK$9*(BL12/100))</f>
        <v>0.49472373600000003</v>
      </c>
      <c r="BN9" s="196">
        <f>BM9+($BK$9*(BM12/100))</f>
        <v>0.50061560400000005</v>
      </c>
      <c r="BO9" s="579">
        <f>BN9+($BK$9*(BN12/100))</f>
        <v>0.50650747200000001</v>
      </c>
      <c r="BP9" s="196">
        <f t="shared" ref="BP9:BR9" si="19">BO9+($BK$9*(BO12/100))</f>
        <v>0.51239933999999998</v>
      </c>
      <c r="BQ9" s="196">
        <f t="shared" si="19"/>
        <v>0.51829120799999995</v>
      </c>
      <c r="BR9" s="488">
        <f t="shared" si="19"/>
        <v>0.52418307599999991</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P10" s="483"/>
      <c r="BQ10" s="678"/>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481">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24">
        <v>1.22</v>
      </c>
      <c r="BP12" s="24">
        <v>1.22</v>
      </c>
      <c r="BQ12" s="7">
        <v>1.22</v>
      </c>
      <c r="BR12" s="590">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P13" s="483"/>
      <c r="BQ13" s="678"/>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81">
        <v>2015</v>
      </c>
      <c r="BP14" s="144">
        <v>2016</v>
      </c>
      <c r="BQ14" s="464">
        <v>2017</v>
      </c>
      <c r="BR14" s="353">
        <v>2018</v>
      </c>
    </row>
    <row r="15" spans="1:71" s="18" customFormat="1" ht="16.2" thickBot="1" x14ac:dyDescent="0.35">
      <c r="A15" s="321"/>
      <c r="B15" s="322"/>
      <c r="C15" s="307">
        <f t="shared" ref="C15:AX15" si="20">C9*C3*365/10^6</f>
        <v>157.72489377088732</v>
      </c>
      <c r="D15" s="307">
        <f t="shared" si="20"/>
        <v>166.14769352457185</v>
      </c>
      <c r="E15" s="307">
        <f t="shared" si="20"/>
        <v>174.7340015285881</v>
      </c>
      <c r="F15" s="307">
        <f t="shared" si="20"/>
        <v>183.48381778293611</v>
      </c>
      <c r="G15" s="307">
        <f t="shared" si="20"/>
        <v>192.39714228761594</v>
      </c>
      <c r="H15" s="307">
        <f t="shared" si="20"/>
        <v>201.4739750426275</v>
      </c>
      <c r="I15" s="307">
        <f t="shared" si="20"/>
        <v>210.71431604797081</v>
      </c>
      <c r="J15" s="307">
        <f t="shared" si="20"/>
        <v>220.1181653036459</v>
      </c>
      <c r="K15" s="307">
        <f t="shared" si="20"/>
        <v>229.68552280965278</v>
      </c>
      <c r="L15" s="307">
        <f t="shared" si="20"/>
        <v>239.41638856599141</v>
      </c>
      <c r="M15" s="307">
        <f t="shared" si="20"/>
        <v>249.31076257266187</v>
      </c>
      <c r="N15" s="307">
        <f t="shared" si="20"/>
        <v>261.18085902959115</v>
      </c>
      <c r="O15" s="307">
        <f t="shared" si="20"/>
        <v>273.25546448365117</v>
      </c>
      <c r="P15" s="307">
        <f t="shared" si="20"/>
        <v>285.53457893484199</v>
      </c>
      <c r="Q15" s="307">
        <f t="shared" si="20"/>
        <v>298.0182023831635</v>
      </c>
      <c r="R15" s="307">
        <f t="shared" si="20"/>
        <v>310.70633482861581</v>
      </c>
      <c r="S15" s="307">
        <f t="shared" si="20"/>
        <v>323.59897627119881</v>
      </c>
      <c r="T15" s="307">
        <f t="shared" si="20"/>
        <v>336.69612671091261</v>
      </c>
      <c r="U15" s="307">
        <f t="shared" si="20"/>
        <v>349.9977861477571</v>
      </c>
      <c r="V15" s="307">
        <f t="shared" si="20"/>
        <v>363.50395458173233</v>
      </c>
      <c r="W15" s="307">
        <f t="shared" si="20"/>
        <v>377.21463201283859</v>
      </c>
      <c r="X15" s="307">
        <f t="shared" si="20"/>
        <v>398.15893035672133</v>
      </c>
      <c r="Y15" s="307">
        <f t="shared" si="20"/>
        <v>419.59261816612349</v>
      </c>
      <c r="Z15" s="307">
        <f t="shared" si="20"/>
        <v>441.51569544104512</v>
      </c>
      <c r="AA15" s="307">
        <f t="shared" si="20"/>
        <v>463.92816218148624</v>
      </c>
      <c r="AB15" s="307">
        <f t="shared" si="20"/>
        <v>486.8300183874469</v>
      </c>
      <c r="AC15" s="307">
        <f t="shared" si="20"/>
        <v>510.22126405892692</v>
      </c>
      <c r="AD15" s="307">
        <f t="shared" si="20"/>
        <v>534.10189919592642</v>
      </c>
      <c r="AE15" s="307">
        <f t="shared" si="20"/>
        <v>558.47192379844535</v>
      </c>
      <c r="AF15" s="307">
        <f t="shared" si="20"/>
        <v>583.33133786648364</v>
      </c>
      <c r="AG15" s="307">
        <f t="shared" si="20"/>
        <v>608.68014140004186</v>
      </c>
      <c r="AH15" s="307">
        <f t="shared" si="20"/>
        <v>650.65181311641516</v>
      </c>
      <c r="AI15" s="307">
        <f t="shared" si="20"/>
        <v>693.1821432276771</v>
      </c>
      <c r="AJ15" s="307">
        <f t="shared" si="20"/>
        <v>736.27113173382793</v>
      </c>
      <c r="AK15" s="307">
        <f t="shared" si="20"/>
        <v>779.91877863486741</v>
      </c>
      <c r="AL15" s="307">
        <f t="shared" si="20"/>
        <v>824.12508393079554</v>
      </c>
      <c r="AM15" s="307">
        <f t="shared" si="20"/>
        <v>868.89004762161255</v>
      </c>
      <c r="AN15" s="307">
        <f t="shared" si="20"/>
        <v>914.2136697073181</v>
      </c>
      <c r="AO15" s="307">
        <f t="shared" si="20"/>
        <v>960.09595018791242</v>
      </c>
      <c r="AP15" s="307">
        <f t="shared" si="20"/>
        <v>1006.5368890633955</v>
      </c>
      <c r="AQ15" s="307">
        <f t="shared" si="20"/>
        <v>1053.5364863337668</v>
      </c>
      <c r="AR15" s="307">
        <f t="shared" si="20"/>
        <v>1076.3344701461242</v>
      </c>
      <c r="AS15" s="307">
        <f t="shared" si="20"/>
        <v>1099.3560849839853</v>
      </c>
      <c r="AT15" s="307">
        <f t="shared" si="20"/>
        <v>1122.6013308473493</v>
      </c>
      <c r="AU15" s="307">
        <f t="shared" si="20"/>
        <v>1146.0702077362175</v>
      </c>
      <c r="AV15" s="307">
        <f t="shared" si="20"/>
        <v>1169.7627156505889</v>
      </c>
      <c r="AW15" s="307">
        <f t="shared" si="20"/>
        <v>1193.678854590464</v>
      </c>
      <c r="AX15" s="307">
        <f t="shared" si="20"/>
        <v>1217.8186245558425</v>
      </c>
      <c r="AY15" s="307">
        <f>AY9*AY3*365/10^6</f>
        <v>1242.1820255467246</v>
      </c>
      <c r="AZ15" s="307">
        <f t="shared" ref="AZ15:BR15" si="21">AZ9*AZ3*365/10^6</f>
        <v>1266.7690575631104</v>
      </c>
      <c r="BA15" s="307">
        <f t="shared" si="21"/>
        <v>1291.5797206049999</v>
      </c>
      <c r="BB15" s="307">
        <f t="shared" si="21"/>
        <v>1429.4826575500949</v>
      </c>
      <c r="BC15" s="307">
        <f t="shared" si="21"/>
        <v>1570.4586992559603</v>
      </c>
      <c r="BD15" s="307">
        <f t="shared" si="21"/>
        <v>1714.507845722595</v>
      </c>
      <c r="BE15" s="307">
        <f t="shared" si="21"/>
        <v>1861.6300969499998</v>
      </c>
      <c r="BF15" s="307">
        <f t="shared" si="21"/>
        <v>2011.825452938175</v>
      </c>
      <c r="BG15" s="307">
        <f t="shared" si="21"/>
        <v>2165.0939136871193</v>
      </c>
      <c r="BH15" s="307">
        <f t="shared" si="21"/>
        <v>2321.4354791968344</v>
      </c>
      <c r="BI15" s="307">
        <f t="shared" si="21"/>
        <v>2480.8501494673196</v>
      </c>
      <c r="BJ15" s="307">
        <f t="shared" si="21"/>
        <v>2643.3379244985749</v>
      </c>
      <c r="BK15" s="307">
        <f t="shared" si="21"/>
        <v>2808.8988042905999</v>
      </c>
      <c r="BL15" s="307">
        <f t="shared" si="21"/>
        <v>3106.8858652021727</v>
      </c>
      <c r="BM15" s="307">
        <f t="shared" si="21"/>
        <v>3411.230099883931</v>
      </c>
      <c r="BN15" s="307">
        <f t="shared" si="21"/>
        <v>3721.9315083358742</v>
      </c>
      <c r="BO15" s="667">
        <f t="shared" si="21"/>
        <v>4038.9900905580016</v>
      </c>
      <c r="BP15" s="307">
        <f t="shared" si="21"/>
        <v>4362.4058465503131</v>
      </c>
      <c r="BQ15" s="307">
        <f t="shared" si="21"/>
        <v>4692.1787763128114</v>
      </c>
      <c r="BR15" s="312">
        <f t="shared" si="21"/>
        <v>5028.3088798454928</v>
      </c>
      <c r="BS15" s="689"/>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P16" s="678"/>
      <c r="BR16" s="678"/>
      <c r="BS16" s="287"/>
    </row>
    <row r="17" spans="1:71" ht="46.8" x14ac:dyDescent="0.3">
      <c r="A17" s="79" t="s">
        <v>6</v>
      </c>
      <c r="B17" s="80" t="s">
        <v>37</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144">
        <v>2015</v>
      </c>
      <c r="BP17" s="481">
        <v>2016</v>
      </c>
      <c r="BQ17" s="144">
        <v>2017</v>
      </c>
      <c r="BR17" s="353">
        <v>2018</v>
      </c>
    </row>
    <row r="18" spans="1:71" ht="16.2" thickBot="1" x14ac:dyDescent="0.35">
      <c r="A18" s="44"/>
      <c r="B18" s="26"/>
      <c r="C18" s="155">
        <f>'Proportion going to landfill'!$D$24</f>
        <v>70</v>
      </c>
      <c r="D18" s="155">
        <f>'Proportion going to landfill'!$D$24</f>
        <v>70</v>
      </c>
      <c r="E18" s="155">
        <f>'Proportion going to landfill'!$D$24</f>
        <v>70</v>
      </c>
      <c r="F18" s="155">
        <f>'Proportion going to landfill'!$D$24</f>
        <v>70</v>
      </c>
      <c r="G18" s="155">
        <f>'Proportion going to landfill'!$D$24</f>
        <v>70</v>
      </c>
      <c r="H18" s="155">
        <f>'Proportion going to landfill'!$D$24</f>
        <v>70</v>
      </c>
      <c r="I18" s="155">
        <f>'Proportion going to landfill'!$D$24</f>
        <v>70</v>
      </c>
      <c r="J18" s="155">
        <f>'Proportion going to landfill'!$D$24</f>
        <v>70</v>
      </c>
      <c r="K18" s="155">
        <f>'Proportion going to landfill'!$D$24</f>
        <v>70</v>
      </c>
      <c r="L18" s="155">
        <f>'Proportion going to landfill'!$D$24</f>
        <v>70</v>
      </c>
      <c r="M18" s="155">
        <f>'Proportion going to landfill'!$D$24</f>
        <v>70</v>
      </c>
      <c r="N18" s="155">
        <f>'Proportion going to landfill'!$D$24</f>
        <v>70</v>
      </c>
      <c r="O18" s="155">
        <f>'Proportion going to landfill'!$D$24</f>
        <v>70</v>
      </c>
      <c r="P18" s="155">
        <f>'Proportion going to landfill'!$D$24</f>
        <v>70</v>
      </c>
      <c r="Q18" s="155">
        <f>'Proportion going to landfill'!$D$24</f>
        <v>70</v>
      </c>
      <c r="R18" s="155">
        <f>'Proportion going to landfill'!$D$24</f>
        <v>70</v>
      </c>
      <c r="S18" s="155">
        <f>'Proportion going to landfill'!$D$24</f>
        <v>70</v>
      </c>
      <c r="T18" s="155">
        <f>'Proportion going to landfill'!$D$24</f>
        <v>70</v>
      </c>
      <c r="U18" s="155">
        <f>'Proportion going to landfill'!$D$24</f>
        <v>70</v>
      </c>
      <c r="V18" s="155">
        <f>'Proportion going to landfill'!$D$24</f>
        <v>70</v>
      </c>
      <c r="W18" s="155">
        <f>'Proportion going to landfill'!$D$24</f>
        <v>70</v>
      </c>
      <c r="X18" s="155">
        <f>'Proportion going to landfill'!$D$24</f>
        <v>70</v>
      </c>
      <c r="Y18" s="155">
        <f>'Proportion going to landfill'!$D$24</f>
        <v>70</v>
      </c>
      <c r="Z18" s="155">
        <f>'Proportion going to landfill'!$D$24</f>
        <v>70</v>
      </c>
      <c r="AA18" s="155">
        <f>'Proportion going to landfill'!$D$24</f>
        <v>70</v>
      </c>
      <c r="AB18" s="155">
        <f>'Proportion going to landfill'!$D$24</f>
        <v>70</v>
      </c>
      <c r="AC18" s="155">
        <f>'Proportion going to landfill'!$D$24</f>
        <v>70</v>
      </c>
      <c r="AD18" s="155">
        <f>'Proportion going to landfill'!$D$24</f>
        <v>70</v>
      </c>
      <c r="AE18" s="155">
        <f>'Proportion going to landfill'!$D$24</f>
        <v>70</v>
      </c>
      <c r="AF18" s="155">
        <f>'Proportion going to landfill'!$D$24</f>
        <v>70</v>
      </c>
      <c r="AG18" s="155">
        <f>'Proportion going to landfill'!$D$24</f>
        <v>70</v>
      </c>
      <c r="AH18" s="155">
        <f>'Proportion going to landfill'!$D$24</f>
        <v>70</v>
      </c>
      <c r="AI18" s="155">
        <f>'Proportion going to landfill'!$D$24</f>
        <v>70</v>
      </c>
      <c r="AJ18" s="155">
        <f>'Proportion going to landfill'!$D$24</f>
        <v>70</v>
      </c>
      <c r="AK18" s="155">
        <f>'Proportion going to landfill'!$D$24</f>
        <v>70</v>
      </c>
      <c r="AL18" s="155">
        <f>'Proportion going to landfill'!$D$24</f>
        <v>70</v>
      </c>
      <c r="AM18" s="155">
        <f>'Proportion going to landfill'!$D$24</f>
        <v>70</v>
      </c>
      <c r="AN18" s="155">
        <f>'Proportion going to landfill'!$D$24</f>
        <v>70</v>
      </c>
      <c r="AO18" s="155">
        <f>'Proportion going to landfill'!$D$24</f>
        <v>70</v>
      </c>
      <c r="AP18" s="155">
        <f>'Proportion going to landfill'!$D$24</f>
        <v>70</v>
      </c>
      <c r="AQ18" s="155">
        <f>'Proportion going to landfill'!$D$24</f>
        <v>70</v>
      </c>
      <c r="AR18" s="155">
        <f>'Proportion going to landfill'!$D$24</f>
        <v>70</v>
      </c>
      <c r="AS18" s="155">
        <f>'Proportion going to landfill'!$D$24</f>
        <v>70</v>
      </c>
      <c r="AT18" s="155">
        <f>'Proportion going to landfill'!$D$24</f>
        <v>70</v>
      </c>
      <c r="AU18" s="155">
        <f>'Proportion going to landfill'!$D$24</f>
        <v>70</v>
      </c>
      <c r="AV18" s="155">
        <f>'Proportion going to landfill'!$D$24</f>
        <v>70</v>
      </c>
      <c r="AW18" s="155">
        <f>'Proportion going to landfill'!$D$24</f>
        <v>70</v>
      </c>
      <c r="AX18" s="155">
        <f>'Proportion going to landfill'!$D$24</f>
        <v>70</v>
      </c>
      <c r="AY18" s="155">
        <f>'Proportion going to landfill'!$D$24</f>
        <v>70</v>
      </c>
      <c r="AZ18" s="155">
        <f>'Proportion going to landfill'!$D$24</f>
        <v>70</v>
      </c>
      <c r="BA18" s="155">
        <f>'Proportion going to landfill'!$D$24</f>
        <v>70</v>
      </c>
      <c r="BB18" s="155">
        <f>'Proportion going to landfill'!$D$24</f>
        <v>70</v>
      </c>
      <c r="BC18" s="155">
        <f>'Proportion going to landfill'!$D$24</f>
        <v>70</v>
      </c>
      <c r="BD18" s="155">
        <f>'Proportion going to landfill'!$D$24</f>
        <v>70</v>
      </c>
      <c r="BE18" s="155">
        <f>'Proportion going to landfill'!$D$24</f>
        <v>70</v>
      </c>
      <c r="BF18" s="155">
        <f>'Proportion going to landfill'!$D$24</f>
        <v>70</v>
      </c>
      <c r="BG18" s="155">
        <f>'Proportion going to landfill'!$D$24</f>
        <v>70</v>
      </c>
      <c r="BH18" s="155">
        <f>'Proportion going to landfill'!$D$24</f>
        <v>70</v>
      </c>
      <c r="BI18" s="155">
        <f>'Proportion going to landfill'!$D$24</f>
        <v>70</v>
      </c>
      <c r="BJ18" s="155">
        <f>'Proportion going to landfill'!$D$24</f>
        <v>70</v>
      </c>
      <c r="BK18" s="155">
        <f>'Proportion going to landfill'!$E$24</f>
        <v>70</v>
      </c>
      <c r="BL18" s="155">
        <f>'Proportion going to landfill'!$E$24</f>
        <v>70</v>
      </c>
      <c r="BM18" s="155">
        <f>'Proportion going to landfill'!$F$24</f>
        <v>70</v>
      </c>
      <c r="BN18" s="495">
        <f>'Proportion going to landfill'!$G$24</f>
        <v>70</v>
      </c>
      <c r="BO18" s="214">
        <f>'Proportion going to landfill'!$H$24</f>
        <v>70</v>
      </c>
      <c r="BP18" s="603">
        <f>'Proportion going to landfill'!$I$24</f>
        <v>70</v>
      </c>
      <c r="BQ18" s="515">
        <f>'Proportion going to landfill'!$J$24</f>
        <v>70</v>
      </c>
      <c r="BR18" s="674">
        <f>'Proportion going to landfill'!$K$24</f>
        <v>70</v>
      </c>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483"/>
      <c r="BP19" s="678"/>
      <c r="BQ19" s="678"/>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481">
        <v>2016</v>
      </c>
      <c r="BQ20" s="144">
        <v>2017</v>
      </c>
      <c r="BR20" s="353">
        <v>2018</v>
      </c>
    </row>
    <row r="21" spans="1:71" s="18" customFormat="1" ht="16.2" thickBot="1" x14ac:dyDescent="0.35">
      <c r="A21" s="323"/>
      <c r="B21" s="324"/>
      <c r="C21" s="167">
        <f t="shared" ref="C21:AH21" si="22">C18%*C15</f>
        <v>110.40742563962112</v>
      </c>
      <c r="D21" s="167">
        <f t="shared" si="22"/>
        <v>116.30338546720029</v>
      </c>
      <c r="E21" s="167">
        <f t="shared" si="22"/>
        <v>122.31380107001166</v>
      </c>
      <c r="F21" s="167">
        <f t="shared" si="22"/>
        <v>128.43867244805529</v>
      </c>
      <c r="G21" s="167">
        <f t="shared" si="22"/>
        <v>134.67799960133115</v>
      </c>
      <c r="H21" s="167">
        <f t="shared" si="22"/>
        <v>141.03178252983923</v>
      </c>
      <c r="I21" s="167">
        <f t="shared" si="22"/>
        <v>147.50002123357956</v>
      </c>
      <c r="J21" s="167">
        <f t="shared" si="22"/>
        <v>154.08271571255213</v>
      </c>
      <c r="K21" s="167">
        <f t="shared" si="22"/>
        <v>160.77986596675694</v>
      </c>
      <c r="L21" s="167">
        <f t="shared" si="22"/>
        <v>167.59147199619397</v>
      </c>
      <c r="M21" s="167">
        <f t="shared" si="22"/>
        <v>174.5175338008633</v>
      </c>
      <c r="N21" s="167">
        <f t="shared" si="22"/>
        <v>182.82660132071379</v>
      </c>
      <c r="O21" s="167">
        <f t="shared" si="22"/>
        <v>191.27882513855582</v>
      </c>
      <c r="P21" s="167">
        <f t="shared" si="22"/>
        <v>199.87420525438938</v>
      </c>
      <c r="Q21" s="167">
        <f t="shared" si="22"/>
        <v>208.61274166821443</v>
      </c>
      <c r="R21" s="167">
        <f t="shared" si="22"/>
        <v>217.49443438003107</v>
      </c>
      <c r="S21" s="167">
        <f t="shared" si="22"/>
        <v>226.51928338983916</v>
      </c>
      <c r="T21" s="167">
        <f t="shared" si="22"/>
        <v>235.68728869763882</v>
      </c>
      <c r="U21" s="167">
        <f t="shared" si="22"/>
        <v>244.99845030342996</v>
      </c>
      <c r="V21" s="167">
        <f t="shared" si="22"/>
        <v>254.45276820721261</v>
      </c>
      <c r="W21" s="167">
        <f t="shared" si="22"/>
        <v>264.050242408987</v>
      </c>
      <c r="X21" s="167">
        <f t="shared" si="22"/>
        <v>278.7112512497049</v>
      </c>
      <c r="Y21" s="167">
        <f t="shared" si="22"/>
        <v>293.71483271628642</v>
      </c>
      <c r="Z21" s="167">
        <f t="shared" si="22"/>
        <v>309.06098680873157</v>
      </c>
      <c r="AA21" s="167">
        <f t="shared" si="22"/>
        <v>324.74971352704034</v>
      </c>
      <c r="AB21" s="167">
        <f t="shared" si="22"/>
        <v>340.78101287121279</v>
      </c>
      <c r="AC21" s="167">
        <f t="shared" si="22"/>
        <v>357.15488484124882</v>
      </c>
      <c r="AD21" s="167">
        <f t="shared" si="22"/>
        <v>373.87132943714846</v>
      </c>
      <c r="AE21" s="167">
        <f t="shared" si="22"/>
        <v>390.93034665891173</v>
      </c>
      <c r="AF21" s="167">
        <f t="shared" si="22"/>
        <v>408.33193650653851</v>
      </c>
      <c r="AG21" s="167">
        <f t="shared" si="22"/>
        <v>426.07609898002926</v>
      </c>
      <c r="AH21" s="167">
        <f t="shared" si="22"/>
        <v>455.4562691814906</v>
      </c>
      <c r="AI21" s="167">
        <f t="shared" ref="AI21:BR21" si="23">AI18%*AI15</f>
        <v>485.22750025937393</v>
      </c>
      <c r="AJ21" s="167">
        <f t="shared" si="23"/>
        <v>515.38979221367947</v>
      </c>
      <c r="AK21" s="167">
        <f t="shared" si="23"/>
        <v>545.94314504440717</v>
      </c>
      <c r="AL21" s="167">
        <f t="shared" si="23"/>
        <v>576.88755875155687</v>
      </c>
      <c r="AM21" s="167">
        <f t="shared" si="23"/>
        <v>608.22303333512878</v>
      </c>
      <c r="AN21" s="167">
        <f t="shared" si="23"/>
        <v>639.94956879512267</v>
      </c>
      <c r="AO21" s="167">
        <f t="shared" si="23"/>
        <v>672.06716513153867</v>
      </c>
      <c r="AP21" s="167">
        <f t="shared" si="23"/>
        <v>704.57582234437677</v>
      </c>
      <c r="AQ21" s="167">
        <f t="shared" si="23"/>
        <v>737.47554043363675</v>
      </c>
      <c r="AR21" s="167">
        <f t="shared" si="23"/>
        <v>753.43412910228687</v>
      </c>
      <c r="AS21" s="167">
        <f t="shared" si="23"/>
        <v>769.54925948878963</v>
      </c>
      <c r="AT21" s="167">
        <f t="shared" si="23"/>
        <v>785.82093159314445</v>
      </c>
      <c r="AU21" s="167">
        <f t="shared" si="23"/>
        <v>802.24914541535225</v>
      </c>
      <c r="AV21" s="167">
        <f t="shared" si="23"/>
        <v>818.83390095541222</v>
      </c>
      <c r="AW21" s="167">
        <f t="shared" si="23"/>
        <v>835.57519821332471</v>
      </c>
      <c r="AX21" s="167">
        <f t="shared" si="23"/>
        <v>852.47303718908972</v>
      </c>
      <c r="AY21" s="167">
        <f t="shared" si="23"/>
        <v>869.52741788270714</v>
      </c>
      <c r="AZ21" s="167">
        <f t="shared" si="23"/>
        <v>886.73834029417731</v>
      </c>
      <c r="BA21" s="167">
        <f t="shared" si="23"/>
        <v>904.10580442349988</v>
      </c>
      <c r="BB21" s="167">
        <f t="shared" si="23"/>
        <v>1000.6378602850664</v>
      </c>
      <c r="BC21" s="167">
        <f t="shared" si="23"/>
        <v>1099.3210894791721</v>
      </c>
      <c r="BD21" s="167">
        <f t="shared" si="23"/>
        <v>1200.1554920058163</v>
      </c>
      <c r="BE21" s="167">
        <f t="shared" si="23"/>
        <v>1303.1410678649997</v>
      </c>
      <c r="BF21" s="167">
        <f t="shared" si="23"/>
        <v>1408.2778170567224</v>
      </c>
      <c r="BG21" s="167">
        <f t="shared" si="23"/>
        <v>1515.5657395809835</v>
      </c>
      <c r="BH21" s="167">
        <f t="shared" si="23"/>
        <v>1625.0048354377841</v>
      </c>
      <c r="BI21" s="167">
        <f t="shared" si="23"/>
        <v>1736.5951046271236</v>
      </c>
      <c r="BJ21" s="167">
        <f t="shared" si="23"/>
        <v>1850.3365471490024</v>
      </c>
      <c r="BK21" s="167">
        <f t="shared" si="23"/>
        <v>1966.2291630034197</v>
      </c>
      <c r="BL21" s="167">
        <f t="shared" si="23"/>
        <v>2174.8201056415205</v>
      </c>
      <c r="BM21" s="167">
        <f t="shared" si="23"/>
        <v>2387.8610699187516</v>
      </c>
      <c r="BN21" s="322">
        <f t="shared" si="23"/>
        <v>2605.352055835112</v>
      </c>
      <c r="BO21" s="322">
        <f t="shared" si="23"/>
        <v>2827.2930633906008</v>
      </c>
      <c r="BP21" s="167">
        <f t="shared" si="23"/>
        <v>3053.6840925852189</v>
      </c>
      <c r="BQ21" s="597">
        <f t="shared" si="23"/>
        <v>3284.5251434189677</v>
      </c>
      <c r="BR21" s="676">
        <f t="shared" si="23"/>
        <v>3519.8162158918449</v>
      </c>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78"/>
      <c r="BP22" s="765"/>
      <c r="BQ22" s="678"/>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144">
        <v>2015</v>
      </c>
      <c r="BP23" s="481">
        <v>2016</v>
      </c>
      <c r="BQ23" s="464">
        <v>2017</v>
      </c>
      <c r="BR23" s="353">
        <v>2018</v>
      </c>
    </row>
    <row r="24" spans="1:71" ht="16.2" thickBot="1" x14ac:dyDescent="0.35">
      <c r="A24" s="44"/>
      <c r="B24" s="26"/>
      <c r="C24" s="7">
        <v>0</v>
      </c>
      <c r="D24" s="7">
        <v>0</v>
      </c>
      <c r="E24" s="7">
        <v>0</v>
      </c>
      <c r="F24" s="156">
        <f t="shared" ref="F24:AT24" si="24">F21*$B$44*$B$36*$B$37</f>
        <v>2.2505537941038041</v>
      </c>
      <c r="G24" s="156">
        <f t="shared" si="24"/>
        <v>2.3598817802143652</v>
      </c>
      <c r="H24" s="156">
        <f t="shared" si="24"/>
        <v>2.4712153062008553</v>
      </c>
      <c r="I24" s="156">
        <f t="shared" si="24"/>
        <v>2.5845543720632747</v>
      </c>
      <c r="J24" s="156">
        <f t="shared" si="24"/>
        <v>2.6998989778016238</v>
      </c>
      <c r="K24" s="156">
        <f t="shared" si="24"/>
        <v>2.8172491234159018</v>
      </c>
      <c r="L24" s="156">
        <f t="shared" si="24"/>
        <v>2.9366048089061092</v>
      </c>
      <c r="M24" s="156">
        <f t="shared" si="24"/>
        <v>3.0579660342722472</v>
      </c>
      <c r="N24" s="156">
        <f t="shared" si="24"/>
        <v>3.2035608389820753</v>
      </c>
      <c r="O24" s="156">
        <f t="shared" si="24"/>
        <v>3.3516640856078306</v>
      </c>
      <c r="P24" s="156">
        <f t="shared" si="24"/>
        <v>3.5022757741495121</v>
      </c>
      <c r="Q24" s="156">
        <f t="shared" si="24"/>
        <v>3.6553959046071203</v>
      </c>
      <c r="R24" s="156">
        <f t="shared" si="24"/>
        <v>3.8110244769806565</v>
      </c>
      <c r="S24" s="156">
        <f t="shared" si="24"/>
        <v>3.9691614912701176</v>
      </c>
      <c r="T24" s="156">
        <f t="shared" si="24"/>
        <v>4.1298069474755064</v>
      </c>
      <c r="U24" s="156">
        <f t="shared" si="24"/>
        <v>4.2929608455968209</v>
      </c>
      <c r="V24" s="156">
        <f t="shared" si="24"/>
        <v>4.4586231856340621</v>
      </c>
      <c r="W24" s="156">
        <f t="shared" si="24"/>
        <v>4.6267939675872336</v>
      </c>
      <c r="X24" s="156">
        <f t="shared" si="24"/>
        <v>4.8836900288978295</v>
      </c>
      <c r="Y24" s="156">
        <f t="shared" si="24"/>
        <v>5.1465887847878573</v>
      </c>
      <c r="Z24" s="156">
        <f t="shared" si="24"/>
        <v>5.4154902352573187</v>
      </c>
      <c r="AA24" s="156">
        <f t="shared" si="24"/>
        <v>5.6903943803062118</v>
      </c>
      <c r="AB24" s="156">
        <f t="shared" si="24"/>
        <v>5.9713012199345386</v>
      </c>
      <c r="AC24" s="156">
        <f t="shared" si="24"/>
        <v>6.258210754142298</v>
      </c>
      <c r="AD24" s="156">
        <f t="shared" si="24"/>
        <v>6.551122982929491</v>
      </c>
      <c r="AE24" s="156">
        <f t="shared" si="24"/>
        <v>6.850037906296115</v>
      </c>
      <c r="AF24" s="156">
        <f t="shared" si="24"/>
        <v>7.1549555242421707</v>
      </c>
      <c r="AG24" s="156">
        <f t="shared" si="24"/>
        <v>7.4658758367676645</v>
      </c>
      <c r="AH24" s="156">
        <f t="shared" si="24"/>
        <v>7.9806869311057511</v>
      </c>
      <c r="AI24" s="156">
        <f t="shared" si="24"/>
        <v>8.5023503505448534</v>
      </c>
      <c r="AJ24" s="156">
        <f t="shared" si="24"/>
        <v>9.0308660950849777</v>
      </c>
      <c r="AK24" s="156">
        <f t="shared" si="24"/>
        <v>9.5662341647261204</v>
      </c>
      <c r="AL24" s="156">
        <f t="shared" si="24"/>
        <v>10.10845455946828</v>
      </c>
      <c r="AM24" s="156">
        <f t="shared" si="24"/>
        <v>10.657527279311459</v>
      </c>
      <c r="AN24" s="156">
        <f t="shared" si="24"/>
        <v>11.213452324255657</v>
      </c>
      <c r="AO24" s="156">
        <f t="shared" si="24"/>
        <v>11.776229694300874</v>
      </c>
      <c r="AP24" s="156">
        <f t="shared" si="24"/>
        <v>12.345859389447106</v>
      </c>
      <c r="AQ24" s="156">
        <f t="shared" si="24"/>
        <v>12.922341409694358</v>
      </c>
      <c r="AR24" s="156">
        <f t="shared" si="24"/>
        <v>13.201974183781912</v>
      </c>
      <c r="AS24" s="156">
        <f t="shared" si="24"/>
        <v>13.484349944466368</v>
      </c>
      <c r="AT24" s="156">
        <f t="shared" si="24"/>
        <v>13.769468691747713</v>
      </c>
      <c r="AU24" s="156">
        <f>AU21*$B$45*$B$36*$B$37</f>
        <v>15.117582896206898</v>
      </c>
      <c r="AV24" s="156">
        <f t="shared" ref="AV24:BD24" si="25">AV21*$B$45*$B$36*$B$37</f>
        <v>15.43010602960379</v>
      </c>
      <c r="AW24" s="156">
        <f t="shared" si="25"/>
        <v>15.745579035131891</v>
      </c>
      <c r="AX24" s="156">
        <f t="shared" si="25"/>
        <v>16.064001912791209</v>
      </c>
      <c r="AY24" s="156">
        <f t="shared" si="25"/>
        <v>16.385374662581736</v>
      </c>
      <c r="AZ24" s="156">
        <f t="shared" si="25"/>
        <v>16.709697284503477</v>
      </c>
      <c r="BA24" s="156">
        <f t="shared" si="25"/>
        <v>17.036969778556433</v>
      </c>
      <c r="BB24" s="156">
        <f t="shared" si="25"/>
        <v>18.856019839211793</v>
      </c>
      <c r="BC24" s="156">
        <f t="shared" si="25"/>
        <v>20.715606610145521</v>
      </c>
      <c r="BD24" s="156">
        <f t="shared" si="25"/>
        <v>22.615730091357605</v>
      </c>
      <c r="BE24" s="156">
        <f>BE21*$B$46*$B$36*$B$37</f>
        <v>33.617683306911026</v>
      </c>
      <c r="BF24" s="156">
        <f t="shared" ref="BF24:BR24" si="26">BF21*$B$46*$B$36*$B$37</f>
        <v>36.329940656022231</v>
      </c>
      <c r="BG24" s="156">
        <f t="shared" si="26"/>
        <v>39.0976927367591</v>
      </c>
      <c r="BH24" s="156">
        <f t="shared" si="26"/>
        <v>41.920939549121663</v>
      </c>
      <c r="BI24" s="156">
        <f t="shared" si="26"/>
        <v>44.799681093109896</v>
      </c>
      <c r="BJ24" s="156">
        <f t="shared" si="26"/>
        <v>47.733917368723816</v>
      </c>
      <c r="BK24" s="156">
        <f t="shared" si="26"/>
        <v>50.7236483759634</v>
      </c>
      <c r="BL24" s="156">
        <f t="shared" si="26"/>
        <v>56.104757469383642</v>
      </c>
      <c r="BM24" s="156">
        <f t="shared" si="26"/>
        <v>61.600665660048428</v>
      </c>
      <c r="BN24" s="497">
        <f t="shared" si="26"/>
        <v>67.211372947957713</v>
      </c>
      <c r="BO24" s="497">
        <f t="shared" si="26"/>
        <v>72.936879333111492</v>
      </c>
      <c r="BP24" s="497">
        <f t="shared" si="26"/>
        <v>78.777184815509784</v>
      </c>
      <c r="BQ24" s="497">
        <f t="shared" si="26"/>
        <v>84.732289395152634</v>
      </c>
      <c r="BR24" s="675">
        <f t="shared" si="26"/>
        <v>90.802193072039955</v>
      </c>
      <c r="BS24" s="477"/>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P25" s="483"/>
      <c r="BQ25" s="678"/>
      <c r="BR25" s="678"/>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677">
        <v>2015</v>
      </c>
      <c r="BP26" s="144">
        <v>2016</v>
      </c>
      <c r="BQ26" s="464">
        <v>2017</v>
      </c>
      <c r="BR26" s="353">
        <v>2018</v>
      </c>
    </row>
    <row r="27" spans="1:71" ht="16.2" thickBot="1" x14ac:dyDescent="0.35">
      <c r="A27" s="44"/>
      <c r="B27" s="28"/>
      <c r="C27" s="7">
        <v>0</v>
      </c>
      <c r="D27" s="7">
        <v>0</v>
      </c>
      <c r="E27" s="7">
        <v>0</v>
      </c>
      <c r="F27" s="151">
        <f>F24+(E27*$B$38)</f>
        <v>2.2505537941038041</v>
      </c>
      <c r="G27" s="151">
        <f t="shared" ref="G27:BO27" si="27">G24+(F27*$B$38)</f>
        <v>4.2586283017876188</v>
      </c>
      <c r="H27" s="151">
        <f t="shared" si="27"/>
        <v>6.0641335007702111</v>
      </c>
      <c r="I27" s="151">
        <f t="shared" si="27"/>
        <v>7.7007406285790321</v>
      </c>
      <c r="J27" s="151">
        <f t="shared" si="27"/>
        <v>9.1968574243669128</v>
      </c>
      <c r="K27" s="151">
        <f t="shared" si="27"/>
        <v>10.576450920623151</v>
      </c>
      <c r="L27" s="151">
        <f t="shared" si="27"/>
        <v>11.859741615827147</v>
      </c>
      <c r="M27" s="151">
        <f t="shared" si="27"/>
        <v>13.063789133815858</v>
      </c>
      <c r="N27" s="151">
        <f t="shared" si="27"/>
        <v>14.225214372163624</v>
      </c>
      <c r="O27" s="151">
        <f t="shared" si="27"/>
        <v>15.353188500861922</v>
      </c>
      <c r="P27" s="151">
        <f t="shared" si="27"/>
        <v>16.455449049742615</v>
      </c>
      <c r="Q27" s="151">
        <f t="shared" si="27"/>
        <v>17.538524015555787</v>
      </c>
      <c r="R27" s="151">
        <f t="shared" si="27"/>
        <v>18.60792093655915</v>
      </c>
      <c r="S27" s="151">
        <f t="shared" si="27"/>
        <v>19.668286410908529</v>
      </c>
      <c r="T27" s="151">
        <f t="shared" si="27"/>
        <v>20.723540679083683</v>
      </c>
      <c r="U27" s="151">
        <f t="shared" si="27"/>
        <v>21.776991168347262</v>
      </c>
      <c r="V27" s="151">
        <f t="shared" si="27"/>
        <v>22.83142828789844</v>
      </c>
      <c r="W27" s="151">
        <f t="shared" si="27"/>
        <v>23.889206249298208</v>
      </c>
      <c r="X27" s="151">
        <f t="shared" si="27"/>
        <v>25.038528090462002</v>
      </c>
      <c r="Y27" s="151">
        <f t="shared" si="27"/>
        <v>26.271086338071456</v>
      </c>
      <c r="Z27" s="151">
        <f t="shared" si="27"/>
        <v>27.579872145633932</v>
      </c>
      <c r="AA27" s="151">
        <f t="shared" si="27"/>
        <v>28.958972291731211</v>
      </c>
      <c r="AB27" s="151">
        <f t="shared" si="27"/>
        <v>30.403397911565417</v>
      </c>
      <c r="AC27" s="151">
        <f t="shared" si="27"/>
        <v>31.908940001243206</v>
      </c>
      <c r="AD27" s="151">
        <f t="shared" si="27"/>
        <v>33.472047509675413</v>
      </c>
      <c r="AE27" s="151">
        <f t="shared" si="27"/>
        <v>35.089724487189052</v>
      </c>
      <c r="AF27" s="151">
        <f t="shared" si="27"/>
        <v>36.759443311900434</v>
      </c>
      <c r="AG27" s="151">
        <f t="shared" si="27"/>
        <v>38.47907148056877</v>
      </c>
      <c r="AH27" s="151">
        <f t="shared" si="27"/>
        <v>40.444697930759574</v>
      </c>
      <c r="AI27" s="151">
        <f t="shared" si="27"/>
        <v>42.624720459316698</v>
      </c>
      <c r="AJ27" s="151">
        <f t="shared" si="27"/>
        <v>44.992476929359</v>
      </c>
      <c r="AK27" s="151">
        <f t="shared" si="27"/>
        <v>47.525473037576162</v>
      </c>
      <c r="AL27" s="151">
        <f t="shared" si="27"/>
        <v>50.204730797182165</v>
      </c>
      <c r="AM27" s="151">
        <f t="shared" si="27"/>
        <v>53.014238866217184</v>
      </c>
      <c r="AN27" s="151">
        <f t="shared" si="27"/>
        <v>55.940488800701075</v>
      </c>
      <c r="AO27" s="151">
        <f t="shared" si="27"/>
        <v>58.972083800838888</v>
      </c>
      <c r="AP27" s="151">
        <f t="shared" si="27"/>
        <v>62.099408618141815</v>
      </c>
      <c r="AQ27" s="151">
        <f t="shared" si="27"/>
        <v>65.314351062770172</v>
      </c>
      <c r="AR27" s="151">
        <f t="shared" si="27"/>
        <v>68.306365473674873</v>
      </c>
      <c r="AS27" s="151">
        <f t="shared" si="27"/>
        <v>71.113043017363196</v>
      </c>
      <c r="AT27" s="151">
        <f t="shared" si="27"/>
        <v>73.76609859744444</v>
      </c>
      <c r="AU27" s="151">
        <f t="shared" si="27"/>
        <v>77.352541904463806</v>
      </c>
      <c r="AV27" s="151">
        <f t="shared" si="27"/>
        <v>80.690874406143053</v>
      </c>
      <c r="AW27" s="151">
        <f t="shared" si="27"/>
        <v>83.822830733254037</v>
      </c>
      <c r="AX27" s="151">
        <f t="shared" si="27"/>
        <v>86.783621546041687</v>
      </c>
      <c r="AY27" s="151">
        <f t="shared" si="27"/>
        <v>89.602953363335985</v>
      </c>
      <c r="AZ27" s="151">
        <f t="shared" si="27"/>
        <v>92.305888971658277</v>
      </c>
      <c r="BA27" s="258">
        <f t="shared" si="27"/>
        <v>94.913573334907255</v>
      </c>
      <c r="BB27" s="151">
        <f t="shared" si="27"/>
        <v>98.932673724087039</v>
      </c>
      <c r="BC27" s="151">
        <f t="shared" si="27"/>
        <v>104.18309385514831</v>
      </c>
      <c r="BD27" s="151">
        <f t="shared" si="27"/>
        <v>110.51289015145551</v>
      </c>
      <c r="BE27" s="151">
        <f t="shared" si="27"/>
        <v>126.85516392782739</v>
      </c>
      <c r="BF27" s="151">
        <f t="shared" si="27"/>
        <v>143.35506570862407</v>
      </c>
      <c r="BG27" s="151">
        <f t="shared" si="27"/>
        <v>160.04344976655108</v>
      </c>
      <c r="BH27" s="151">
        <f t="shared" si="27"/>
        <v>176.94634722476084</v>
      </c>
      <c r="BI27" s="151">
        <f t="shared" si="27"/>
        <v>194.08572001309818</v>
      </c>
      <c r="BJ27" s="151">
        <f t="shared" si="27"/>
        <v>211.48009696567021</v>
      </c>
      <c r="BK27" s="151">
        <f t="shared" si="27"/>
        <v>229.14511048344497</v>
      </c>
      <c r="BL27" s="151">
        <f t="shared" si="27"/>
        <v>249.42983266014005</v>
      </c>
      <c r="BM27" s="151">
        <f t="shared" si="27"/>
        <v>272.03954891661778</v>
      </c>
      <c r="BN27" s="151">
        <f t="shared" si="27"/>
        <v>296.72561454886767</v>
      </c>
      <c r="BO27" s="598">
        <f t="shared" si="27"/>
        <v>323.27825307072681</v>
      </c>
      <c r="BP27" s="151">
        <f t="shared" ref="BP27" si="28">BP24+(BO27*$B$38)</f>
        <v>351.52048032191732</v>
      </c>
      <c r="BQ27" s="151">
        <f t="shared" ref="BQ27" si="29">BQ24+(BP27*$B$38)</f>
        <v>381.30297836141455</v>
      </c>
      <c r="BR27" s="682">
        <f t="shared" ref="BR27" si="30">BR24+(BQ27*$B$38)</f>
        <v>412.49977067540556</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78"/>
      <c r="BQ28" s="483"/>
      <c r="BR28" s="483"/>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144">
        <v>2015</v>
      </c>
      <c r="BP29" s="481">
        <v>2016</v>
      </c>
      <c r="BQ29" s="464">
        <v>2017</v>
      </c>
      <c r="BR29" s="353">
        <v>2018</v>
      </c>
    </row>
    <row r="30" spans="1:71" ht="16.2" thickBot="1" x14ac:dyDescent="0.35">
      <c r="A30" s="44"/>
      <c r="B30" s="26"/>
      <c r="C30" s="7">
        <v>0</v>
      </c>
      <c r="D30" s="7">
        <v>0</v>
      </c>
      <c r="E30" s="7">
        <v>0</v>
      </c>
      <c r="F30" s="7">
        <f>E27*(1-$B$38)</f>
        <v>0</v>
      </c>
      <c r="G30" s="151">
        <f>F27*(1-$B$38)</f>
        <v>0.35180727253055033</v>
      </c>
      <c r="H30" s="151">
        <f t="shared" ref="H30:BO30" si="31">G27*(1-$B$38)</f>
        <v>0.66571010721826274</v>
      </c>
      <c r="I30" s="151">
        <f t="shared" si="31"/>
        <v>0.94794724425445354</v>
      </c>
      <c r="J30" s="151">
        <f t="shared" si="31"/>
        <v>1.2037821820137429</v>
      </c>
      <c r="K30" s="151">
        <f t="shared" si="31"/>
        <v>1.4376556271596639</v>
      </c>
      <c r="L30" s="151">
        <f t="shared" si="31"/>
        <v>1.653314113702113</v>
      </c>
      <c r="M30" s="151">
        <f t="shared" si="31"/>
        <v>1.8539185162835374</v>
      </c>
      <c r="N30" s="151">
        <f t="shared" si="31"/>
        <v>2.0421356006343099</v>
      </c>
      <c r="O30" s="151">
        <f t="shared" si="31"/>
        <v>2.223689956909531</v>
      </c>
      <c r="P30" s="151">
        <f t="shared" si="31"/>
        <v>2.4000152252688212</v>
      </c>
      <c r="Q30" s="151">
        <f t="shared" si="31"/>
        <v>2.572320938793951</v>
      </c>
      <c r="R30" s="151">
        <f t="shared" si="31"/>
        <v>2.7416275559772929</v>
      </c>
      <c r="S30" s="151">
        <f t="shared" si="31"/>
        <v>2.908796016920737</v>
      </c>
      <c r="T30" s="151">
        <f t="shared" si="31"/>
        <v>3.0745526793003486</v>
      </c>
      <c r="U30" s="151">
        <f t="shared" si="31"/>
        <v>3.2395103563332399</v>
      </c>
      <c r="V30" s="151">
        <f t="shared" si="31"/>
        <v>3.4041860660828815</v>
      </c>
      <c r="W30" s="151">
        <f t="shared" si="31"/>
        <v>3.5690160061874638</v>
      </c>
      <c r="X30" s="151">
        <f t="shared" si="31"/>
        <v>3.7343681877340353</v>
      </c>
      <c r="Y30" s="151">
        <f t="shared" si="31"/>
        <v>3.914030537178403</v>
      </c>
      <c r="Z30" s="151">
        <f t="shared" si="31"/>
        <v>4.1067044276948437</v>
      </c>
      <c r="AA30" s="151">
        <f t="shared" si="31"/>
        <v>4.3112942342089333</v>
      </c>
      <c r="AB30" s="151">
        <f t="shared" si="31"/>
        <v>4.5268756001003316</v>
      </c>
      <c r="AC30" s="151">
        <f t="shared" si="31"/>
        <v>4.7526686644645082</v>
      </c>
      <c r="AD30" s="151">
        <f t="shared" si="31"/>
        <v>4.9880154744972831</v>
      </c>
      <c r="AE30" s="151">
        <f t="shared" si="31"/>
        <v>5.2323609287824757</v>
      </c>
      <c r="AF30" s="151">
        <f t="shared" si="31"/>
        <v>5.4852366995307884</v>
      </c>
      <c r="AG30" s="151">
        <f t="shared" si="31"/>
        <v>5.7462476680993246</v>
      </c>
      <c r="AH30" s="151">
        <f t="shared" si="31"/>
        <v>6.0150604809149453</v>
      </c>
      <c r="AI30" s="151">
        <f t="shared" si="31"/>
        <v>6.3223278219877264</v>
      </c>
      <c r="AJ30" s="151">
        <f t="shared" si="31"/>
        <v>6.6631096250426687</v>
      </c>
      <c r="AK30" s="151">
        <f t="shared" si="31"/>
        <v>7.0332380565089574</v>
      </c>
      <c r="AL30" s="151">
        <f t="shared" si="31"/>
        <v>7.4291967998622725</v>
      </c>
      <c r="AM30" s="151">
        <f t="shared" si="31"/>
        <v>7.8480192102764379</v>
      </c>
      <c r="AN30" s="151">
        <f t="shared" si="31"/>
        <v>8.2872023897717657</v>
      </c>
      <c r="AO30" s="151">
        <f t="shared" si="31"/>
        <v>8.7446346941630626</v>
      </c>
      <c r="AP30" s="151">
        <f t="shared" si="31"/>
        <v>9.2185345721441827</v>
      </c>
      <c r="AQ30" s="151">
        <f t="shared" si="31"/>
        <v>9.7073989650659982</v>
      </c>
      <c r="AR30" s="151">
        <f t="shared" si="31"/>
        <v>10.209959772877212</v>
      </c>
      <c r="AS30" s="151">
        <f t="shared" si="31"/>
        <v>10.677672400778047</v>
      </c>
      <c r="AT30" s="151">
        <f t="shared" si="31"/>
        <v>11.116413111666468</v>
      </c>
      <c r="AU30" s="151">
        <f t="shared" si="31"/>
        <v>11.531139589187532</v>
      </c>
      <c r="AV30" s="151">
        <f t="shared" si="31"/>
        <v>12.09177352792454</v>
      </c>
      <c r="AW30" s="151">
        <f t="shared" si="31"/>
        <v>12.613622708020918</v>
      </c>
      <c r="AX30" s="151">
        <f t="shared" si="31"/>
        <v>13.103211100003559</v>
      </c>
      <c r="AY30" s="151">
        <f t="shared" si="31"/>
        <v>13.566042845287445</v>
      </c>
      <c r="AZ30" s="151">
        <f t="shared" si="31"/>
        <v>14.006761676181188</v>
      </c>
      <c r="BA30" s="151">
        <f t="shared" si="31"/>
        <v>14.429285415307467</v>
      </c>
      <c r="BB30" s="151">
        <f t="shared" si="31"/>
        <v>14.836919450032021</v>
      </c>
      <c r="BC30" s="151">
        <f t="shared" si="31"/>
        <v>15.465186479084247</v>
      </c>
      <c r="BD30" s="151">
        <f t="shared" si="31"/>
        <v>16.285933795050411</v>
      </c>
      <c r="BE30" s="151">
        <f t="shared" si="31"/>
        <v>17.27540953053914</v>
      </c>
      <c r="BF30" s="151">
        <f t="shared" si="31"/>
        <v>19.830038875225554</v>
      </c>
      <c r="BG30" s="151">
        <f t="shared" si="31"/>
        <v>22.409308678832087</v>
      </c>
      <c r="BH30" s="151">
        <f t="shared" si="31"/>
        <v>25.018042090911912</v>
      </c>
      <c r="BI30" s="151">
        <f t="shared" si="31"/>
        <v>27.660308304772549</v>
      </c>
      <c r="BJ30" s="151">
        <f t="shared" si="31"/>
        <v>30.339540416151788</v>
      </c>
      <c r="BK30" s="151">
        <f t="shared" si="31"/>
        <v>33.058634858188654</v>
      </c>
      <c r="BL30" s="151">
        <f t="shared" si="31"/>
        <v>35.820035292688551</v>
      </c>
      <c r="BM30" s="151">
        <f t="shared" si="31"/>
        <v>38.990949403570681</v>
      </c>
      <c r="BN30" s="151">
        <f t="shared" si="31"/>
        <v>42.525307315707835</v>
      </c>
      <c r="BO30" s="151">
        <f t="shared" si="31"/>
        <v>46.384240811252361</v>
      </c>
      <c r="BP30" s="598">
        <f t="shared" ref="BP30" si="32">BO27*(1-$B$38)</f>
        <v>50.534957564319242</v>
      </c>
      <c r="BQ30" s="260">
        <f t="shared" ref="BQ30" si="33">BP27*(1-$B$38)</f>
        <v>54.949791355655414</v>
      </c>
      <c r="BR30" s="260">
        <f t="shared" ref="BR30" si="34">BQ27*(1-$B$38)</f>
        <v>59.605400758048894</v>
      </c>
      <c r="BS30" s="47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483"/>
      <c r="BQ31" s="678"/>
      <c r="BS31" s="619"/>
    </row>
    <row r="32" spans="1:71" ht="49.2"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64">
        <v>2015</v>
      </c>
      <c r="BP32" s="144">
        <v>2016</v>
      </c>
      <c r="BQ32" s="464">
        <v>2017</v>
      </c>
      <c r="BR32" s="353">
        <v>2018</v>
      </c>
    </row>
    <row r="33" spans="1:71" ht="16.2" thickBot="1" x14ac:dyDescent="0.35">
      <c r="A33" s="44"/>
      <c r="B33" s="28"/>
      <c r="C33" s="7">
        <v>0</v>
      </c>
      <c r="D33" s="7">
        <v>0</v>
      </c>
      <c r="E33" s="7">
        <v>0</v>
      </c>
      <c r="F33" s="7">
        <f t="shared" ref="F33:AK33" si="35">F30*$B$39*16/12</f>
        <v>0</v>
      </c>
      <c r="G33" s="151">
        <f t="shared" si="35"/>
        <v>0.23453818168703355</v>
      </c>
      <c r="H33" s="151">
        <f t="shared" si="35"/>
        <v>0.44380673814550847</v>
      </c>
      <c r="I33" s="151">
        <f t="shared" si="35"/>
        <v>0.63196482950296906</v>
      </c>
      <c r="J33" s="151">
        <f t="shared" si="35"/>
        <v>0.80252145467582858</v>
      </c>
      <c r="K33" s="151">
        <f t="shared" si="35"/>
        <v>0.95843708477310929</v>
      </c>
      <c r="L33" s="151">
        <f t="shared" si="35"/>
        <v>1.1022094091347421</v>
      </c>
      <c r="M33" s="151">
        <f t="shared" si="35"/>
        <v>1.2359456775223583</v>
      </c>
      <c r="N33" s="151">
        <f t="shared" si="35"/>
        <v>1.3614237337562065</v>
      </c>
      <c r="O33" s="151">
        <f t="shared" si="35"/>
        <v>1.4824599712730206</v>
      </c>
      <c r="P33" s="151">
        <f t="shared" si="35"/>
        <v>1.6000101501792141</v>
      </c>
      <c r="Q33" s="151">
        <f t="shared" si="35"/>
        <v>1.7148806258626339</v>
      </c>
      <c r="R33" s="151">
        <f t="shared" si="35"/>
        <v>1.8277517039848619</v>
      </c>
      <c r="S33" s="151">
        <f t="shared" si="35"/>
        <v>1.9391973446138246</v>
      </c>
      <c r="T33" s="151">
        <f t="shared" si="35"/>
        <v>2.0497017862002322</v>
      </c>
      <c r="U33" s="151">
        <f t="shared" si="35"/>
        <v>2.1596735708888266</v>
      </c>
      <c r="V33" s="151">
        <f t="shared" si="35"/>
        <v>2.2694573773885875</v>
      </c>
      <c r="W33" s="151">
        <f t="shared" si="35"/>
        <v>2.379344004124976</v>
      </c>
      <c r="X33" s="151">
        <f t="shared" si="35"/>
        <v>2.4895787918226904</v>
      </c>
      <c r="Y33" s="151">
        <f t="shared" si="35"/>
        <v>2.6093536914522688</v>
      </c>
      <c r="Z33" s="151">
        <f t="shared" si="35"/>
        <v>2.7378029517965623</v>
      </c>
      <c r="AA33" s="151">
        <f t="shared" si="35"/>
        <v>2.874196156139289</v>
      </c>
      <c r="AB33" s="151">
        <f t="shared" si="35"/>
        <v>3.0179170667335544</v>
      </c>
      <c r="AC33" s="151">
        <f t="shared" si="35"/>
        <v>3.1684457763096723</v>
      </c>
      <c r="AD33" s="151">
        <f t="shared" si="35"/>
        <v>3.3253436496648554</v>
      </c>
      <c r="AE33" s="151">
        <f t="shared" si="35"/>
        <v>3.4882406191883173</v>
      </c>
      <c r="AF33" s="151">
        <f t="shared" si="35"/>
        <v>3.6568244663538589</v>
      </c>
      <c r="AG33" s="151">
        <f t="shared" si="35"/>
        <v>3.8308317787328829</v>
      </c>
      <c r="AH33" s="151">
        <f t="shared" si="35"/>
        <v>4.0100403206099635</v>
      </c>
      <c r="AI33" s="151">
        <f t="shared" si="35"/>
        <v>4.2148852146584845</v>
      </c>
      <c r="AJ33" s="151">
        <f t="shared" si="35"/>
        <v>4.4420730833617794</v>
      </c>
      <c r="AK33" s="151">
        <f t="shared" si="35"/>
        <v>4.6888253710059713</v>
      </c>
      <c r="AL33" s="151">
        <f t="shared" ref="AL33:BR33" si="36">AL30*$B$39*16/12</f>
        <v>4.9527978665748487</v>
      </c>
      <c r="AM33" s="151">
        <f t="shared" si="36"/>
        <v>5.2320128068509586</v>
      </c>
      <c r="AN33" s="151">
        <f t="shared" si="36"/>
        <v>5.5248015931811771</v>
      </c>
      <c r="AO33" s="151">
        <f t="shared" si="36"/>
        <v>5.8297564627753751</v>
      </c>
      <c r="AP33" s="151">
        <f t="shared" si="36"/>
        <v>6.1456897147627885</v>
      </c>
      <c r="AQ33" s="151">
        <f t="shared" si="36"/>
        <v>6.4715993100439988</v>
      </c>
      <c r="AR33" s="151">
        <f t="shared" si="36"/>
        <v>6.8066398485848083</v>
      </c>
      <c r="AS33" s="151">
        <f t="shared" si="36"/>
        <v>7.1184482671853644</v>
      </c>
      <c r="AT33" s="151">
        <f t="shared" si="36"/>
        <v>7.4109420744443115</v>
      </c>
      <c r="AU33" s="151">
        <f t="shared" si="36"/>
        <v>7.6874263927916884</v>
      </c>
      <c r="AV33" s="151">
        <f t="shared" si="36"/>
        <v>8.061182351949693</v>
      </c>
      <c r="AW33" s="151">
        <f t="shared" si="36"/>
        <v>8.4090818053472791</v>
      </c>
      <c r="AX33" s="151">
        <f t="shared" si="36"/>
        <v>8.73547406666904</v>
      </c>
      <c r="AY33" s="151">
        <f t="shared" si="36"/>
        <v>9.0440285635249626</v>
      </c>
      <c r="AZ33" s="151">
        <f t="shared" si="36"/>
        <v>9.3378411174541256</v>
      </c>
      <c r="BA33" s="151">
        <f t="shared" si="36"/>
        <v>9.6195236102049773</v>
      </c>
      <c r="BB33" s="151">
        <f t="shared" si="36"/>
        <v>9.8912796333546797</v>
      </c>
      <c r="BC33" s="151">
        <f t="shared" si="36"/>
        <v>10.310124319389498</v>
      </c>
      <c r="BD33" s="151">
        <f t="shared" si="36"/>
        <v>10.857289196700274</v>
      </c>
      <c r="BE33" s="151">
        <f t="shared" si="36"/>
        <v>11.516939687026094</v>
      </c>
      <c r="BF33" s="151">
        <f t="shared" si="36"/>
        <v>13.220025916817036</v>
      </c>
      <c r="BG33" s="151">
        <f t="shared" si="36"/>
        <v>14.939539119221392</v>
      </c>
      <c r="BH33" s="151">
        <f t="shared" si="36"/>
        <v>16.678694727274607</v>
      </c>
      <c r="BI33" s="151">
        <f t="shared" si="36"/>
        <v>18.440205536515034</v>
      </c>
      <c r="BJ33" s="151">
        <f t="shared" si="36"/>
        <v>20.226360277434527</v>
      </c>
      <c r="BK33" s="151">
        <f t="shared" si="36"/>
        <v>22.039089905459104</v>
      </c>
      <c r="BL33" s="151">
        <f t="shared" si="36"/>
        <v>23.880023528459034</v>
      </c>
      <c r="BM33" s="151">
        <f t="shared" si="36"/>
        <v>25.993966269047121</v>
      </c>
      <c r="BN33" s="151">
        <f t="shared" si="36"/>
        <v>28.350204877138555</v>
      </c>
      <c r="BO33" s="598">
        <f t="shared" si="36"/>
        <v>30.922827207501573</v>
      </c>
      <c r="BP33" s="151">
        <f t="shared" si="36"/>
        <v>33.689971709546164</v>
      </c>
      <c r="BQ33" s="151">
        <f t="shared" si="36"/>
        <v>36.633194237103609</v>
      </c>
      <c r="BR33" s="260">
        <f t="shared" si="36"/>
        <v>39.736933838699265</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7"/>
      <c r="BQ34" s="742"/>
      <c r="BR34" s="742"/>
    </row>
    <row r="35" spans="1:71" ht="33"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43"/>
      <c r="BP35" s="737"/>
      <c r="BQ35" s="745"/>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2"/>
      <c r="BP36" s="739"/>
      <c r="BQ36" s="731"/>
      <c r="BR36" s="731"/>
    </row>
    <row r="37" spans="1:71" ht="46.8"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4"/>
      <c r="BP37" s="739"/>
      <c r="BQ37" s="731"/>
      <c r="BR37" s="736"/>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43"/>
      <c r="BP38" s="737"/>
      <c r="BQ38" s="737"/>
      <c r="BR38" s="740"/>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2"/>
      <c r="BP39" s="739"/>
      <c r="BQ39" s="739"/>
      <c r="BR39" s="731"/>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7"/>
      <c r="BQ40" s="739"/>
      <c r="BR40" s="740"/>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7"/>
      <c r="BP41" s="745"/>
      <c r="BQ41" s="737"/>
      <c r="BR41" s="737"/>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3"/>
      <c r="BQ42" s="739"/>
      <c r="BR42" s="739"/>
    </row>
    <row r="43" spans="1:71" ht="55.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5"/>
      <c r="BQ43" s="738"/>
      <c r="BR43" s="738"/>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7"/>
      <c r="BP44" s="745"/>
      <c r="BQ44" s="739"/>
      <c r="BR44" s="35"/>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3"/>
      <c r="BR45" s="739"/>
    </row>
    <row r="46" spans="1:71" ht="16.2" thickBot="1" x14ac:dyDescent="0.35">
      <c r="A46" s="52" t="s">
        <v>337</v>
      </c>
      <c r="B46" s="54">
        <f>DOC!Z26</f>
        <v>0.12898712248394004</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2"/>
      <c r="BP46" s="739"/>
      <c r="BR46" s="732"/>
      <c r="BS46" s="61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499"/>
      <c r="BQ47" s="723"/>
      <c r="BR47" s="723"/>
      <c r="BS47" s="619"/>
    </row>
    <row r="48" spans="1:71" ht="38.2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144">
        <v>2016</v>
      </c>
      <c r="BQ48" s="464">
        <v>2017</v>
      </c>
      <c r="BR48" s="353">
        <v>2018</v>
      </c>
    </row>
    <row r="49" spans="1:71" s="18" customFormat="1" ht="16.2" thickBot="1" x14ac:dyDescent="0.35">
      <c r="A49" s="315"/>
      <c r="B49" s="303"/>
      <c r="C49" s="167">
        <v>0</v>
      </c>
      <c r="D49" s="167">
        <v>0</v>
      </c>
      <c r="E49" s="167">
        <v>0</v>
      </c>
      <c r="F49" s="167">
        <v>0</v>
      </c>
      <c r="G49" s="167">
        <f>(G33-$B$40)*(1-$B$41)*10^3</f>
        <v>234.53818168703356</v>
      </c>
      <c r="H49" s="167">
        <f t="shared" ref="H49:BR49" si="37">(H33-$B$40)*(1-$B$41)*10^3</f>
        <v>443.80673814550846</v>
      </c>
      <c r="I49" s="167">
        <f t="shared" si="37"/>
        <v>631.96482950296911</v>
      </c>
      <c r="J49" s="167">
        <f t="shared" si="37"/>
        <v>802.52145467582864</v>
      </c>
      <c r="K49" s="167">
        <f t="shared" si="37"/>
        <v>958.43708477310929</v>
      </c>
      <c r="L49" s="167">
        <f t="shared" si="37"/>
        <v>1102.2094091347421</v>
      </c>
      <c r="M49" s="167">
        <f t="shared" si="37"/>
        <v>1235.9456775223582</v>
      </c>
      <c r="N49" s="167">
        <f t="shared" si="37"/>
        <v>1361.4237337562065</v>
      </c>
      <c r="O49" s="167">
        <f t="shared" si="37"/>
        <v>1482.4599712730208</v>
      </c>
      <c r="P49" s="167">
        <f t="shared" si="37"/>
        <v>1600.0101501792142</v>
      </c>
      <c r="Q49" s="167">
        <f t="shared" si="37"/>
        <v>1714.8806258626339</v>
      </c>
      <c r="R49" s="167">
        <f t="shared" si="37"/>
        <v>1827.7517039848619</v>
      </c>
      <c r="S49" s="167">
        <f t="shared" si="37"/>
        <v>1939.1973446138247</v>
      </c>
      <c r="T49" s="167">
        <f t="shared" si="37"/>
        <v>2049.7017862002322</v>
      </c>
      <c r="U49" s="167">
        <f t="shared" si="37"/>
        <v>2159.6735708888268</v>
      </c>
      <c r="V49" s="167">
        <f t="shared" si="37"/>
        <v>2269.4573773885877</v>
      </c>
      <c r="W49" s="167">
        <f t="shared" si="37"/>
        <v>2379.344004124976</v>
      </c>
      <c r="X49" s="167">
        <f t="shared" si="37"/>
        <v>2489.5787918226902</v>
      </c>
      <c r="Y49" s="167">
        <f t="shared" si="37"/>
        <v>2609.3536914522688</v>
      </c>
      <c r="Z49" s="167">
        <f t="shared" si="37"/>
        <v>2737.8029517965624</v>
      </c>
      <c r="AA49" s="167">
        <f t="shared" si="37"/>
        <v>2874.1961561392891</v>
      </c>
      <c r="AB49" s="167">
        <f t="shared" si="37"/>
        <v>3017.9170667335543</v>
      </c>
      <c r="AC49" s="167">
        <f t="shared" si="37"/>
        <v>3168.4457763096721</v>
      </c>
      <c r="AD49" s="167">
        <f t="shared" si="37"/>
        <v>3325.3436496648555</v>
      </c>
      <c r="AE49" s="167">
        <f t="shared" si="37"/>
        <v>3488.2406191883174</v>
      </c>
      <c r="AF49" s="167">
        <f t="shared" si="37"/>
        <v>3656.824466353859</v>
      </c>
      <c r="AG49" s="167">
        <f t="shared" si="37"/>
        <v>3830.8317787328829</v>
      </c>
      <c r="AH49" s="167">
        <f t="shared" si="37"/>
        <v>4010.0403206099636</v>
      </c>
      <c r="AI49" s="167">
        <f t="shared" si="37"/>
        <v>4214.885214658485</v>
      </c>
      <c r="AJ49" s="167">
        <f t="shared" si="37"/>
        <v>4442.073083361779</v>
      </c>
      <c r="AK49" s="167">
        <f t="shared" si="37"/>
        <v>4688.8253710059716</v>
      </c>
      <c r="AL49" s="167">
        <f t="shared" si="37"/>
        <v>4952.7978665748487</v>
      </c>
      <c r="AM49" s="167">
        <f t="shared" si="37"/>
        <v>5232.0128068509584</v>
      </c>
      <c r="AN49" s="167">
        <f t="shared" si="37"/>
        <v>5524.8015931811769</v>
      </c>
      <c r="AO49" s="167">
        <f t="shared" si="37"/>
        <v>5829.7564627753754</v>
      </c>
      <c r="AP49" s="167">
        <f t="shared" si="37"/>
        <v>6145.6897147627888</v>
      </c>
      <c r="AQ49" s="167">
        <f t="shared" si="37"/>
        <v>6471.5993100439991</v>
      </c>
      <c r="AR49" s="167">
        <f t="shared" si="37"/>
        <v>6806.6398485848085</v>
      </c>
      <c r="AS49" s="167">
        <f t="shared" si="37"/>
        <v>7118.4482671853648</v>
      </c>
      <c r="AT49" s="167">
        <f t="shared" si="37"/>
        <v>7410.9420744443114</v>
      </c>
      <c r="AU49" s="167">
        <f t="shared" si="37"/>
        <v>7687.4263927916882</v>
      </c>
      <c r="AV49" s="167">
        <f t="shared" si="37"/>
        <v>8061.1823519496929</v>
      </c>
      <c r="AW49" s="167">
        <f t="shared" si="37"/>
        <v>8409.0818053472794</v>
      </c>
      <c r="AX49" s="167">
        <f t="shared" si="37"/>
        <v>8735.4740666690395</v>
      </c>
      <c r="AY49" s="167">
        <f t="shared" si="37"/>
        <v>9044.028563524962</v>
      </c>
      <c r="AZ49" s="167">
        <f t="shared" si="37"/>
        <v>9337.8411174541252</v>
      </c>
      <c r="BA49" s="167">
        <f t="shared" si="37"/>
        <v>9619.5236102049766</v>
      </c>
      <c r="BB49" s="167">
        <f t="shared" si="37"/>
        <v>9891.2796333546794</v>
      </c>
      <c r="BC49" s="167">
        <f t="shared" si="37"/>
        <v>10310.124319389499</v>
      </c>
      <c r="BD49" s="167">
        <f t="shared" si="37"/>
        <v>10857.289196700274</v>
      </c>
      <c r="BE49" s="167">
        <f t="shared" si="37"/>
        <v>11516.939687026093</v>
      </c>
      <c r="BF49" s="167">
        <f t="shared" si="37"/>
        <v>13220.025916817036</v>
      </c>
      <c r="BG49" s="167">
        <f t="shared" si="37"/>
        <v>14939.539119221392</v>
      </c>
      <c r="BH49" s="167">
        <f t="shared" si="37"/>
        <v>16678.694727274607</v>
      </c>
      <c r="BI49" s="167">
        <f t="shared" si="37"/>
        <v>18440.205536515034</v>
      </c>
      <c r="BJ49" s="167">
        <f t="shared" si="37"/>
        <v>20226.360277434527</v>
      </c>
      <c r="BK49" s="167">
        <f t="shared" si="37"/>
        <v>22039.089905459103</v>
      </c>
      <c r="BL49" s="167">
        <f t="shared" si="37"/>
        <v>23880.023528459034</v>
      </c>
      <c r="BM49" s="167">
        <f t="shared" si="37"/>
        <v>25993.96626904712</v>
      </c>
      <c r="BN49" s="322">
        <f t="shared" si="37"/>
        <v>28350.204877138556</v>
      </c>
      <c r="BO49" s="167">
        <f t="shared" si="37"/>
        <v>30922.827207501574</v>
      </c>
      <c r="BP49" s="167">
        <f t="shared" si="37"/>
        <v>33689.971709546167</v>
      </c>
      <c r="BQ49" s="167">
        <f t="shared" si="37"/>
        <v>36633.194237103606</v>
      </c>
      <c r="BR49" s="322">
        <f t="shared" si="37"/>
        <v>39736.933838699268</v>
      </c>
      <c r="BS49" s="689"/>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P50" s="678"/>
      <c r="BQ50" s="678"/>
      <c r="BS50" s="619"/>
    </row>
    <row r="51" spans="1:71" ht="34.5"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144">
        <v>2016</v>
      </c>
      <c r="BQ51" s="144">
        <v>2017</v>
      </c>
      <c r="BR51" s="353">
        <v>2018</v>
      </c>
      <c r="BS51" s="477"/>
    </row>
    <row r="52" spans="1:71" s="18" customFormat="1" ht="16.2" thickBot="1" x14ac:dyDescent="0.35">
      <c r="A52" s="316"/>
      <c r="B52" s="317"/>
      <c r="C52" s="167">
        <v>0</v>
      </c>
      <c r="D52" s="167">
        <v>0</v>
      </c>
      <c r="E52" s="167">
        <v>0</v>
      </c>
      <c r="F52" s="318">
        <v>0</v>
      </c>
      <c r="G52" s="167">
        <f>G49*21</f>
        <v>4925.3018154277052</v>
      </c>
      <c r="H52" s="167">
        <f t="shared" ref="H52:BR52" si="38">H49*21</f>
        <v>9319.9415010556768</v>
      </c>
      <c r="I52" s="167">
        <f t="shared" si="38"/>
        <v>13271.261419562352</v>
      </c>
      <c r="J52" s="167">
        <f t="shared" si="38"/>
        <v>16852.950548192402</v>
      </c>
      <c r="K52" s="167">
        <f t="shared" si="38"/>
        <v>20127.178780235296</v>
      </c>
      <c r="L52" s="167">
        <f t="shared" si="38"/>
        <v>23146.397591829584</v>
      </c>
      <c r="M52" s="167">
        <f t="shared" si="38"/>
        <v>25954.859227969522</v>
      </c>
      <c r="N52" s="167">
        <f t="shared" si="38"/>
        <v>28589.898408880337</v>
      </c>
      <c r="O52" s="167">
        <f t="shared" si="38"/>
        <v>31131.659396733437</v>
      </c>
      <c r="P52" s="167">
        <f t="shared" si="38"/>
        <v>33600.2131537635</v>
      </c>
      <c r="Q52" s="167">
        <f t="shared" si="38"/>
        <v>36012.493143115309</v>
      </c>
      <c r="R52" s="167">
        <f t="shared" si="38"/>
        <v>38382.785783682099</v>
      </c>
      <c r="S52" s="167">
        <f t="shared" si="38"/>
        <v>40723.144236890323</v>
      </c>
      <c r="T52" s="167">
        <f t="shared" si="38"/>
        <v>43043.737510204875</v>
      </c>
      <c r="U52" s="167">
        <f t="shared" si="38"/>
        <v>45353.144988665365</v>
      </c>
      <c r="V52" s="167">
        <f t="shared" si="38"/>
        <v>47658.60492516034</v>
      </c>
      <c r="W52" s="167">
        <f t="shared" si="38"/>
        <v>49966.224086624497</v>
      </c>
      <c r="X52" s="167">
        <f t="shared" si="38"/>
        <v>52281.15462827649</v>
      </c>
      <c r="Y52" s="167">
        <f t="shared" si="38"/>
        <v>54796.427520497644</v>
      </c>
      <c r="Z52" s="167">
        <f t="shared" si="38"/>
        <v>57493.861987727811</v>
      </c>
      <c r="AA52" s="167">
        <f t="shared" si="38"/>
        <v>60358.119278925071</v>
      </c>
      <c r="AB52" s="167">
        <f t="shared" si="38"/>
        <v>63376.258401404637</v>
      </c>
      <c r="AC52" s="167">
        <f t="shared" si="38"/>
        <v>66537.361302503108</v>
      </c>
      <c r="AD52" s="167">
        <f t="shared" si="38"/>
        <v>69832.216642961968</v>
      </c>
      <c r="AE52" s="167">
        <f t="shared" si="38"/>
        <v>73253.053002954664</v>
      </c>
      <c r="AF52" s="167">
        <f t="shared" si="38"/>
        <v>76793.313793431036</v>
      </c>
      <c r="AG52" s="167">
        <f t="shared" si="38"/>
        <v>80447.467353390544</v>
      </c>
      <c r="AH52" s="167">
        <f t="shared" si="38"/>
        <v>84210.846732809237</v>
      </c>
      <c r="AI52" s="167">
        <f t="shared" si="38"/>
        <v>88512.58950782819</v>
      </c>
      <c r="AJ52" s="167">
        <f t="shared" si="38"/>
        <v>93283.534750597362</v>
      </c>
      <c r="AK52" s="167">
        <f t="shared" si="38"/>
        <v>98465.332791125402</v>
      </c>
      <c r="AL52" s="167">
        <f t="shared" si="38"/>
        <v>104008.75519807183</v>
      </c>
      <c r="AM52" s="167">
        <f t="shared" si="38"/>
        <v>109872.26894387012</v>
      </c>
      <c r="AN52" s="167">
        <f t="shared" si="38"/>
        <v>116020.83345680471</v>
      </c>
      <c r="AO52" s="167">
        <f t="shared" si="38"/>
        <v>122424.88571828288</v>
      </c>
      <c r="AP52" s="167">
        <f t="shared" si="38"/>
        <v>129059.48401001857</v>
      </c>
      <c r="AQ52" s="167">
        <f t="shared" si="38"/>
        <v>135903.58551092399</v>
      </c>
      <c r="AR52" s="167">
        <f t="shared" si="38"/>
        <v>142939.43682028097</v>
      </c>
      <c r="AS52" s="167">
        <f t="shared" si="38"/>
        <v>149487.41361089266</v>
      </c>
      <c r="AT52" s="167">
        <f t="shared" si="38"/>
        <v>155629.78356333054</v>
      </c>
      <c r="AU52" s="167">
        <f t="shared" si="38"/>
        <v>161435.95424862546</v>
      </c>
      <c r="AV52" s="167">
        <f t="shared" si="38"/>
        <v>169284.82939094355</v>
      </c>
      <c r="AW52" s="167">
        <f t="shared" si="38"/>
        <v>176590.71791229286</v>
      </c>
      <c r="AX52" s="167">
        <f t="shared" si="38"/>
        <v>183444.95540004983</v>
      </c>
      <c r="AY52" s="167">
        <f t="shared" si="38"/>
        <v>189924.59983402421</v>
      </c>
      <c r="AZ52" s="167">
        <f t="shared" si="38"/>
        <v>196094.66346653661</v>
      </c>
      <c r="BA52" s="167">
        <f t="shared" si="38"/>
        <v>202009.99581430451</v>
      </c>
      <c r="BB52" s="167">
        <f t="shared" si="38"/>
        <v>207716.87230044827</v>
      </c>
      <c r="BC52" s="167">
        <f t="shared" si="38"/>
        <v>216512.61070717947</v>
      </c>
      <c r="BD52" s="167">
        <f t="shared" si="38"/>
        <v>228003.07313070577</v>
      </c>
      <c r="BE52" s="167">
        <f t="shared" si="38"/>
        <v>241855.73342754797</v>
      </c>
      <c r="BF52" s="167">
        <f t="shared" si="38"/>
        <v>277620.54425315774</v>
      </c>
      <c r="BG52" s="167">
        <f t="shared" si="38"/>
        <v>313730.32150364923</v>
      </c>
      <c r="BH52" s="167">
        <f t="shared" si="38"/>
        <v>350252.58927276678</v>
      </c>
      <c r="BI52" s="167">
        <f t="shared" si="38"/>
        <v>387244.3162668157</v>
      </c>
      <c r="BJ52" s="167">
        <f t="shared" si="38"/>
        <v>424753.56582612509</v>
      </c>
      <c r="BK52" s="167">
        <f t="shared" si="38"/>
        <v>462820.88801464118</v>
      </c>
      <c r="BL52" s="167">
        <f t="shared" si="38"/>
        <v>501480.49409763975</v>
      </c>
      <c r="BM52" s="167">
        <f t="shared" si="38"/>
        <v>545873.29164998955</v>
      </c>
      <c r="BN52" s="322">
        <f t="shared" si="38"/>
        <v>595354.30241990963</v>
      </c>
      <c r="BO52" s="322">
        <f t="shared" si="38"/>
        <v>649379.37135753303</v>
      </c>
      <c r="BP52" s="322">
        <f t="shared" si="38"/>
        <v>707489.40590046952</v>
      </c>
      <c r="BQ52" s="167">
        <f t="shared" si="38"/>
        <v>769297.07897917577</v>
      </c>
      <c r="BR52" s="676">
        <f t="shared" si="38"/>
        <v>834475.61061268463</v>
      </c>
    </row>
  </sheetData>
  <mergeCells count="2">
    <mergeCell ref="A43:B43"/>
    <mergeCell ref="A35:B3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S53"/>
  <sheetViews>
    <sheetView topLeftCell="A34" zoomScale="80" zoomScaleNormal="80" workbookViewId="0">
      <pane xSplit="2" topLeftCell="BG1" activePane="topRight" state="frozen"/>
      <selection pane="topRight" activeCell="A46" sqref="A46"/>
    </sheetView>
  </sheetViews>
  <sheetFormatPr defaultColWidth="9.33203125" defaultRowHeight="14.4" x14ac:dyDescent="0.3"/>
  <cols>
    <col min="1" max="1" width="39.44140625" style="2" customWidth="1"/>
    <col min="2" max="2" width="19.6640625" style="2" customWidth="1"/>
    <col min="3" max="32" width="9.33203125" style="2"/>
    <col min="33" max="66" width="11.5546875" style="2" bestFit="1" customWidth="1"/>
    <col min="67" max="67" width="11.6640625" style="2" customWidth="1"/>
    <col min="68" max="68" width="12.6640625" style="287" customWidth="1"/>
    <col min="69" max="69" width="11.5546875" style="2" customWidth="1"/>
    <col min="70" max="70" width="10.88671875" style="2" customWidth="1"/>
    <col min="71" max="16384" width="9.33203125" style="2"/>
  </cols>
  <sheetData>
    <row r="1" spans="1:71" ht="15" thickBot="1" x14ac:dyDescent="0.35"/>
    <row r="2" spans="1:71" ht="15.6" x14ac:dyDescent="0.3">
      <c r="A2" s="79" t="s">
        <v>0</v>
      </c>
      <c r="B2" s="80" t="s">
        <v>38</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481">
        <v>2016</v>
      </c>
      <c r="BQ2" s="144">
        <v>2017</v>
      </c>
      <c r="BR2" s="353">
        <v>2018</v>
      </c>
    </row>
    <row r="3" spans="1:71" s="18" customFormat="1" ht="16.2" thickBot="1" x14ac:dyDescent="0.35">
      <c r="A3" s="313"/>
      <c r="B3" s="314"/>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8">
        <f>Population!G23</f>
        <v>18629</v>
      </c>
      <c r="AH3" s="168">
        <f t="shared" ref="AH3:AP3" si="0">AG3+($AG$3*(AG6/100))</f>
        <v>19677.5</v>
      </c>
      <c r="AI3" s="168">
        <f t="shared" si="0"/>
        <v>20726</v>
      </c>
      <c r="AJ3" s="168">
        <f t="shared" si="0"/>
        <v>21774.5</v>
      </c>
      <c r="AK3" s="168">
        <f t="shared" si="0"/>
        <v>22823</v>
      </c>
      <c r="AL3" s="168">
        <f t="shared" si="0"/>
        <v>23871.5</v>
      </c>
      <c r="AM3" s="168">
        <f t="shared" si="0"/>
        <v>24920</v>
      </c>
      <c r="AN3" s="168">
        <f t="shared" si="0"/>
        <v>25968.5</v>
      </c>
      <c r="AO3" s="168">
        <f t="shared" si="0"/>
        <v>27017</v>
      </c>
      <c r="AP3" s="168">
        <f t="shared" si="0"/>
        <v>28065.5</v>
      </c>
      <c r="AQ3" s="168">
        <f>Population!H23</f>
        <v>29114</v>
      </c>
      <c r="AR3" s="168">
        <f t="shared" ref="AR3:AZ3" si="1">AQ3+($AQ$3*(AQ6/100))</f>
        <v>28899.3</v>
      </c>
      <c r="AS3" s="168">
        <f t="shared" si="1"/>
        <v>28684.6</v>
      </c>
      <c r="AT3" s="168">
        <f t="shared" si="1"/>
        <v>28469.899999999998</v>
      </c>
      <c r="AU3" s="168">
        <f t="shared" si="1"/>
        <v>28255.199999999997</v>
      </c>
      <c r="AV3" s="168">
        <f t="shared" si="1"/>
        <v>28040.499999999996</v>
      </c>
      <c r="AW3" s="168">
        <f t="shared" si="1"/>
        <v>27825.799999999996</v>
      </c>
      <c r="AX3" s="168">
        <f t="shared" si="1"/>
        <v>27611.099999999995</v>
      </c>
      <c r="AY3" s="168">
        <f t="shared" si="1"/>
        <v>27396.399999999994</v>
      </c>
      <c r="AZ3" s="168">
        <f t="shared" si="1"/>
        <v>27181.699999999993</v>
      </c>
      <c r="BA3" s="168">
        <f>Population!I23</f>
        <v>26967</v>
      </c>
      <c r="BB3" s="168">
        <f t="shared" ref="BB3:BJ3" si="2">BA3+($BA$3*(BA6/100))</f>
        <v>29303.5</v>
      </c>
      <c r="BC3" s="168">
        <f t="shared" si="2"/>
        <v>31640</v>
      </c>
      <c r="BD3" s="168">
        <f t="shared" si="2"/>
        <v>33976.5</v>
      </c>
      <c r="BE3" s="168">
        <f t="shared" si="2"/>
        <v>36313</v>
      </c>
      <c r="BF3" s="168">
        <f t="shared" si="2"/>
        <v>38649.5</v>
      </c>
      <c r="BG3" s="168">
        <f t="shared" si="2"/>
        <v>40986</v>
      </c>
      <c r="BH3" s="168">
        <f t="shared" si="2"/>
        <v>43322.5</v>
      </c>
      <c r="BI3" s="168">
        <f t="shared" si="2"/>
        <v>45659</v>
      </c>
      <c r="BJ3" s="168">
        <f t="shared" si="2"/>
        <v>47995.5</v>
      </c>
      <c r="BK3" s="168">
        <f>Population!J23</f>
        <v>50332</v>
      </c>
      <c r="BL3" s="168">
        <f>BK3+($BK$3*(BK6/100))</f>
        <v>54692.912151889344</v>
      </c>
      <c r="BM3" s="168">
        <f>BL3+($BK$3*(BL6/100))</f>
        <v>59053.824303778689</v>
      </c>
      <c r="BN3" s="492">
        <f>BM3+($BK$3*(BM6/100))</f>
        <v>63414.736455668033</v>
      </c>
      <c r="BO3" s="492">
        <f>BN3+($BK$3*(BN6/100))</f>
        <v>67775.648607557378</v>
      </c>
      <c r="BP3" s="168">
        <f t="shared" ref="BP3:BR3" si="3">BO3+($BK$3*(BO6/100))</f>
        <v>72136.560759446729</v>
      </c>
      <c r="BQ3" s="594">
        <f t="shared" si="3"/>
        <v>76497.472911336081</v>
      </c>
      <c r="BR3" s="679">
        <f t="shared" si="3"/>
        <v>80858.385063225433</v>
      </c>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78"/>
      <c r="BQ4" s="483"/>
      <c r="BR4" s="678"/>
    </row>
    <row r="5" spans="1:71" ht="31.2" x14ac:dyDescent="0.3">
      <c r="A5" s="79" t="s">
        <v>1</v>
      </c>
      <c r="B5" s="80" t="s">
        <v>38</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481">
        <v>2016</v>
      </c>
      <c r="BQ5" s="144">
        <v>2017</v>
      </c>
      <c r="BR5" s="353">
        <v>2018</v>
      </c>
    </row>
    <row r="6" spans="1:71" ht="16.2" thickBot="1" x14ac:dyDescent="0.35">
      <c r="A6" s="42"/>
      <c r="B6" s="22"/>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154">
        <f t="shared" ref="AG6:AP6" si="4">((($AQ$3-$AG$3)/$AG$3)*100)/10</f>
        <v>5.6283214343228298</v>
      </c>
      <c r="AH6" s="154">
        <f t="shared" si="4"/>
        <v>5.6283214343228298</v>
      </c>
      <c r="AI6" s="154">
        <f t="shared" si="4"/>
        <v>5.6283214343228298</v>
      </c>
      <c r="AJ6" s="154">
        <f t="shared" si="4"/>
        <v>5.6283214343228298</v>
      </c>
      <c r="AK6" s="154">
        <f t="shared" si="4"/>
        <v>5.6283214343228298</v>
      </c>
      <c r="AL6" s="154">
        <f t="shared" si="4"/>
        <v>5.6283214343228298</v>
      </c>
      <c r="AM6" s="154">
        <f t="shared" si="4"/>
        <v>5.6283214343228298</v>
      </c>
      <c r="AN6" s="154">
        <f t="shared" si="4"/>
        <v>5.6283214343228298</v>
      </c>
      <c r="AO6" s="154">
        <f t="shared" si="4"/>
        <v>5.6283214343228298</v>
      </c>
      <c r="AP6" s="154">
        <f t="shared" si="4"/>
        <v>5.6283214343228298</v>
      </c>
      <c r="AQ6" s="154">
        <f t="shared" ref="AQ6:AZ6" si="5">((($BA$3-$AQ$3)/$AQ$3)*100)/10</f>
        <v>-0.73744590231503748</v>
      </c>
      <c r="AR6" s="154">
        <f t="shared" si="5"/>
        <v>-0.73744590231503748</v>
      </c>
      <c r="AS6" s="154">
        <f t="shared" si="5"/>
        <v>-0.73744590231503748</v>
      </c>
      <c r="AT6" s="154">
        <f t="shared" si="5"/>
        <v>-0.73744590231503748</v>
      </c>
      <c r="AU6" s="154">
        <f t="shared" si="5"/>
        <v>-0.73744590231503748</v>
      </c>
      <c r="AV6" s="154">
        <f t="shared" si="5"/>
        <v>-0.73744590231503748</v>
      </c>
      <c r="AW6" s="154">
        <f t="shared" si="5"/>
        <v>-0.73744590231503748</v>
      </c>
      <c r="AX6" s="154">
        <f t="shared" si="5"/>
        <v>-0.73744590231503748</v>
      </c>
      <c r="AY6" s="154">
        <f t="shared" si="5"/>
        <v>-0.73744590231503748</v>
      </c>
      <c r="AZ6" s="154">
        <f t="shared" si="5"/>
        <v>-0.73744590231503748</v>
      </c>
      <c r="BA6" s="154">
        <f t="shared" ref="BA6:BR6" si="6">((($BK$3-$BA$3)/$BA$3)*100)/10</f>
        <v>8.6642933956316988</v>
      </c>
      <c r="BB6" s="154">
        <f t="shared" si="6"/>
        <v>8.6642933956316988</v>
      </c>
      <c r="BC6" s="154">
        <f t="shared" si="6"/>
        <v>8.6642933956316988</v>
      </c>
      <c r="BD6" s="154">
        <f t="shared" si="6"/>
        <v>8.6642933956316988</v>
      </c>
      <c r="BE6" s="154">
        <f t="shared" si="6"/>
        <v>8.6642933956316988</v>
      </c>
      <c r="BF6" s="154">
        <f t="shared" si="6"/>
        <v>8.6642933956316988</v>
      </c>
      <c r="BG6" s="154">
        <f t="shared" si="6"/>
        <v>8.6642933956316988</v>
      </c>
      <c r="BH6" s="154">
        <f t="shared" si="6"/>
        <v>8.6642933956316988</v>
      </c>
      <c r="BI6" s="154">
        <f t="shared" si="6"/>
        <v>8.6642933956316988</v>
      </c>
      <c r="BJ6" s="154">
        <f t="shared" si="6"/>
        <v>8.6642933956316988</v>
      </c>
      <c r="BK6" s="154">
        <f t="shared" si="6"/>
        <v>8.6642933956316988</v>
      </c>
      <c r="BL6" s="154">
        <f t="shared" si="6"/>
        <v>8.6642933956316988</v>
      </c>
      <c r="BM6" s="154">
        <f t="shared" si="6"/>
        <v>8.6642933956316988</v>
      </c>
      <c r="BN6" s="154">
        <f t="shared" si="6"/>
        <v>8.6642933956316988</v>
      </c>
      <c r="BO6" s="154">
        <f t="shared" si="6"/>
        <v>8.6642933956316988</v>
      </c>
      <c r="BP6" s="211">
        <f t="shared" si="6"/>
        <v>8.6642933956316988</v>
      </c>
      <c r="BQ6" s="591">
        <f t="shared" si="6"/>
        <v>8.6642933956316988</v>
      </c>
      <c r="BR6" s="672">
        <f t="shared" si="6"/>
        <v>8.6642933956316988</v>
      </c>
      <c r="BS6" s="477"/>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P7" s="678"/>
      <c r="BQ7" s="678"/>
      <c r="BR7" s="765"/>
    </row>
    <row r="8" spans="1:71" ht="15.6" x14ac:dyDescent="0.3">
      <c r="A8" s="79" t="s">
        <v>2</v>
      </c>
      <c r="B8" s="4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64">
        <v>2015</v>
      </c>
      <c r="BP8" s="144">
        <v>2016</v>
      </c>
      <c r="BQ8" s="464">
        <v>2017</v>
      </c>
      <c r="BR8" s="353">
        <v>2018</v>
      </c>
    </row>
    <row r="9" spans="1:71" ht="16.2" thickBot="1" x14ac:dyDescent="0.35">
      <c r="A9" s="69"/>
      <c r="B9" s="70"/>
      <c r="C9" s="258"/>
      <c r="D9" s="258"/>
      <c r="E9" s="258"/>
      <c r="F9" s="258"/>
      <c r="G9" s="258"/>
      <c r="H9" s="258"/>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f t="shared" ref="AG9:AO9" si="7">AH9-($AQ$9*(AG12/100))</f>
        <v>0.23300785440000016</v>
      </c>
      <c r="AH9" s="151">
        <f t="shared" si="7"/>
        <v>0.23476167696000017</v>
      </c>
      <c r="AI9" s="151">
        <f t="shared" si="7"/>
        <v>0.23651549952000017</v>
      </c>
      <c r="AJ9" s="151">
        <f t="shared" si="7"/>
        <v>0.23826932208000018</v>
      </c>
      <c r="AK9" s="151">
        <f t="shared" si="7"/>
        <v>0.24002314464000019</v>
      </c>
      <c r="AL9" s="151">
        <f t="shared" si="7"/>
        <v>0.24177696720000019</v>
      </c>
      <c r="AM9" s="151">
        <f t="shared" si="7"/>
        <v>0.2435307897600002</v>
      </c>
      <c r="AN9" s="151">
        <f t="shared" si="7"/>
        <v>0.24528461232000021</v>
      </c>
      <c r="AO9" s="151">
        <f t="shared" si="7"/>
        <v>0.24703843488000021</v>
      </c>
      <c r="AP9" s="151">
        <f>AQ9-($AQ$9*(AP12/100))</f>
        <v>0.24879225744000022</v>
      </c>
      <c r="AQ9" s="151">
        <f t="shared" ref="AQ9:AY9" si="8">AR9-($BA$9*AQ12%)</f>
        <v>0.25054608000000023</v>
      </c>
      <c r="AR9" s="151">
        <f t="shared" si="8"/>
        <v>0.2540274720000002</v>
      </c>
      <c r="AS9" s="151">
        <f t="shared" si="8"/>
        <v>0.25750886400000017</v>
      </c>
      <c r="AT9" s="151">
        <f t="shared" si="8"/>
        <v>0.26099025600000014</v>
      </c>
      <c r="AU9" s="151">
        <f t="shared" si="8"/>
        <v>0.26447164800000011</v>
      </c>
      <c r="AV9" s="151">
        <f t="shared" si="8"/>
        <v>0.26795304000000009</v>
      </c>
      <c r="AW9" s="151">
        <f t="shared" si="8"/>
        <v>0.27143443200000006</v>
      </c>
      <c r="AX9" s="151">
        <f t="shared" si="8"/>
        <v>0.27491582400000003</v>
      </c>
      <c r="AY9" s="151">
        <f t="shared" si="8"/>
        <v>0.278397216</v>
      </c>
      <c r="AZ9" s="151">
        <f>BA9-($BA$9*AZ12%)</f>
        <v>0.28187860799999997</v>
      </c>
      <c r="BA9" s="151">
        <f>BB9-($BE$9*BA12%)</f>
        <v>0.28536</v>
      </c>
      <c r="BB9" s="151">
        <f>BC9-($BE$9*BB12%)</f>
        <v>0.28902</v>
      </c>
      <c r="BC9" s="151">
        <f>BD9-($BE$9*BC12%)</f>
        <v>0.29268</v>
      </c>
      <c r="BD9" s="151">
        <f>BE9-($BE$9*BD12%)</f>
        <v>0.29633999999999999</v>
      </c>
      <c r="BE9" s="151">
        <f>'Per Capita Generation'!E24</f>
        <v>0.3</v>
      </c>
      <c r="BF9" s="151">
        <f t="shared" ref="BF9:BK9" si="9">BE9+($BE$9*(BE12/100))</f>
        <v>0.30365999999999999</v>
      </c>
      <c r="BG9" s="151">
        <f t="shared" si="9"/>
        <v>0.30731999999999998</v>
      </c>
      <c r="BH9" s="151">
        <f t="shared" si="9"/>
        <v>0.31097999999999998</v>
      </c>
      <c r="BI9" s="151">
        <f t="shared" si="9"/>
        <v>0.31463999999999998</v>
      </c>
      <c r="BJ9" s="151">
        <f t="shared" si="9"/>
        <v>0.31829999999999997</v>
      </c>
      <c r="BK9" s="151">
        <f t="shared" si="9"/>
        <v>0.32195999999999997</v>
      </c>
      <c r="BL9" s="196">
        <f>BK9+($BK$9*(BK12/100))</f>
        <v>0.32588791199999995</v>
      </c>
      <c r="BM9" s="199">
        <f>BL9+($BK$9*(BL12/100))</f>
        <v>0.32981582399999992</v>
      </c>
      <c r="BN9" s="488">
        <f>BM9+($BK$9*(BM12/100))</f>
        <v>0.3337437359999999</v>
      </c>
      <c r="BO9" s="196">
        <f>BN9+($BK$9*(BN12/100))</f>
        <v>0.33767164799999988</v>
      </c>
      <c r="BP9" s="488">
        <f t="shared" ref="BP9:BR9" si="10">BO9+($BK$9*(BO12/100))</f>
        <v>0.34159955999999986</v>
      </c>
      <c r="BQ9" s="196">
        <f t="shared" si="10"/>
        <v>0.34552747199999984</v>
      </c>
      <c r="BR9" s="579">
        <f t="shared" si="10"/>
        <v>0.34945538399999981</v>
      </c>
      <c r="BS9" s="477"/>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P10" s="483"/>
      <c r="BQ10" s="483"/>
      <c r="BR10" s="678"/>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144">
        <v>2015</v>
      </c>
      <c r="BP11" s="144">
        <v>2016</v>
      </c>
      <c r="BQ11" s="464">
        <v>2017</v>
      </c>
      <c r="BR11" s="353">
        <v>2018</v>
      </c>
    </row>
    <row r="12" spans="1:71" ht="16.2" thickBot="1" x14ac:dyDescent="0.35">
      <c r="A12" s="43"/>
      <c r="B12" s="25"/>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7">
        <v>1.22</v>
      </c>
      <c r="BP12" s="24">
        <v>1.22</v>
      </c>
      <c r="BQ12" s="24">
        <v>1.22</v>
      </c>
      <c r="BR12" s="681">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78"/>
      <c r="BP13" s="765"/>
      <c r="BQ13" s="765"/>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464">
        <v>2015</v>
      </c>
      <c r="BP14" s="144">
        <v>2016</v>
      </c>
      <c r="BQ14" s="464">
        <v>2017</v>
      </c>
      <c r="BR14" s="353">
        <v>2018</v>
      </c>
    </row>
    <row r="15" spans="1:71" ht="16.2" thickBot="1" x14ac:dyDescent="0.35">
      <c r="A15" s="39"/>
      <c r="B15" s="24"/>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f t="shared" ref="AG15:BD15" si="11">AG9*AG3*365/10^6</f>
        <v>1.5843567116604249</v>
      </c>
      <c r="AH15" s="215">
        <f t="shared" si="11"/>
        <v>1.6861258579088472</v>
      </c>
      <c r="AI15" s="215">
        <f t="shared" si="11"/>
        <v>1.7892373887138062</v>
      </c>
      <c r="AJ15" s="215">
        <f t="shared" si="11"/>
        <v>1.8936913040753018</v>
      </c>
      <c r="AK15" s="215">
        <f t="shared" si="11"/>
        <v>1.9994876039933343</v>
      </c>
      <c r="AL15" s="215">
        <f t="shared" si="11"/>
        <v>2.1066262884679037</v>
      </c>
      <c r="AM15" s="215">
        <f t="shared" si="11"/>
        <v>2.2151073574990101</v>
      </c>
      <c r="AN15" s="215">
        <f t="shared" si="11"/>
        <v>2.3249308110866527</v>
      </c>
      <c r="AO15" s="215">
        <f t="shared" si="11"/>
        <v>2.4360966492308327</v>
      </c>
      <c r="AP15" s="215">
        <f t="shared" si="11"/>
        <v>2.5486048719315493</v>
      </c>
      <c r="AQ15" s="215">
        <f t="shared" si="11"/>
        <v>2.662455479188802</v>
      </c>
      <c r="AR15" s="215">
        <f t="shared" si="11"/>
        <v>2.6795438843729062</v>
      </c>
      <c r="AS15" s="215">
        <f t="shared" si="11"/>
        <v>2.6960866475074576</v>
      </c>
      <c r="AT15" s="215">
        <f t="shared" si="11"/>
        <v>2.7120837685924575</v>
      </c>
      <c r="AU15" s="215">
        <f t="shared" si="11"/>
        <v>2.7275352476279044</v>
      </c>
      <c r="AV15" s="215">
        <f t="shared" si="11"/>
        <v>2.7424410846138003</v>
      </c>
      <c r="AW15" s="215">
        <f t="shared" si="11"/>
        <v>2.7568012795501446</v>
      </c>
      <c r="AX15" s="215">
        <f t="shared" si="11"/>
        <v>2.7706158324369361</v>
      </c>
      <c r="AY15" s="215">
        <f t="shared" si="11"/>
        <v>2.7838847432741756</v>
      </c>
      <c r="AZ15" s="215">
        <f t="shared" si="11"/>
        <v>2.7966080120618626</v>
      </c>
      <c r="BA15" s="215">
        <f t="shared" si="11"/>
        <v>2.8087856388000003</v>
      </c>
      <c r="BB15" s="215">
        <f t="shared" si="11"/>
        <v>3.0912936130500004</v>
      </c>
      <c r="BC15" s="215">
        <f t="shared" si="11"/>
        <v>3.3800442479999995</v>
      </c>
      <c r="BD15" s="215">
        <f t="shared" si="11"/>
        <v>3.6750375436499998</v>
      </c>
      <c r="BE15" s="215">
        <f t="shared" ref="BE15:BR15" si="12">BE9*BE3*365/10^6</f>
        <v>3.9762735</v>
      </c>
      <c r="BF15" s="215">
        <f t="shared" si="12"/>
        <v>4.2837521170500006</v>
      </c>
      <c r="BG15" s="215">
        <f t="shared" si="12"/>
        <v>4.5974733947999997</v>
      </c>
      <c r="BH15" s="215">
        <f t="shared" si="12"/>
        <v>4.9174373332500005</v>
      </c>
      <c r="BI15" s="215">
        <f t="shared" si="12"/>
        <v>5.2436439323999995</v>
      </c>
      <c r="BJ15" s="215">
        <f t="shared" si="12"/>
        <v>5.5760931922499992</v>
      </c>
      <c r="BK15" s="215">
        <f t="shared" si="12"/>
        <v>5.9147851127999997</v>
      </c>
      <c r="BL15" s="215">
        <f t="shared" si="12"/>
        <v>6.505672013968204</v>
      </c>
      <c r="BM15" s="215">
        <f t="shared" si="12"/>
        <v>7.1090632889322265</v>
      </c>
      <c r="BN15" s="215">
        <f t="shared" si="12"/>
        <v>7.7249589376920653</v>
      </c>
      <c r="BO15" s="501">
        <f t="shared" si="12"/>
        <v>8.3533589602477214</v>
      </c>
      <c r="BP15" s="215">
        <f t="shared" si="12"/>
        <v>8.9942633565991947</v>
      </c>
      <c r="BQ15" s="215">
        <f t="shared" si="12"/>
        <v>9.6476721267464853</v>
      </c>
      <c r="BR15" s="666">
        <f t="shared" si="12"/>
        <v>10.313585270689591</v>
      </c>
      <c r="BS15" s="477"/>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P16" s="483"/>
      <c r="BQ16" s="678"/>
      <c r="BS16" s="619"/>
    </row>
    <row r="17" spans="1:71" ht="46.8" x14ac:dyDescent="0.3">
      <c r="A17" s="79" t="s">
        <v>6</v>
      </c>
      <c r="B17" s="80" t="s">
        <v>38</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144">
        <v>2016</v>
      </c>
      <c r="BQ17" s="464">
        <v>2017</v>
      </c>
      <c r="BR17" s="353">
        <v>2018</v>
      </c>
    </row>
    <row r="18" spans="1:71" ht="16.2" thickBot="1" x14ac:dyDescent="0.35">
      <c r="A18" s="44"/>
      <c r="B18" s="26"/>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f>'Proportion going to landfill'!$D$25</f>
        <v>70</v>
      </c>
      <c r="AH18" s="155">
        <f>'Proportion going to landfill'!$D$25</f>
        <v>70</v>
      </c>
      <c r="AI18" s="155">
        <f>'Proportion going to landfill'!$D$25</f>
        <v>70</v>
      </c>
      <c r="AJ18" s="155">
        <f>'Proportion going to landfill'!$D$25</f>
        <v>70</v>
      </c>
      <c r="AK18" s="155">
        <f>'Proportion going to landfill'!$D$25</f>
        <v>70</v>
      </c>
      <c r="AL18" s="155">
        <f>'Proportion going to landfill'!$D$25</f>
        <v>70</v>
      </c>
      <c r="AM18" s="155">
        <f>'Proportion going to landfill'!$D$25</f>
        <v>70</v>
      </c>
      <c r="AN18" s="155">
        <f>'Proportion going to landfill'!$D$25</f>
        <v>70</v>
      </c>
      <c r="AO18" s="155">
        <f>'Proportion going to landfill'!$D$25</f>
        <v>70</v>
      </c>
      <c r="AP18" s="155">
        <f>'Proportion going to landfill'!$D$25</f>
        <v>70</v>
      </c>
      <c r="AQ18" s="155">
        <f>'Proportion going to landfill'!$D$25</f>
        <v>70</v>
      </c>
      <c r="AR18" s="155">
        <f>'Proportion going to landfill'!$D$25</f>
        <v>70</v>
      </c>
      <c r="AS18" s="155">
        <f>'Proportion going to landfill'!$D$25</f>
        <v>70</v>
      </c>
      <c r="AT18" s="155">
        <f>'Proportion going to landfill'!$D$25</f>
        <v>70</v>
      </c>
      <c r="AU18" s="155">
        <f>'Proportion going to landfill'!$D$25</f>
        <v>70</v>
      </c>
      <c r="AV18" s="155">
        <f>'Proportion going to landfill'!$D$25</f>
        <v>70</v>
      </c>
      <c r="AW18" s="155">
        <f>'Proportion going to landfill'!$D$25</f>
        <v>70</v>
      </c>
      <c r="AX18" s="155">
        <f>'Proportion going to landfill'!$D$25</f>
        <v>70</v>
      </c>
      <c r="AY18" s="155">
        <f>'Proportion going to landfill'!$D$25</f>
        <v>70</v>
      </c>
      <c r="AZ18" s="155">
        <f>'Proportion going to landfill'!$D$25</f>
        <v>70</v>
      </c>
      <c r="BA18" s="155">
        <f>'Proportion going to landfill'!$D$25</f>
        <v>70</v>
      </c>
      <c r="BB18" s="155">
        <f>'Proportion going to landfill'!$D$25</f>
        <v>70</v>
      </c>
      <c r="BC18" s="155">
        <f>'Proportion going to landfill'!$D$25</f>
        <v>70</v>
      </c>
      <c r="BD18" s="155">
        <f>'Proportion going to landfill'!$D$25</f>
        <v>70</v>
      </c>
      <c r="BE18" s="155">
        <f>'Proportion going to landfill'!$D$25</f>
        <v>70</v>
      </c>
      <c r="BF18" s="155">
        <f>'Proportion going to landfill'!$D$25</f>
        <v>70</v>
      </c>
      <c r="BG18" s="155">
        <f>'Proportion going to landfill'!$D$25</f>
        <v>70</v>
      </c>
      <c r="BH18" s="155">
        <f>'Proportion going to landfill'!$D$25</f>
        <v>70</v>
      </c>
      <c r="BI18" s="155">
        <f>'Proportion going to landfill'!$D$25</f>
        <v>70</v>
      </c>
      <c r="BJ18" s="155">
        <f>'Proportion going to landfill'!$D$25</f>
        <v>70</v>
      </c>
      <c r="BK18" s="155">
        <f>'Proportion going to landfill'!$E$25</f>
        <v>70</v>
      </c>
      <c r="BL18" s="155">
        <f>'Proportion going to landfill'!$E$25</f>
        <v>70</v>
      </c>
      <c r="BM18" s="155">
        <f>'Proportion going to landfill'!$F$25</f>
        <v>70</v>
      </c>
      <c r="BN18" s="671">
        <f>'Proportion going to landfill'!$G$25</f>
        <v>70</v>
      </c>
      <c r="BO18" s="214">
        <f>'Proportion going to landfill'!$G$25</f>
        <v>70</v>
      </c>
      <c r="BP18" s="214">
        <f>'Proportion going to landfill'!$G$25</f>
        <v>70</v>
      </c>
      <c r="BQ18" s="214">
        <f>'Proportion going to landfill'!$G$25</f>
        <v>70</v>
      </c>
      <c r="BR18" s="603">
        <f>'Proportion going to landfill'!$G$25</f>
        <v>70</v>
      </c>
      <c r="BS18" s="477"/>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P19" s="678"/>
      <c r="BQ19" s="765"/>
      <c r="BR19" s="765"/>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464">
        <v>2017</v>
      </c>
      <c r="BR20" s="353">
        <v>2018</v>
      </c>
    </row>
    <row r="21" spans="1:71" ht="16.2" thickBot="1" x14ac:dyDescent="0.35">
      <c r="A21" s="44"/>
      <c r="B21" s="28"/>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f t="shared" ref="AG21:BR21" si="13">AG18%*AG15</f>
        <v>1.1090496981622973</v>
      </c>
      <c r="AH21" s="154">
        <f t="shared" si="13"/>
        <v>1.1802881005361929</v>
      </c>
      <c r="AI21" s="154">
        <f t="shared" si="13"/>
        <v>1.2524661720996644</v>
      </c>
      <c r="AJ21" s="154">
        <f t="shared" si="13"/>
        <v>1.3255839128527112</v>
      </c>
      <c r="AK21" s="154">
        <f t="shared" si="13"/>
        <v>1.3996413227953339</v>
      </c>
      <c r="AL21" s="154">
        <f t="shared" si="13"/>
        <v>1.4746384019275325</v>
      </c>
      <c r="AM21" s="154">
        <f t="shared" si="13"/>
        <v>1.550575150249307</v>
      </c>
      <c r="AN21" s="154">
        <f t="shared" si="13"/>
        <v>1.6274515677606567</v>
      </c>
      <c r="AO21" s="154">
        <f t="shared" si="13"/>
        <v>1.7052676544615828</v>
      </c>
      <c r="AP21" s="154">
        <f t="shared" si="13"/>
        <v>1.7840234103520844</v>
      </c>
      <c r="AQ21" s="154">
        <f t="shared" si="13"/>
        <v>1.8637188354321612</v>
      </c>
      <c r="AR21" s="154">
        <f t="shared" si="13"/>
        <v>1.8756807190610343</v>
      </c>
      <c r="AS21" s="154">
        <f t="shared" si="13"/>
        <v>1.8872606532552203</v>
      </c>
      <c r="AT21" s="154">
        <f t="shared" si="13"/>
        <v>1.8984586380147201</v>
      </c>
      <c r="AU21" s="154">
        <f t="shared" si="13"/>
        <v>1.9092746733395329</v>
      </c>
      <c r="AV21" s="154">
        <f t="shared" si="13"/>
        <v>1.91970875922966</v>
      </c>
      <c r="AW21" s="154">
        <f t="shared" si="13"/>
        <v>1.9297608956851011</v>
      </c>
      <c r="AX21" s="154">
        <f t="shared" si="13"/>
        <v>1.9394310827058552</v>
      </c>
      <c r="AY21" s="154">
        <f t="shared" si="13"/>
        <v>1.9487193202919229</v>
      </c>
      <c r="AZ21" s="154">
        <f t="shared" si="13"/>
        <v>1.9576256084433037</v>
      </c>
      <c r="BA21" s="154">
        <f t="shared" si="13"/>
        <v>1.9661499471600001</v>
      </c>
      <c r="BB21" s="154">
        <f t="shared" si="13"/>
        <v>2.163905529135</v>
      </c>
      <c r="BC21" s="154">
        <f t="shared" si="13"/>
        <v>2.3660309735999996</v>
      </c>
      <c r="BD21" s="154">
        <f t="shared" si="13"/>
        <v>2.5725262805549995</v>
      </c>
      <c r="BE21" s="154">
        <f t="shared" si="13"/>
        <v>2.7833914499999999</v>
      </c>
      <c r="BF21" s="154">
        <f t="shared" si="13"/>
        <v>2.9986264819350001</v>
      </c>
      <c r="BG21" s="154">
        <f t="shared" si="13"/>
        <v>3.2182313763599995</v>
      </c>
      <c r="BH21" s="154">
        <f t="shared" si="13"/>
        <v>3.442206133275</v>
      </c>
      <c r="BI21" s="154">
        <f t="shared" si="13"/>
        <v>3.6705507526799992</v>
      </c>
      <c r="BJ21" s="154">
        <f t="shared" si="13"/>
        <v>3.9032652345749992</v>
      </c>
      <c r="BK21" s="154">
        <f t="shared" si="13"/>
        <v>4.1403495789599996</v>
      </c>
      <c r="BL21" s="154">
        <f t="shared" si="13"/>
        <v>4.5539704097777429</v>
      </c>
      <c r="BM21" s="154">
        <f t="shared" si="13"/>
        <v>4.9763443022525582</v>
      </c>
      <c r="BN21" s="212">
        <f t="shared" si="13"/>
        <v>5.4074712563844454</v>
      </c>
      <c r="BO21" s="212">
        <f t="shared" si="13"/>
        <v>5.8473512721734044</v>
      </c>
      <c r="BP21" s="212">
        <f t="shared" si="13"/>
        <v>6.2959843496194363</v>
      </c>
      <c r="BQ21" s="154">
        <f t="shared" si="13"/>
        <v>6.7533704887225392</v>
      </c>
      <c r="BR21" s="672">
        <f t="shared" si="13"/>
        <v>7.2195096894827131</v>
      </c>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P22" s="483"/>
      <c r="BQ22" s="678"/>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464">
        <v>2015</v>
      </c>
      <c r="BP23" s="144">
        <v>2016</v>
      </c>
      <c r="BQ23" s="144">
        <v>2017</v>
      </c>
      <c r="BR23" s="353">
        <v>2018</v>
      </c>
    </row>
    <row r="24" spans="1:71" ht="16.2" thickBot="1" x14ac:dyDescent="0.35">
      <c r="A24" s="44"/>
      <c r="B24" s="26"/>
      <c r="C24" s="7"/>
      <c r="D24" s="7"/>
      <c r="E24" s="7"/>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f t="shared" ref="AG24:AT24" si="14">AG21*$B$44*$B$36*$B$37</f>
        <v>1.9433212431079039E-2</v>
      </c>
      <c r="AH24" s="156">
        <f t="shared" si="14"/>
        <v>2.0681480212835387E-2</v>
      </c>
      <c r="AI24" s="156">
        <f t="shared" si="14"/>
        <v>2.1946213253999161E-2</v>
      </c>
      <c r="AJ24" s="156">
        <f t="shared" si="14"/>
        <v>2.3227411554570348E-2</v>
      </c>
      <c r="AK24" s="156">
        <f t="shared" si="14"/>
        <v>2.4525075114548961E-2</v>
      </c>
      <c r="AL24" s="156">
        <f t="shared" si="14"/>
        <v>2.5839203933934997E-2</v>
      </c>
      <c r="AM24" s="156">
        <f t="shared" si="14"/>
        <v>2.7169798012728459E-2</v>
      </c>
      <c r="AN24" s="156">
        <f t="shared" si="14"/>
        <v>2.8516857350929334E-2</v>
      </c>
      <c r="AO24" s="156">
        <f t="shared" si="14"/>
        <v>2.9880381948537638E-2</v>
      </c>
      <c r="AP24" s="156">
        <f t="shared" si="14"/>
        <v>3.1260371805553362E-2</v>
      </c>
      <c r="AQ24" s="156">
        <f t="shared" si="14"/>
        <v>3.2656826921976502E-2</v>
      </c>
      <c r="AR24" s="156">
        <f t="shared" si="14"/>
        <v>3.2866427831675066E-2</v>
      </c>
      <c r="AS24" s="156">
        <f t="shared" si="14"/>
        <v>3.3069336070599274E-2</v>
      </c>
      <c r="AT24" s="156">
        <f t="shared" si="14"/>
        <v>3.3265551638749134E-2</v>
      </c>
      <c r="AU24" s="156">
        <f>AU21*$B$45*$B$36*$B$37</f>
        <v>3.5978371944410163E-2</v>
      </c>
      <c r="AV24" s="156">
        <f t="shared" ref="AV24:BD24" si="15">AV21*$B$45*$B$36*$B$37</f>
        <v>3.6174991858923713E-2</v>
      </c>
      <c r="AW24" s="156">
        <f t="shared" si="15"/>
        <v>3.6364414318290045E-2</v>
      </c>
      <c r="AX24" s="156">
        <f t="shared" si="15"/>
        <v>3.6546639322509136E-2</v>
      </c>
      <c r="AY24" s="156">
        <f t="shared" si="15"/>
        <v>3.6721666871580995E-2</v>
      </c>
      <c r="AZ24" s="156">
        <f t="shared" si="15"/>
        <v>3.6889496965505614E-2</v>
      </c>
      <c r="BA24" s="156">
        <f t="shared" si="15"/>
        <v>3.7050129604283048E-2</v>
      </c>
      <c r="BB24" s="156">
        <f t="shared" si="15"/>
        <v>4.0776635791019943E-2</v>
      </c>
      <c r="BC24" s="156">
        <f t="shared" si="15"/>
        <v>4.4585487666518396E-2</v>
      </c>
      <c r="BD24" s="156">
        <f t="shared" si="15"/>
        <v>4.8476685230778416E-2</v>
      </c>
      <c r="BE24" s="156">
        <f>BE21*$B$46*$B$36*$B$37</f>
        <v>6.649507750479744E-2</v>
      </c>
      <c r="BF24" s="156">
        <f t="shared" ref="BF24:BR24" si="16">BF21*$B$46*$B$36*$B$37</f>
        <v>7.1637031264217596E-2</v>
      </c>
      <c r="BG24" s="156">
        <f t="shared" si="16"/>
        <v>7.6883380812076976E-2</v>
      </c>
      <c r="BH24" s="156">
        <f t="shared" si="16"/>
        <v>8.2234126148375664E-2</v>
      </c>
      <c r="BI24" s="156">
        <f t="shared" si="16"/>
        <v>8.7689267273113589E-2</v>
      </c>
      <c r="BJ24" s="156">
        <f t="shared" si="16"/>
        <v>9.3248804186290779E-2</v>
      </c>
      <c r="BK24" s="156">
        <f t="shared" si="16"/>
        <v>9.8912736887907249E-2</v>
      </c>
      <c r="BL24" s="156">
        <f t="shared" si="16"/>
        <v>0.10879411710225856</v>
      </c>
      <c r="BM24" s="156">
        <f t="shared" si="16"/>
        <v>0.11888460750601251</v>
      </c>
      <c r="BN24" s="156">
        <f t="shared" si="16"/>
        <v>0.12918420809916914</v>
      </c>
      <c r="BO24" s="605">
        <f t="shared" si="16"/>
        <v>0.13969291888172844</v>
      </c>
      <c r="BP24" s="497">
        <f t="shared" si="16"/>
        <v>0.15041073985369044</v>
      </c>
      <c r="BQ24" s="497">
        <f t="shared" si="16"/>
        <v>0.16133767101505506</v>
      </c>
      <c r="BR24" s="675">
        <f t="shared" si="16"/>
        <v>0.17247371236582232</v>
      </c>
      <c r="BS24" s="477"/>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483"/>
      <c r="BP25" s="483"/>
      <c r="BQ25" s="483"/>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259">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144">
        <v>2016</v>
      </c>
      <c r="BQ26" s="144">
        <v>2017</v>
      </c>
      <c r="BR26" s="353">
        <v>2018</v>
      </c>
    </row>
    <row r="27" spans="1:71" ht="16.2" thickBot="1" x14ac:dyDescent="0.35">
      <c r="A27" s="44"/>
      <c r="B27" s="28"/>
      <c r="C27" s="7"/>
      <c r="D27" s="7"/>
      <c r="E27" s="7"/>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f t="shared" ref="AG27:BO27" si="17">AG24+(AF27*$B$38)</f>
        <v>1.9433212431079039E-2</v>
      </c>
      <c r="AH27" s="151">
        <f t="shared" si="17"/>
        <v>3.7076886802616074E-2</v>
      </c>
      <c r="AI27" s="151">
        <f t="shared" si="17"/>
        <v>5.3227229522826658E-2</v>
      </c>
      <c r="AJ27" s="151">
        <f t="shared" si="17"/>
        <v>6.8134143921611393E-2</v>
      </c>
      <c r="AK27" s="151">
        <f t="shared" si="17"/>
        <v>8.2008468362230677E-2</v>
      </c>
      <c r="AL27" s="151">
        <f t="shared" si="17"/>
        <v>9.5028082889100141E-2</v>
      </c>
      <c r="AM27" s="151">
        <f t="shared" si="17"/>
        <v>0.10734306128249388</v>
      </c>
      <c r="AN27" s="151">
        <f t="shared" si="17"/>
        <v>0.11908001774244631</v>
      </c>
      <c r="AO27" s="151">
        <f t="shared" si="17"/>
        <v>0.13034577409766773</v>
      </c>
      <c r="AP27" s="151">
        <f t="shared" si="17"/>
        <v>0.14123045375521609</v>
      </c>
      <c r="AQ27" s="151">
        <f t="shared" si="17"/>
        <v>0.15181009200298892</v>
      </c>
      <c r="AR27" s="151">
        <f t="shared" si="17"/>
        <v>0.16094551880278193</v>
      </c>
      <c r="AS27" s="151">
        <f t="shared" si="17"/>
        <v>0.16885580106877374</v>
      </c>
      <c r="AT27" s="260">
        <f t="shared" si="17"/>
        <v>0.17572576110664667</v>
      </c>
      <c r="AU27" s="151">
        <f t="shared" si="17"/>
        <v>0.18423462714977601</v>
      </c>
      <c r="AV27" s="261">
        <f t="shared" si="17"/>
        <v>0.19161000450801385</v>
      </c>
      <c r="AW27" s="151">
        <f t="shared" si="17"/>
        <v>0.19802188303172</v>
      </c>
      <c r="AX27" s="151">
        <f t="shared" si="17"/>
        <v>0.20361367970471378</v>
      </c>
      <c r="AY27" s="151">
        <f t="shared" si="17"/>
        <v>0.20850639252307721</v>
      </c>
      <c r="AZ27" s="151">
        <f t="shared" si="17"/>
        <v>0.21280210503832553</v>
      </c>
      <c r="BA27" s="151">
        <f t="shared" si="17"/>
        <v>0.21658694306929377</v>
      </c>
      <c r="BB27" s="151">
        <f t="shared" si="17"/>
        <v>0.22350664022300368</v>
      </c>
      <c r="BC27" s="151">
        <f t="shared" si="17"/>
        <v>0.23315350003031388</v>
      </c>
      <c r="BD27" s="151">
        <f t="shared" si="17"/>
        <v>0.24518355726156935</v>
      </c>
      <c r="BE27" s="151">
        <f t="shared" si="17"/>
        <v>0.27335146446032244</v>
      </c>
      <c r="BF27" s="151">
        <f t="shared" si="17"/>
        <v>0.30225810936098613</v>
      </c>
      <c r="BG27" s="151">
        <f t="shared" si="17"/>
        <v>0.33189240804353604</v>
      </c>
      <c r="BH27" s="151">
        <f t="shared" si="17"/>
        <v>0.36224500922979058</v>
      </c>
      <c r="BI27" s="151">
        <f t="shared" si="17"/>
        <v>0.39330802343629623</v>
      </c>
      <c r="BJ27" s="151">
        <f t="shared" si="17"/>
        <v>0.4250747944661189</v>
      </c>
      <c r="BK27" s="151">
        <f t="shared" si="17"/>
        <v>0.45753970662110977</v>
      </c>
      <c r="BL27" s="151">
        <f t="shared" si="17"/>
        <v>0.49481107377510541</v>
      </c>
      <c r="BM27" s="151">
        <f t="shared" si="17"/>
        <v>0.53634665956975169</v>
      </c>
      <c r="BN27" s="260">
        <f t="shared" si="17"/>
        <v>0.58168899020371467</v>
      </c>
      <c r="BO27" s="260">
        <f t="shared" si="17"/>
        <v>0.63045210432327359</v>
      </c>
      <c r="BP27" s="260">
        <f t="shared" ref="BP27" si="18">BP24+(BO27*$B$38)</f>
        <v>0.68231037417415785</v>
      </c>
      <c r="BQ27" s="260">
        <f t="shared" ref="BQ27" si="19">BQ24+(BP27*$B$38)</f>
        <v>0.73698907423442306</v>
      </c>
      <c r="BR27" s="682">
        <f t="shared" ref="BR27" si="20">BR24+(BQ27*$B$38)</f>
        <v>0.79425642416158382</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213"/>
      <c r="BN28" s="6"/>
      <c r="BO28" s="483"/>
      <c r="BP28" s="678"/>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677">
        <v>2015</v>
      </c>
      <c r="BP29" s="144">
        <v>2016</v>
      </c>
      <c r="BQ29" s="144">
        <v>2017</v>
      </c>
      <c r="BR29" s="353">
        <v>2018</v>
      </c>
    </row>
    <row r="30" spans="1:71" ht="16.2" thickBot="1" x14ac:dyDescent="0.35">
      <c r="A30" s="44"/>
      <c r="B30" s="26"/>
      <c r="C30" s="7"/>
      <c r="D30" s="7"/>
      <c r="E30" s="7"/>
      <c r="F30" s="7"/>
      <c r="G30" s="7"/>
      <c r="H30" s="7"/>
      <c r="I30" s="7"/>
      <c r="J30" s="7"/>
      <c r="K30" s="7"/>
      <c r="L30" s="7"/>
      <c r="M30" s="7"/>
      <c r="N30" s="7"/>
      <c r="O30" s="7"/>
      <c r="P30" s="7"/>
      <c r="Q30" s="7"/>
      <c r="R30" s="7"/>
      <c r="S30" s="151"/>
      <c r="T30" s="151"/>
      <c r="U30" s="151"/>
      <c r="V30" s="151"/>
      <c r="W30" s="151"/>
      <c r="X30" s="151"/>
      <c r="Y30" s="151"/>
      <c r="Z30" s="151"/>
      <c r="AA30" s="151"/>
      <c r="AB30" s="151"/>
      <c r="AC30" s="151"/>
      <c r="AD30" s="151"/>
      <c r="AE30" s="151"/>
      <c r="AF30" s="151"/>
      <c r="AG30" s="151">
        <f t="shared" ref="AG30:BO30" si="21">AF27*(1-$B$38)</f>
        <v>0</v>
      </c>
      <c r="AH30" s="151">
        <f t="shared" si="21"/>
        <v>3.0378058412983506E-3</v>
      </c>
      <c r="AI30" s="151">
        <f t="shared" si="21"/>
        <v>5.7958705337885748E-3</v>
      </c>
      <c r="AJ30" s="151">
        <f t="shared" si="21"/>
        <v>8.3204971557856167E-3</v>
      </c>
      <c r="AK30" s="151">
        <f t="shared" si="21"/>
        <v>1.0650750673929675E-2</v>
      </c>
      <c r="AL30" s="151">
        <f t="shared" si="21"/>
        <v>1.2819589407065545E-2</v>
      </c>
      <c r="AM30" s="151">
        <f t="shared" si="21"/>
        <v>1.4854819619334719E-2</v>
      </c>
      <c r="AN30" s="151">
        <f t="shared" si="21"/>
        <v>1.6779900890976911E-2</v>
      </c>
      <c r="AO30" s="151">
        <f t="shared" si="21"/>
        <v>1.8614625593316211E-2</v>
      </c>
      <c r="AP30" s="151">
        <f t="shared" si="21"/>
        <v>2.0375692148004998E-2</v>
      </c>
      <c r="AQ30" s="151">
        <f t="shared" si="21"/>
        <v>2.2077188674203666E-2</v>
      </c>
      <c r="AR30" s="151">
        <f t="shared" si="21"/>
        <v>2.3731001031882051E-2</v>
      </c>
      <c r="AS30" s="151">
        <f t="shared" si="21"/>
        <v>2.5159053804607482E-2</v>
      </c>
      <c r="AT30" s="151">
        <f t="shared" si="21"/>
        <v>2.6395591600876216E-2</v>
      </c>
      <c r="AU30" s="151">
        <f t="shared" si="21"/>
        <v>2.7469505901280836E-2</v>
      </c>
      <c r="AV30" s="151">
        <f t="shared" si="21"/>
        <v>2.8799614500685893E-2</v>
      </c>
      <c r="AW30" s="151">
        <f t="shared" si="21"/>
        <v>2.9952535794583904E-2</v>
      </c>
      <c r="AX30" s="151">
        <f t="shared" si="21"/>
        <v>3.0954842649515372E-2</v>
      </c>
      <c r="AY30" s="151">
        <f t="shared" si="21"/>
        <v>3.1828954053217555E-2</v>
      </c>
      <c r="AZ30" s="151">
        <f t="shared" si="21"/>
        <v>3.259378445025729E-2</v>
      </c>
      <c r="BA30" s="151">
        <f t="shared" si="21"/>
        <v>3.3265291573314829E-2</v>
      </c>
      <c r="BB30" s="151">
        <f t="shared" si="21"/>
        <v>3.3856938637310055E-2</v>
      </c>
      <c r="BC30" s="151">
        <f t="shared" si="21"/>
        <v>3.4938627859208211E-2</v>
      </c>
      <c r="BD30" s="151">
        <f t="shared" si="21"/>
        <v>3.6446627999522946E-2</v>
      </c>
      <c r="BE30" s="151">
        <f t="shared" si="21"/>
        <v>3.8327170306044323E-2</v>
      </c>
      <c r="BF30" s="151">
        <f t="shared" si="21"/>
        <v>4.2730386363553904E-2</v>
      </c>
      <c r="BG30" s="151">
        <f t="shared" si="21"/>
        <v>4.724908212952704E-2</v>
      </c>
      <c r="BH30" s="151">
        <f t="shared" si="21"/>
        <v>5.188152496212111E-2</v>
      </c>
      <c r="BI30" s="151">
        <f t="shared" si="21"/>
        <v>5.6626253066607929E-2</v>
      </c>
      <c r="BJ30" s="151">
        <f t="shared" si="21"/>
        <v>6.1482033156468087E-2</v>
      </c>
      <c r="BK30" s="151">
        <f t="shared" si="21"/>
        <v>6.6447824732916383E-2</v>
      </c>
      <c r="BL30" s="151">
        <f t="shared" si="21"/>
        <v>7.1522749948262937E-2</v>
      </c>
      <c r="BM30" s="151">
        <f t="shared" si="21"/>
        <v>7.7349021711366206E-2</v>
      </c>
      <c r="BN30" s="260">
        <f t="shared" si="21"/>
        <v>8.3841877465206147E-2</v>
      </c>
      <c r="BO30" s="151">
        <f t="shared" si="21"/>
        <v>9.0929804762169567E-2</v>
      </c>
      <c r="BP30" s="151">
        <f t="shared" ref="BP30" si="22">BO27*(1-$B$38)</f>
        <v>9.8552470002806203E-2</v>
      </c>
      <c r="BQ30" s="151">
        <f t="shared" ref="BQ30" si="23">BP27*(1-$B$38)</f>
        <v>0.10665897095478984</v>
      </c>
      <c r="BR30" s="682">
        <f t="shared" ref="BR30" si="24">BQ27*(1-$B$38)</f>
        <v>0.11520636243866152</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213"/>
      <c r="BO31" s="678"/>
      <c r="BP31" s="678"/>
      <c r="BQ31" s="765"/>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259">
        <v>2014</v>
      </c>
      <c r="BO32" s="604">
        <v>2015</v>
      </c>
      <c r="BP32" s="144">
        <v>2016</v>
      </c>
      <c r="BQ32" s="144">
        <v>2017</v>
      </c>
      <c r="BR32" s="685">
        <v>2018</v>
      </c>
    </row>
    <row r="33" spans="1:71" ht="16.2" thickBot="1" x14ac:dyDescent="0.35">
      <c r="A33" s="44"/>
      <c r="B33" s="28"/>
      <c r="C33" s="7"/>
      <c r="D33" s="7"/>
      <c r="E33" s="7"/>
      <c r="F33" s="7"/>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f t="shared" ref="AG33:BR33" si="25">AG30*$B$39*16/12</f>
        <v>0</v>
      </c>
      <c r="AH33" s="151">
        <f t="shared" si="25"/>
        <v>2.0252038941989004E-3</v>
      </c>
      <c r="AI33" s="151">
        <f t="shared" si="25"/>
        <v>3.8639136891923834E-3</v>
      </c>
      <c r="AJ33" s="151">
        <f t="shared" si="25"/>
        <v>5.5469981038570775E-3</v>
      </c>
      <c r="AK33" s="151">
        <f t="shared" si="25"/>
        <v>7.1005004492864501E-3</v>
      </c>
      <c r="AL33" s="151">
        <f t="shared" si="25"/>
        <v>8.5463929380436964E-3</v>
      </c>
      <c r="AM33" s="151">
        <f t="shared" si="25"/>
        <v>9.9032130795564787E-3</v>
      </c>
      <c r="AN33" s="151">
        <f t="shared" si="25"/>
        <v>1.1186600593984608E-2</v>
      </c>
      <c r="AO33" s="151">
        <f t="shared" si="25"/>
        <v>1.2409750395544141E-2</v>
      </c>
      <c r="AP33" s="151">
        <f t="shared" si="25"/>
        <v>1.3583794765336665E-2</v>
      </c>
      <c r="AQ33" s="151">
        <f t="shared" si="25"/>
        <v>1.4718125782802445E-2</v>
      </c>
      <c r="AR33" s="151">
        <f t="shared" si="25"/>
        <v>1.5820667354588033E-2</v>
      </c>
      <c r="AS33" s="151">
        <f t="shared" si="25"/>
        <v>1.6772702536404987E-2</v>
      </c>
      <c r="AT33" s="151">
        <f t="shared" si="25"/>
        <v>1.759706106725081E-2</v>
      </c>
      <c r="AU33" s="151">
        <f t="shared" si="25"/>
        <v>1.8313003934187225E-2</v>
      </c>
      <c r="AV33" s="151">
        <f t="shared" si="25"/>
        <v>1.9199743000457261E-2</v>
      </c>
      <c r="AW33" s="151">
        <f t="shared" si="25"/>
        <v>1.9968357196389269E-2</v>
      </c>
      <c r="AX33" s="151">
        <f t="shared" si="25"/>
        <v>2.063656176634358E-2</v>
      </c>
      <c r="AY33" s="151">
        <f t="shared" si="25"/>
        <v>2.1219302702145035E-2</v>
      </c>
      <c r="AZ33" s="151">
        <f t="shared" si="25"/>
        <v>2.1729189633504859E-2</v>
      </c>
      <c r="BA33" s="151">
        <f t="shared" si="25"/>
        <v>2.2176861048876551E-2</v>
      </c>
      <c r="BB33" s="151">
        <f t="shared" si="25"/>
        <v>2.2571292424873369E-2</v>
      </c>
      <c r="BC33" s="151">
        <f t="shared" si="25"/>
        <v>2.3292418572805475E-2</v>
      </c>
      <c r="BD33" s="151">
        <f t="shared" si="25"/>
        <v>2.4297751999681965E-2</v>
      </c>
      <c r="BE33" s="151">
        <f t="shared" si="25"/>
        <v>2.5551446870696215E-2</v>
      </c>
      <c r="BF33" s="151">
        <f t="shared" si="25"/>
        <v>2.8486924242369271E-2</v>
      </c>
      <c r="BG33" s="151">
        <f t="shared" si="25"/>
        <v>3.149938808635136E-2</v>
      </c>
      <c r="BH33" s="151">
        <f t="shared" si="25"/>
        <v>3.4587683308080742E-2</v>
      </c>
      <c r="BI33" s="151">
        <f t="shared" si="25"/>
        <v>3.7750835377738622E-2</v>
      </c>
      <c r="BJ33" s="151">
        <f t="shared" si="25"/>
        <v>4.0988022104312058E-2</v>
      </c>
      <c r="BK33" s="151">
        <f t="shared" si="25"/>
        <v>4.4298549821944255E-2</v>
      </c>
      <c r="BL33" s="151">
        <f t="shared" si="25"/>
        <v>4.7681833298841958E-2</v>
      </c>
      <c r="BM33" s="151">
        <f t="shared" si="25"/>
        <v>5.1566014474244137E-2</v>
      </c>
      <c r="BN33" s="261">
        <f t="shared" si="25"/>
        <v>5.58945849768041E-2</v>
      </c>
      <c r="BO33" s="151">
        <f t="shared" si="25"/>
        <v>6.0619869841446378E-2</v>
      </c>
      <c r="BP33" s="746">
        <f t="shared" si="25"/>
        <v>6.5701646668537464E-2</v>
      </c>
      <c r="BQ33" s="746">
        <f t="shared" si="25"/>
        <v>7.1105980636526553E-2</v>
      </c>
      <c r="BR33" s="682">
        <f t="shared" si="25"/>
        <v>7.6804241625774344E-2</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Q34" s="741"/>
      <c r="BR34" s="742"/>
    </row>
    <row r="35" spans="1:71" ht="34.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1"/>
      <c r="BR35" s="731"/>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2"/>
      <c r="BP36" s="739"/>
      <c r="BQ36" s="731"/>
      <c r="BR36" s="740"/>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6"/>
      <c r="BL37" s="166"/>
      <c r="BM37" s="166"/>
      <c r="BN37" s="163"/>
      <c r="BO37" s="731"/>
      <c r="BP37" s="739"/>
      <c r="BQ37" s="739"/>
      <c r="BR37" s="731"/>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45"/>
      <c r="BP38" s="737"/>
      <c r="BQ38" s="737"/>
      <c r="BR38" s="740"/>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2"/>
      <c r="BP39" s="739"/>
      <c r="BQ39" s="733"/>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59"/>
      <c r="BL40" s="159"/>
      <c r="BM40" s="159"/>
      <c r="BN40" s="159"/>
      <c r="BO40" s="732"/>
      <c r="BP40" s="739"/>
      <c r="BQ40" s="733"/>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P41" s="35"/>
      <c r="BQ41" s="287"/>
      <c r="BR41" s="35"/>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2"/>
      <c r="BP42" s="739"/>
      <c r="BQ42" s="733"/>
      <c r="BR42" s="739"/>
    </row>
    <row r="43" spans="1:71" ht="51.7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2"/>
      <c r="BP43" s="739"/>
      <c r="BQ43" s="733"/>
      <c r="BR43" s="739"/>
    </row>
    <row r="44" spans="1:71" ht="15.6" x14ac:dyDescent="0.3">
      <c r="A44" s="48" t="s">
        <v>66</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P44" s="35"/>
      <c r="BQ44" s="737"/>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2"/>
      <c r="BP45" s="739"/>
      <c r="BQ45" s="739"/>
      <c r="BR45" s="731"/>
    </row>
    <row r="46" spans="1:71" ht="16.2" thickBot="1" x14ac:dyDescent="0.35">
      <c r="A46" s="52" t="s">
        <v>337</v>
      </c>
      <c r="B46" s="54">
        <f>DOC!Z27</f>
        <v>0.11944974089935759</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2"/>
      <c r="BP46" s="739"/>
      <c r="BQ46" s="739"/>
      <c r="BR46" s="731"/>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33"/>
      <c r="BQ47" s="33"/>
      <c r="BS47" s="619"/>
    </row>
    <row r="48" spans="1:71" ht="34.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464">
        <v>2015</v>
      </c>
      <c r="BP48" s="144">
        <v>2016</v>
      </c>
      <c r="BQ48" s="464">
        <v>2017</v>
      </c>
      <c r="BR48" s="353">
        <v>2018</v>
      </c>
    </row>
    <row r="49" spans="1:71" ht="16.2" thickBot="1" x14ac:dyDescent="0.35">
      <c r="A49" s="55"/>
      <c r="B49" s="303"/>
      <c r="C49" s="7"/>
      <c r="D49" s="7"/>
      <c r="E49" s="7"/>
      <c r="F49" s="7"/>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4">
        <f>(AG33-$B$40)*(1-$B$41)*10^3</f>
        <v>0</v>
      </c>
      <c r="AH49" s="154">
        <f t="shared" ref="AH49:BR49" si="26">(AH33-$B$40)*(1-$B$41)*10^3</f>
        <v>2.0252038941989006</v>
      </c>
      <c r="AI49" s="154">
        <f t="shared" si="26"/>
        <v>3.8639136891923833</v>
      </c>
      <c r="AJ49" s="154">
        <f t="shared" si="26"/>
        <v>5.5469981038570779</v>
      </c>
      <c r="AK49" s="154">
        <f t="shared" si="26"/>
        <v>7.1005004492864501</v>
      </c>
      <c r="AL49" s="154">
        <f t="shared" si="26"/>
        <v>8.5463929380436969</v>
      </c>
      <c r="AM49" s="154">
        <f t="shared" si="26"/>
        <v>9.9032130795564779</v>
      </c>
      <c r="AN49" s="154">
        <f t="shared" si="26"/>
        <v>11.186600593984608</v>
      </c>
      <c r="AO49" s="154">
        <f t="shared" si="26"/>
        <v>12.409750395544142</v>
      </c>
      <c r="AP49" s="154">
        <f t="shared" si="26"/>
        <v>13.583794765336666</v>
      </c>
      <c r="AQ49" s="154">
        <f t="shared" si="26"/>
        <v>14.718125782802444</v>
      </c>
      <c r="AR49" s="154">
        <f t="shared" si="26"/>
        <v>15.820667354588032</v>
      </c>
      <c r="AS49" s="154">
        <f t="shared" si="26"/>
        <v>16.772702536404985</v>
      </c>
      <c r="AT49" s="154">
        <f t="shared" si="26"/>
        <v>17.597061067250809</v>
      </c>
      <c r="AU49" s="154">
        <f t="shared" si="26"/>
        <v>18.313003934187225</v>
      </c>
      <c r="AV49" s="154">
        <f t="shared" si="26"/>
        <v>19.199743000457261</v>
      </c>
      <c r="AW49" s="154">
        <f t="shared" si="26"/>
        <v>19.968357196389267</v>
      </c>
      <c r="AX49" s="154">
        <f t="shared" si="26"/>
        <v>20.636561766343579</v>
      </c>
      <c r="AY49" s="154">
        <f t="shared" si="26"/>
        <v>21.219302702145036</v>
      </c>
      <c r="AZ49" s="154">
        <f t="shared" si="26"/>
        <v>21.729189633504859</v>
      </c>
      <c r="BA49" s="154">
        <f t="shared" si="26"/>
        <v>22.17686104887655</v>
      </c>
      <c r="BB49" s="154">
        <f t="shared" si="26"/>
        <v>22.57129242487337</v>
      </c>
      <c r="BC49" s="154">
        <f t="shared" si="26"/>
        <v>23.292418572805474</v>
      </c>
      <c r="BD49" s="154">
        <f t="shared" si="26"/>
        <v>24.297751999681964</v>
      </c>
      <c r="BE49" s="154">
        <f t="shared" si="26"/>
        <v>25.551446870696214</v>
      </c>
      <c r="BF49" s="154">
        <f t="shared" si="26"/>
        <v>28.48692424236927</v>
      </c>
      <c r="BG49" s="154">
        <f t="shared" si="26"/>
        <v>31.49938808635136</v>
      </c>
      <c r="BH49" s="154">
        <f t="shared" si="26"/>
        <v>34.587683308080742</v>
      </c>
      <c r="BI49" s="154">
        <f t="shared" si="26"/>
        <v>37.750835377738625</v>
      </c>
      <c r="BJ49" s="154">
        <f t="shared" si="26"/>
        <v>40.988022104312059</v>
      </c>
      <c r="BK49" s="154">
        <f t="shared" si="26"/>
        <v>44.298549821944256</v>
      </c>
      <c r="BL49" s="154">
        <f t="shared" si="26"/>
        <v>47.681833298841958</v>
      </c>
      <c r="BM49" s="154">
        <f t="shared" si="26"/>
        <v>51.566014474244135</v>
      </c>
      <c r="BN49" s="154">
        <f t="shared" si="26"/>
        <v>55.894584976804097</v>
      </c>
      <c r="BO49" s="591">
        <f t="shared" si="26"/>
        <v>60.619869841446381</v>
      </c>
      <c r="BP49" s="154">
        <f t="shared" si="26"/>
        <v>65.701646668537464</v>
      </c>
      <c r="BQ49" s="154">
        <f t="shared" si="26"/>
        <v>71.105980636526553</v>
      </c>
      <c r="BR49" s="680">
        <f t="shared" si="26"/>
        <v>76.804241625774338</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Q50" s="678"/>
      <c r="BR50" s="678"/>
    </row>
    <row r="51" spans="1:71" ht="31.2"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464">
        <v>2015</v>
      </c>
      <c r="BP51" s="144">
        <v>2016</v>
      </c>
      <c r="BQ51" s="464">
        <v>2017</v>
      </c>
      <c r="BR51" s="353">
        <v>2018</v>
      </c>
    </row>
    <row r="52" spans="1:71" ht="16.2" thickBot="1" x14ac:dyDescent="0.35">
      <c r="A52" s="56"/>
      <c r="B52" s="32"/>
      <c r="C52" s="7"/>
      <c r="D52" s="7"/>
      <c r="E52" s="7"/>
      <c r="F52" s="8"/>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f t="shared" ref="AG52:BR52" si="27">AG49*21</f>
        <v>0</v>
      </c>
      <c r="AH52" s="154">
        <f t="shared" si="27"/>
        <v>42.529281778176909</v>
      </c>
      <c r="AI52" s="154">
        <f t="shared" si="27"/>
        <v>81.142187473040053</v>
      </c>
      <c r="AJ52" s="154">
        <f t="shared" si="27"/>
        <v>116.48696018099864</v>
      </c>
      <c r="AK52" s="154">
        <f t="shared" si="27"/>
        <v>149.11050943501544</v>
      </c>
      <c r="AL52" s="154">
        <f t="shared" si="27"/>
        <v>179.47425169891764</v>
      </c>
      <c r="AM52" s="154">
        <f t="shared" si="27"/>
        <v>207.96747467068604</v>
      </c>
      <c r="AN52" s="154">
        <f t="shared" si="27"/>
        <v>234.91861247367677</v>
      </c>
      <c r="AO52" s="154">
        <f t="shared" si="27"/>
        <v>260.60475830642696</v>
      </c>
      <c r="AP52" s="154">
        <f t="shared" si="27"/>
        <v>285.25969007206999</v>
      </c>
      <c r="AQ52" s="154">
        <f t="shared" si="27"/>
        <v>309.08064143885133</v>
      </c>
      <c r="AR52" s="154">
        <f t="shared" si="27"/>
        <v>332.23401444634868</v>
      </c>
      <c r="AS52" s="154">
        <f t="shared" si="27"/>
        <v>352.22675326450468</v>
      </c>
      <c r="AT52" s="154">
        <f t="shared" si="27"/>
        <v>369.53828241226699</v>
      </c>
      <c r="AU52" s="154">
        <f t="shared" si="27"/>
        <v>384.57308261793173</v>
      </c>
      <c r="AV52" s="154">
        <f t="shared" si="27"/>
        <v>403.19460300960247</v>
      </c>
      <c r="AW52" s="154">
        <f t="shared" si="27"/>
        <v>419.33550112417458</v>
      </c>
      <c r="AX52" s="154">
        <f t="shared" si="27"/>
        <v>433.36779709321519</v>
      </c>
      <c r="AY52" s="154">
        <f t="shared" si="27"/>
        <v>445.60535674504575</v>
      </c>
      <c r="AZ52" s="154">
        <f t="shared" si="27"/>
        <v>456.31298230360204</v>
      </c>
      <c r="BA52" s="154">
        <f t="shared" si="27"/>
        <v>465.71408202640754</v>
      </c>
      <c r="BB52" s="154">
        <f t="shared" si="27"/>
        <v>473.99714092234075</v>
      </c>
      <c r="BC52" s="154">
        <f t="shared" si="27"/>
        <v>489.14079002891492</v>
      </c>
      <c r="BD52" s="154">
        <f t="shared" si="27"/>
        <v>510.25279199332124</v>
      </c>
      <c r="BE52" s="154">
        <f t="shared" si="27"/>
        <v>536.58038428462055</v>
      </c>
      <c r="BF52" s="154">
        <f t="shared" si="27"/>
        <v>598.22540908975463</v>
      </c>
      <c r="BG52" s="154">
        <f t="shared" si="27"/>
        <v>661.48714981337855</v>
      </c>
      <c r="BH52" s="154">
        <f t="shared" si="27"/>
        <v>726.34134946969561</v>
      </c>
      <c r="BI52" s="154">
        <f t="shared" si="27"/>
        <v>792.76754293251111</v>
      </c>
      <c r="BJ52" s="154">
        <f t="shared" si="27"/>
        <v>860.74846419055325</v>
      </c>
      <c r="BK52" s="154">
        <f t="shared" si="27"/>
        <v>930.26954626082943</v>
      </c>
      <c r="BL52" s="154">
        <f t="shared" si="27"/>
        <v>1001.3184992756811</v>
      </c>
      <c r="BM52" s="154">
        <f t="shared" si="27"/>
        <v>1082.8863039591267</v>
      </c>
      <c r="BN52" s="212">
        <f t="shared" si="27"/>
        <v>1173.7862845128861</v>
      </c>
      <c r="BO52" s="212">
        <f t="shared" si="27"/>
        <v>1273.0172666703741</v>
      </c>
      <c r="BP52" s="154">
        <f t="shared" si="27"/>
        <v>1379.7345800392868</v>
      </c>
      <c r="BQ52" s="212">
        <f t="shared" si="27"/>
        <v>1493.2255933670576</v>
      </c>
      <c r="BR52" s="672">
        <f t="shared" si="27"/>
        <v>1612.8890741412611</v>
      </c>
      <c r="BS52" s="477"/>
    </row>
    <row r="53" spans="1:71" ht="15" thickBot="1" x14ac:dyDescent="0.35">
      <c r="AX53" s="71"/>
    </row>
  </sheetData>
  <mergeCells count="2">
    <mergeCell ref="A43:B43"/>
    <mergeCell ref="A35:B3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S52"/>
  <sheetViews>
    <sheetView topLeftCell="A43" zoomScale="70" zoomScaleNormal="70" workbookViewId="0">
      <pane xSplit="2" topLeftCell="BH1" activePane="topRight" state="frozen"/>
      <selection pane="topRight" activeCell="A46" sqref="A46"/>
    </sheetView>
  </sheetViews>
  <sheetFormatPr defaultColWidth="9.33203125" defaultRowHeight="14.4" x14ac:dyDescent="0.3"/>
  <cols>
    <col min="1" max="1" width="35.5546875" style="2" customWidth="1"/>
    <col min="2" max="2" width="20" style="2" customWidth="1"/>
    <col min="3" max="66" width="17.6640625" style="2" customWidth="1"/>
    <col min="67" max="67" width="16.33203125" style="2" customWidth="1"/>
    <col min="68" max="68" width="15.44140625" style="287" customWidth="1"/>
    <col min="69" max="69" width="17.88671875" style="2" customWidth="1"/>
    <col min="70" max="70" width="17.33203125" style="2" customWidth="1"/>
    <col min="71" max="16384" width="9.33203125" style="2"/>
  </cols>
  <sheetData>
    <row r="1" spans="1:71" ht="15" thickBot="1" x14ac:dyDescent="0.35">
      <c r="BO1" s="482"/>
    </row>
    <row r="2" spans="1:71" ht="15.6" x14ac:dyDescent="0.3">
      <c r="A2" s="79" t="s">
        <v>0</v>
      </c>
      <c r="B2" s="80" t="s">
        <v>39</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464">
        <v>2015</v>
      </c>
      <c r="BP2" s="144">
        <v>2016</v>
      </c>
      <c r="BQ2" s="144">
        <v>2017</v>
      </c>
      <c r="BR2" s="353">
        <v>2018</v>
      </c>
    </row>
    <row r="3" spans="1:71" s="18" customFormat="1" ht="16.2" thickBot="1" x14ac:dyDescent="0.35">
      <c r="A3" s="313"/>
      <c r="B3" s="314"/>
      <c r="C3" s="168">
        <f>Population!D24</f>
        <v>3132937</v>
      </c>
      <c r="D3" s="168">
        <f t="shared" ref="D3:L3" si="0">C3+($C$3*(C6/100))</f>
        <v>3282366.7</v>
      </c>
      <c r="E3" s="168">
        <f t="shared" si="0"/>
        <v>3431796.4000000004</v>
      </c>
      <c r="F3" s="168">
        <f t="shared" si="0"/>
        <v>3581226.1000000006</v>
      </c>
      <c r="G3" s="168">
        <f t="shared" si="0"/>
        <v>3730655.8000000007</v>
      </c>
      <c r="H3" s="168">
        <f t="shared" si="0"/>
        <v>3880085.5000000009</v>
      </c>
      <c r="I3" s="168">
        <f t="shared" si="0"/>
        <v>4029515.2000000011</v>
      </c>
      <c r="J3" s="168">
        <f t="shared" si="0"/>
        <v>4178944.9000000013</v>
      </c>
      <c r="K3" s="168">
        <f t="shared" si="0"/>
        <v>4328374.6000000015</v>
      </c>
      <c r="L3" s="168">
        <f t="shared" si="0"/>
        <v>4477804.3000000017</v>
      </c>
      <c r="M3" s="168">
        <f>Population!E24</f>
        <v>4627234</v>
      </c>
      <c r="N3" s="168">
        <f t="shared" ref="N3:V3" si="1">M3+($M$3*(M6/100))</f>
        <v>4842987.3</v>
      </c>
      <c r="O3" s="168">
        <f t="shared" si="1"/>
        <v>5058740.5999999996</v>
      </c>
      <c r="P3" s="168">
        <f t="shared" si="1"/>
        <v>5274493.8999999994</v>
      </c>
      <c r="Q3" s="168">
        <f t="shared" si="1"/>
        <v>5490247.1999999993</v>
      </c>
      <c r="R3" s="168">
        <f t="shared" si="1"/>
        <v>5706000.4999999991</v>
      </c>
      <c r="S3" s="168">
        <f t="shared" si="1"/>
        <v>5921753.7999999989</v>
      </c>
      <c r="T3" s="168">
        <f t="shared" si="1"/>
        <v>6137507.0999999987</v>
      </c>
      <c r="U3" s="168">
        <f t="shared" si="1"/>
        <v>6353260.3999999985</v>
      </c>
      <c r="V3" s="168">
        <f t="shared" si="1"/>
        <v>6569013.6999999983</v>
      </c>
      <c r="W3" s="168">
        <f>Population!F24</f>
        <v>6784767</v>
      </c>
      <c r="X3" s="168">
        <f t="shared" ref="X3:AF3" si="2">W3+($W$3*(W6/100))</f>
        <v>7164936.2000000002</v>
      </c>
      <c r="Y3" s="168">
        <f t="shared" si="2"/>
        <v>7545105.4000000004</v>
      </c>
      <c r="Z3" s="168">
        <f t="shared" si="2"/>
        <v>7925274.6000000006</v>
      </c>
      <c r="AA3" s="168">
        <f t="shared" si="2"/>
        <v>8305443.8000000007</v>
      </c>
      <c r="AB3" s="168">
        <f t="shared" si="2"/>
        <v>8685613</v>
      </c>
      <c r="AC3" s="168">
        <f t="shared" si="2"/>
        <v>9065782.1999999993</v>
      </c>
      <c r="AD3" s="168">
        <f t="shared" si="2"/>
        <v>9445951.3999999985</v>
      </c>
      <c r="AE3" s="168">
        <f t="shared" si="2"/>
        <v>9826120.5999999978</v>
      </c>
      <c r="AF3" s="168">
        <f t="shared" si="2"/>
        <v>10206289.799999997</v>
      </c>
      <c r="AG3" s="168">
        <f>Population!G24</f>
        <v>10586459</v>
      </c>
      <c r="AH3" s="168">
        <f t="shared" ref="AH3:AP3" si="3">AG3+($AG$3*(AG6/100))</f>
        <v>11061696.800000001</v>
      </c>
      <c r="AI3" s="168">
        <f t="shared" si="3"/>
        <v>11536934.600000001</v>
      </c>
      <c r="AJ3" s="168">
        <f t="shared" si="3"/>
        <v>12012172.400000002</v>
      </c>
      <c r="AK3" s="168">
        <f t="shared" si="3"/>
        <v>12487410.200000003</v>
      </c>
      <c r="AL3" s="168">
        <f t="shared" si="3"/>
        <v>12962648.000000004</v>
      </c>
      <c r="AM3" s="168">
        <f t="shared" si="3"/>
        <v>13437885.800000004</v>
      </c>
      <c r="AN3" s="168">
        <f t="shared" si="3"/>
        <v>13913123.600000005</v>
      </c>
      <c r="AO3" s="168">
        <f t="shared" si="3"/>
        <v>14388361.400000006</v>
      </c>
      <c r="AP3" s="168">
        <f t="shared" si="3"/>
        <v>14863599.200000007</v>
      </c>
      <c r="AQ3" s="168">
        <f>Population!H24</f>
        <v>15338837</v>
      </c>
      <c r="AR3" s="168">
        <f t="shared" ref="AR3:AZ3" si="4">AQ3+($AQ$3*(AQ6/100))</f>
        <v>15820242.5</v>
      </c>
      <c r="AS3" s="168">
        <f t="shared" si="4"/>
        <v>16301648</v>
      </c>
      <c r="AT3" s="168">
        <f t="shared" si="4"/>
        <v>16783053.5</v>
      </c>
      <c r="AU3" s="168">
        <f t="shared" si="4"/>
        <v>17264459</v>
      </c>
      <c r="AV3" s="168">
        <f t="shared" si="4"/>
        <v>17745864.5</v>
      </c>
      <c r="AW3" s="168">
        <f t="shared" si="4"/>
        <v>18227270</v>
      </c>
      <c r="AX3" s="168">
        <f t="shared" si="4"/>
        <v>18708675.5</v>
      </c>
      <c r="AY3" s="168">
        <f t="shared" si="4"/>
        <v>19190081</v>
      </c>
      <c r="AZ3" s="168">
        <f t="shared" si="4"/>
        <v>19671486.5</v>
      </c>
      <c r="BA3" s="168">
        <f>Population!I24</f>
        <v>15967145</v>
      </c>
      <c r="BB3" s="168">
        <f t="shared" ref="BB3:BJ3" si="5">BA3+($BA$3*(BA6/100))</f>
        <v>16377371</v>
      </c>
      <c r="BC3" s="168">
        <f t="shared" si="5"/>
        <v>16787597</v>
      </c>
      <c r="BD3" s="168">
        <f t="shared" si="5"/>
        <v>17197823</v>
      </c>
      <c r="BE3" s="168">
        <f t="shared" si="5"/>
        <v>17608049</v>
      </c>
      <c r="BF3" s="168">
        <f t="shared" si="5"/>
        <v>18018275</v>
      </c>
      <c r="BG3" s="168">
        <f t="shared" si="5"/>
        <v>18428501</v>
      </c>
      <c r="BH3" s="168">
        <f t="shared" si="5"/>
        <v>18838727</v>
      </c>
      <c r="BI3" s="168">
        <f t="shared" si="5"/>
        <v>19248953</v>
      </c>
      <c r="BJ3" s="168">
        <f t="shared" si="5"/>
        <v>19659179</v>
      </c>
      <c r="BK3" s="168">
        <f>Population!J24</f>
        <v>20069405</v>
      </c>
      <c r="BL3" s="168">
        <f>BK3+($BK$3*(BK6/100))</f>
        <v>20585025.778513003</v>
      </c>
      <c r="BM3" s="168">
        <f>BL3+($BK$3*(BL6/100))</f>
        <v>21100646.557026006</v>
      </c>
      <c r="BN3" s="492">
        <f>BM3+($BK$3*(BM6/100))</f>
        <v>21616267.335539009</v>
      </c>
      <c r="BO3" s="168">
        <f>BN3+($BK$3*(BN6/100))</f>
        <v>22131888.114052013</v>
      </c>
      <c r="BP3" s="492">
        <f t="shared" ref="BP3:BR3" si="6">BO3+($BK$3*(BO6/100))</f>
        <v>22647508.892565016</v>
      </c>
      <c r="BQ3" s="168">
        <f t="shared" si="6"/>
        <v>23163129.671078019</v>
      </c>
      <c r="BR3" s="594">
        <f t="shared" si="6"/>
        <v>23678750.449591022</v>
      </c>
      <c r="BS3" s="689"/>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483"/>
      <c r="BP4" s="483"/>
      <c r="BQ4" s="678"/>
      <c r="BS4" s="619"/>
    </row>
    <row r="5" spans="1:71" ht="31.2" x14ac:dyDescent="0.3">
      <c r="A5" s="79" t="s">
        <v>1</v>
      </c>
      <c r="B5" s="80" t="s">
        <v>39</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144">
        <v>2016</v>
      </c>
      <c r="BQ5" s="584">
        <v>2017</v>
      </c>
      <c r="BR5" s="685">
        <v>2018</v>
      </c>
    </row>
    <row r="6" spans="1:71" ht="16.2" thickBot="1" x14ac:dyDescent="0.35">
      <c r="A6" s="42"/>
      <c r="B6" s="22"/>
      <c r="C6" s="154">
        <f t="shared" ref="C6:L6" si="7">((($M$3-$C$3)/$C$3)*100)/10</f>
        <v>4.7696362869728954</v>
      </c>
      <c r="D6" s="154">
        <f t="shared" si="7"/>
        <v>4.7696362869728954</v>
      </c>
      <c r="E6" s="154">
        <f t="shared" si="7"/>
        <v>4.7696362869728954</v>
      </c>
      <c r="F6" s="154">
        <f t="shared" si="7"/>
        <v>4.7696362869728954</v>
      </c>
      <c r="G6" s="154">
        <f t="shared" si="7"/>
        <v>4.7696362869728954</v>
      </c>
      <c r="H6" s="154">
        <f t="shared" si="7"/>
        <v>4.7696362869728954</v>
      </c>
      <c r="I6" s="154">
        <f t="shared" si="7"/>
        <v>4.7696362869728954</v>
      </c>
      <c r="J6" s="154">
        <f t="shared" si="7"/>
        <v>4.7696362869728954</v>
      </c>
      <c r="K6" s="154">
        <f t="shared" si="7"/>
        <v>4.7696362869728954</v>
      </c>
      <c r="L6" s="154">
        <f t="shared" si="7"/>
        <v>4.7696362869728954</v>
      </c>
      <c r="M6" s="154">
        <f t="shared" ref="M6:V6" si="8">((($W$3-$M$3)/$M$3)*100)/10</f>
        <v>4.6626840138190548</v>
      </c>
      <c r="N6" s="154">
        <f t="shared" si="8"/>
        <v>4.6626840138190548</v>
      </c>
      <c r="O6" s="154">
        <f t="shared" si="8"/>
        <v>4.6626840138190548</v>
      </c>
      <c r="P6" s="154">
        <f t="shared" si="8"/>
        <v>4.6626840138190548</v>
      </c>
      <c r="Q6" s="154">
        <f t="shared" si="8"/>
        <v>4.6626840138190548</v>
      </c>
      <c r="R6" s="154">
        <f t="shared" si="8"/>
        <v>4.6626840138190548</v>
      </c>
      <c r="S6" s="154">
        <f t="shared" si="8"/>
        <v>4.6626840138190548</v>
      </c>
      <c r="T6" s="154">
        <f t="shared" si="8"/>
        <v>4.6626840138190548</v>
      </c>
      <c r="U6" s="154">
        <f t="shared" si="8"/>
        <v>4.6626840138190548</v>
      </c>
      <c r="V6" s="154">
        <f t="shared" si="8"/>
        <v>4.6626840138190548</v>
      </c>
      <c r="W6" s="154">
        <f t="shared" ref="W6:AF6" si="9">((($AG$3-$W$3)/$W$3)*100)/10</f>
        <v>5.6032756909706709</v>
      </c>
      <c r="X6" s="154">
        <f t="shared" si="9"/>
        <v>5.6032756909706709</v>
      </c>
      <c r="Y6" s="154">
        <f t="shared" si="9"/>
        <v>5.6032756909706709</v>
      </c>
      <c r="Z6" s="154">
        <f t="shared" si="9"/>
        <v>5.6032756909706709</v>
      </c>
      <c r="AA6" s="154">
        <f t="shared" si="9"/>
        <v>5.6032756909706709</v>
      </c>
      <c r="AB6" s="154">
        <f t="shared" si="9"/>
        <v>5.6032756909706709</v>
      </c>
      <c r="AC6" s="154">
        <f t="shared" si="9"/>
        <v>5.6032756909706709</v>
      </c>
      <c r="AD6" s="154">
        <f t="shared" si="9"/>
        <v>5.6032756909706709</v>
      </c>
      <c r="AE6" s="154">
        <f t="shared" si="9"/>
        <v>5.6032756909706709</v>
      </c>
      <c r="AF6" s="154">
        <f t="shared" si="9"/>
        <v>5.6032756909706709</v>
      </c>
      <c r="AG6" s="154">
        <f t="shared" ref="AG6:AP6" si="10">((($AQ$3-$AG$3)/$AG$3)*100)/10</f>
        <v>4.4891100980979575</v>
      </c>
      <c r="AH6" s="154">
        <f t="shared" si="10"/>
        <v>4.4891100980979575</v>
      </c>
      <c r="AI6" s="154">
        <f t="shared" si="10"/>
        <v>4.4891100980979575</v>
      </c>
      <c r="AJ6" s="154">
        <f t="shared" si="10"/>
        <v>4.4891100980979575</v>
      </c>
      <c r="AK6" s="154">
        <f t="shared" si="10"/>
        <v>4.4891100980979575</v>
      </c>
      <c r="AL6" s="154">
        <f t="shared" si="10"/>
        <v>4.4891100980979575</v>
      </c>
      <c r="AM6" s="154">
        <f t="shared" si="10"/>
        <v>4.4891100980979575</v>
      </c>
      <c r="AN6" s="154">
        <f t="shared" si="10"/>
        <v>4.4891100980979575</v>
      </c>
      <c r="AO6" s="154">
        <f t="shared" si="10"/>
        <v>4.4891100980979575</v>
      </c>
      <c r="AP6" s="154">
        <f t="shared" si="10"/>
        <v>4.4891100980979575</v>
      </c>
      <c r="AQ6" s="154">
        <f>((($BA$3+Chattisgarh!$BA$3-$AQ$3)/$AQ$3)*100)/10</f>
        <v>3.1384745792656896</v>
      </c>
      <c r="AR6" s="154">
        <f>((($BA$3+Chattisgarh!$BA$3-$AQ$3)/$AQ$3)*100)/10</f>
        <v>3.1384745792656896</v>
      </c>
      <c r="AS6" s="154">
        <f>((($BA$3+Chattisgarh!$BA$3-$AQ$3)/$AQ$3)*100)/10</f>
        <v>3.1384745792656896</v>
      </c>
      <c r="AT6" s="154">
        <f>((($BA$3+Chattisgarh!$BA$3-$AQ$3)/$AQ$3)*100)/10</f>
        <v>3.1384745792656896</v>
      </c>
      <c r="AU6" s="154">
        <f>((($BA$3+Chattisgarh!$BA$3-$AQ$3)/$AQ$3)*100)/10</f>
        <v>3.1384745792656896</v>
      </c>
      <c r="AV6" s="154">
        <f>((($BA$3+Chattisgarh!$BA$3-$AQ$3)/$AQ$3)*100)/10</f>
        <v>3.1384745792656896</v>
      </c>
      <c r="AW6" s="154">
        <f>((($BA$3+Chattisgarh!$BA$3-$AQ$3)/$AQ$3)*100)/10</f>
        <v>3.1384745792656896</v>
      </c>
      <c r="AX6" s="154">
        <f>((($BA$3+Chattisgarh!$BA$3-$AQ$3)/$AQ$3)*100)/10</f>
        <v>3.1384745792656896</v>
      </c>
      <c r="AY6" s="154">
        <f>((($BA$3+Chattisgarh!$BA$3-$AQ$3)/$AQ$3)*100)/10</f>
        <v>3.1384745792656896</v>
      </c>
      <c r="AZ6" s="154">
        <f>((($BA$3+Chattisgarh!$BA$3-$AQ$3)/$AQ$3)*100)/10</f>
        <v>3.1384745792656896</v>
      </c>
      <c r="BA6" s="154">
        <f t="shared" ref="BA6:BR6" si="11">((($BK$3-$BA$3)/$BA$3)*100)/10</f>
        <v>2.5691881673273462</v>
      </c>
      <c r="BB6" s="154">
        <f t="shared" si="11"/>
        <v>2.5691881673273462</v>
      </c>
      <c r="BC6" s="154">
        <f t="shared" si="11"/>
        <v>2.5691881673273462</v>
      </c>
      <c r="BD6" s="154">
        <f t="shared" si="11"/>
        <v>2.5691881673273462</v>
      </c>
      <c r="BE6" s="154">
        <f t="shared" si="11"/>
        <v>2.5691881673273462</v>
      </c>
      <c r="BF6" s="154">
        <f t="shared" si="11"/>
        <v>2.5691881673273462</v>
      </c>
      <c r="BG6" s="154">
        <f t="shared" si="11"/>
        <v>2.5691881673273462</v>
      </c>
      <c r="BH6" s="154">
        <f t="shared" si="11"/>
        <v>2.5691881673273462</v>
      </c>
      <c r="BI6" s="154">
        <f t="shared" si="11"/>
        <v>2.5691881673273462</v>
      </c>
      <c r="BJ6" s="154">
        <f t="shared" si="11"/>
        <v>2.5691881673273462</v>
      </c>
      <c r="BK6" s="154">
        <f t="shared" si="11"/>
        <v>2.5691881673273462</v>
      </c>
      <c r="BL6" s="154">
        <f t="shared" si="11"/>
        <v>2.5691881673273462</v>
      </c>
      <c r="BM6" s="154">
        <f t="shared" si="11"/>
        <v>2.5691881673273462</v>
      </c>
      <c r="BN6" s="212">
        <f t="shared" si="11"/>
        <v>2.5691881673273462</v>
      </c>
      <c r="BO6" s="154">
        <f t="shared" si="11"/>
        <v>2.5691881673273462</v>
      </c>
      <c r="BP6" s="730">
        <f t="shared" si="11"/>
        <v>2.5691881673273462</v>
      </c>
      <c r="BQ6" s="154">
        <f t="shared" si="11"/>
        <v>2.5691881673273462</v>
      </c>
      <c r="BR6" s="672">
        <f t="shared" si="11"/>
        <v>2.5691881673273462</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P7" s="678"/>
      <c r="BQ7" s="678"/>
      <c r="BS7" s="619"/>
    </row>
    <row r="8" spans="1:71" ht="31.2"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144">
        <v>2015</v>
      </c>
      <c r="BP8" s="481">
        <v>2016</v>
      </c>
      <c r="BQ8" s="464">
        <v>2017</v>
      </c>
      <c r="BR8" s="353">
        <v>2018</v>
      </c>
    </row>
    <row r="9" spans="1:71" ht="16.2" thickBot="1" x14ac:dyDescent="0.35">
      <c r="A9" s="39"/>
      <c r="B9" s="24"/>
      <c r="C9" s="151">
        <f t="shared" ref="C9:K9" si="12">D9-($M$9*(C12/100))</f>
        <v>0.17706558966152641</v>
      </c>
      <c r="D9" s="151">
        <f t="shared" si="12"/>
        <v>0.17936644195656321</v>
      </c>
      <c r="E9" s="151">
        <f t="shared" si="12"/>
        <v>0.1816672942516</v>
      </c>
      <c r="F9" s="151">
        <f t="shared" si="12"/>
        <v>0.18396814654663679</v>
      </c>
      <c r="G9" s="151">
        <f t="shared" si="12"/>
        <v>0.18626899884167358</v>
      </c>
      <c r="H9" s="151">
        <f t="shared" si="12"/>
        <v>0.18856985113671038</v>
      </c>
      <c r="I9" s="151">
        <f t="shared" si="12"/>
        <v>0.19087070343174717</v>
      </c>
      <c r="J9" s="151">
        <f t="shared" si="12"/>
        <v>0.19317155572678396</v>
      </c>
      <c r="K9" s="151">
        <f t="shared" si="12"/>
        <v>0.19547240802182075</v>
      </c>
      <c r="L9" s="151">
        <f>M9-($M$9*(L12/100))</f>
        <v>0.19777326031685755</v>
      </c>
      <c r="M9" s="151">
        <f t="shared" ref="M9:U9" si="13">N9-($W$9*(M12/100))</f>
        <v>0.20007411261189434</v>
      </c>
      <c r="N9" s="151">
        <f t="shared" si="13"/>
        <v>0.20237150766195289</v>
      </c>
      <c r="O9" s="151">
        <f t="shared" si="13"/>
        <v>0.20466890271201144</v>
      </c>
      <c r="P9" s="151">
        <f t="shared" si="13"/>
        <v>0.20696629776206998</v>
      </c>
      <c r="Q9" s="151">
        <f t="shared" si="13"/>
        <v>0.20926369281212853</v>
      </c>
      <c r="R9" s="151">
        <f t="shared" si="13"/>
        <v>0.21156108786218708</v>
      </c>
      <c r="S9" s="151">
        <f t="shared" si="13"/>
        <v>0.21385848291224563</v>
      </c>
      <c r="T9" s="151">
        <f t="shared" si="13"/>
        <v>0.21615587796230418</v>
      </c>
      <c r="U9" s="151">
        <f t="shared" si="13"/>
        <v>0.21845327301236273</v>
      </c>
      <c r="V9" s="151">
        <f>W9-($W$9*(V12/100))</f>
        <v>0.22075066806242127</v>
      </c>
      <c r="W9" s="151">
        <f t="shared" ref="W9:AE9" si="14">X9-($AG$9*(W12/100))</f>
        <v>0.22304806311247982</v>
      </c>
      <c r="X9" s="151">
        <f t="shared" si="14"/>
        <v>0.22689191601723183</v>
      </c>
      <c r="Y9" s="151">
        <f t="shared" si="14"/>
        <v>0.23073576892198383</v>
      </c>
      <c r="Z9" s="151">
        <f t="shared" si="14"/>
        <v>0.23457962182673583</v>
      </c>
      <c r="AA9" s="151">
        <f t="shared" si="14"/>
        <v>0.23842347473148784</v>
      </c>
      <c r="AB9" s="151">
        <f t="shared" si="14"/>
        <v>0.24226732763623984</v>
      </c>
      <c r="AC9" s="151">
        <f t="shared" si="14"/>
        <v>0.24611118054099185</v>
      </c>
      <c r="AD9" s="151">
        <f t="shared" si="14"/>
        <v>0.24995503344574385</v>
      </c>
      <c r="AE9" s="151">
        <f t="shared" si="14"/>
        <v>0.25379888635049586</v>
      </c>
      <c r="AF9" s="151">
        <f>AG9-($AG$9*(AF12/100))</f>
        <v>0.25764273925524783</v>
      </c>
      <c r="AG9" s="151">
        <f t="shared" ref="AG9:AO9" si="15">AH9-($AQ$9*(AG12/100))</f>
        <v>0.26148659215999981</v>
      </c>
      <c r="AH9" s="151">
        <f t="shared" si="15"/>
        <v>0.26345477081066648</v>
      </c>
      <c r="AI9" s="151">
        <f t="shared" si="15"/>
        <v>0.26542294946133316</v>
      </c>
      <c r="AJ9" s="151">
        <f t="shared" si="15"/>
        <v>0.26739112811199983</v>
      </c>
      <c r="AK9" s="151">
        <f t="shared" si="15"/>
        <v>0.26935930676266651</v>
      </c>
      <c r="AL9" s="151">
        <f t="shared" si="15"/>
        <v>0.27132748541333318</v>
      </c>
      <c r="AM9" s="151">
        <f t="shared" si="15"/>
        <v>0.27329566406399985</v>
      </c>
      <c r="AN9" s="151">
        <f t="shared" si="15"/>
        <v>0.27526384271466653</v>
      </c>
      <c r="AO9" s="151">
        <f t="shared" si="15"/>
        <v>0.2772320213653332</v>
      </c>
      <c r="AP9" s="151">
        <f>AQ9-($AQ$9*(AP12/100))</f>
        <v>0.27920020001599988</v>
      </c>
      <c r="AQ9" s="151">
        <f t="shared" ref="AQ9:AY9" si="16">AR9-($BA$9*AQ12%)</f>
        <v>0.28116837866666655</v>
      </c>
      <c r="AR9" s="151">
        <f t="shared" si="16"/>
        <v>0.28507527413333322</v>
      </c>
      <c r="AS9" s="151">
        <f t="shared" si="16"/>
        <v>0.28898216959999989</v>
      </c>
      <c r="AT9" s="151">
        <f t="shared" si="16"/>
        <v>0.29288906506666657</v>
      </c>
      <c r="AU9" s="151">
        <f t="shared" si="16"/>
        <v>0.29679596053333324</v>
      </c>
      <c r="AV9" s="151">
        <f t="shared" si="16"/>
        <v>0.30070285599999991</v>
      </c>
      <c r="AW9" s="151">
        <f t="shared" si="16"/>
        <v>0.30460975146666658</v>
      </c>
      <c r="AX9" s="151">
        <f t="shared" si="16"/>
        <v>0.30851664693333325</v>
      </c>
      <c r="AY9" s="151">
        <f t="shared" si="16"/>
        <v>0.31242354239999992</v>
      </c>
      <c r="AZ9" s="151">
        <f>BA9-($BA$9*AZ12%)</f>
        <v>0.31633043786666659</v>
      </c>
      <c r="BA9" s="151">
        <f>BB9-($BE$9*BA12%)</f>
        <v>0.32023733333333326</v>
      </c>
      <c r="BB9" s="151">
        <f>BC9-($BE$9*BB12%)</f>
        <v>0.32434466666666661</v>
      </c>
      <c r="BC9" s="151">
        <f>BD9-($BE$9*BC12%)</f>
        <v>0.32845199999999997</v>
      </c>
      <c r="BD9" s="151">
        <f>BE9-($BE$9*BD12%)</f>
        <v>0.33255933333333332</v>
      </c>
      <c r="BE9" s="151">
        <f>'Per Capita Generation'!E25</f>
        <v>0.33666666666666667</v>
      </c>
      <c r="BF9" s="151">
        <f t="shared" ref="BF9:BK9" si="17">BE9+($BE$9*(BE12/100))</f>
        <v>0.34077400000000002</v>
      </c>
      <c r="BG9" s="151">
        <f t="shared" si="17"/>
        <v>0.34488133333333337</v>
      </c>
      <c r="BH9" s="151">
        <f t="shared" si="17"/>
        <v>0.34898866666666672</v>
      </c>
      <c r="BI9" s="151">
        <f t="shared" si="17"/>
        <v>0.35309600000000008</v>
      </c>
      <c r="BJ9" s="151">
        <f t="shared" si="17"/>
        <v>0.35720333333333343</v>
      </c>
      <c r="BK9" s="151">
        <f t="shared" si="17"/>
        <v>0.36131066666666678</v>
      </c>
      <c r="BL9" s="196">
        <f>BK9+($BK$9*(BK12/100))</f>
        <v>0.3657186568000001</v>
      </c>
      <c r="BM9" s="196">
        <f>BL9+($BK$9*(BL12/100))</f>
        <v>0.37012664693333341</v>
      </c>
      <c r="BN9" s="196">
        <f>BM9+($BK$9*(BM12/100))</f>
        <v>0.37453463706666673</v>
      </c>
      <c r="BO9" s="196">
        <f>BN9+($BK$9*(BN12/100))</f>
        <v>0.37894262720000005</v>
      </c>
      <c r="BP9" s="488">
        <f t="shared" ref="BP9:BR9" si="18">BO9+($BK$9*(BO12/100))</f>
        <v>0.38335061733333337</v>
      </c>
      <c r="BQ9" s="196">
        <f t="shared" si="18"/>
        <v>0.38775860746666668</v>
      </c>
      <c r="BR9" s="661">
        <f t="shared" si="18"/>
        <v>0.3921665976</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678"/>
      <c r="BQ10" s="483"/>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481">
        <v>2015</v>
      </c>
      <c r="BP11" s="144">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24">
        <v>1.22</v>
      </c>
      <c r="BP12" s="24">
        <v>1.22</v>
      </c>
      <c r="BQ12" s="7">
        <v>1.22</v>
      </c>
      <c r="BR12" s="590">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P13" s="678"/>
      <c r="BQ13" s="678"/>
      <c r="BS13" s="619"/>
    </row>
    <row r="14" spans="1:71" ht="31.2"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81">
        <v>2015</v>
      </c>
      <c r="BP14" s="144">
        <v>2016</v>
      </c>
      <c r="BQ14" s="464">
        <v>2017</v>
      </c>
      <c r="BR14" s="353">
        <v>2018</v>
      </c>
    </row>
    <row r="15" spans="1:71" s="18" customFormat="1" ht="16.2" thickBot="1" x14ac:dyDescent="0.35">
      <c r="A15" s="321"/>
      <c r="B15" s="322"/>
      <c r="C15" s="307">
        <f t="shared" ref="C15:AX15" si="19">C9*C3*365/10^6</f>
        <v>202.47839810625595</v>
      </c>
      <c r="D15" s="307">
        <f t="shared" si="19"/>
        <v>214.89244920413267</v>
      </c>
      <c r="E15" s="307">
        <f t="shared" si="19"/>
        <v>227.55748573978931</v>
      </c>
      <c r="F15" s="307">
        <f t="shared" si="19"/>
        <v>240.47350771322584</v>
      </c>
      <c r="G15" s="307">
        <f t="shared" si="19"/>
        <v>253.64051512444229</v>
      </c>
      <c r="H15" s="307">
        <f t="shared" si="19"/>
        <v>267.05850797343862</v>
      </c>
      <c r="I15" s="307">
        <f t="shared" si="19"/>
        <v>280.7274862602149</v>
      </c>
      <c r="J15" s="307">
        <f t="shared" si="19"/>
        <v>294.64744998477113</v>
      </c>
      <c r="K15" s="307">
        <f t="shared" si="19"/>
        <v>308.81839914710719</v>
      </c>
      <c r="L15" s="307">
        <f t="shared" si="19"/>
        <v>323.24033374722319</v>
      </c>
      <c r="M15" s="307">
        <f t="shared" si="19"/>
        <v>337.91325378511902</v>
      </c>
      <c r="N15" s="307">
        <f t="shared" si="19"/>
        <v>357.73016414337206</v>
      </c>
      <c r="O15" s="307">
        <f t="shared" si="19"/>
        <v>377.9089140129463</v>
      </c>
      <c r="P15" s="307">
        <f t="shared" si="19"/>
        <v>398.44950339384189</v>
      </c>
      <c r="Q15" s="307">
        <f t="shared" si="19"/>
        <v>419.35193228605874</v>
      </c>
      <c r="R15" s="307">
        <f t="shared" si="19"/>
        <v>440.61620068959689</v>
      </c>
      <c r="S15" s="307">
        <f t="shared" si="19"/>
        <v>462.24230860445624</v>
      </c>
      <c r="T15" s="307">
        <f t="shared" si="19"/>
        <v>484.23025603063689</v>
      </c>
      <c r="U15" s="307">
        <f t="shared" si="19"/>
        <v>506.58004296813886</v>
      </c>
      <c r="V15" s="307">
        <f t="shared" si="19"/>
        <v>529.29166941696201</v>
      </c>
      <c r="W15" s="307">
        <f t="shared" si="19"/>
        <v>552.36513537710675</v>
      </c>
      <c r="X15" s="307">
        <f t="shared" si="19"/>
        <v>593.36812743411679</v>
      </c>
      <c r="Y15" s="307">
        <f t="shared" si="19"/>
        <v>635.43787906424052</v>
      </c>
      <c r="Z15" s="307">
        <f t="shared" si="19"/>
        <v>678.57439026747784</v>
      </c>
      <c r="AA15" s="307">
        <f t="shared" si="19"/>
        <v>722.77766104382874</v>
      </c>
      <c r="AB15" s="307">
        <f t="shared" si="19"/>
        <v>768.04769139329323</v>
      </c>
      <c r="AC15" s="307">
        <f t="shared" si="19"/>
        <v>814.3844813158712</v>
      </c>
      <c r="AD15" s="307">
        <f t="shared" si="19"/>
        <v>861.78803081156275</v>
      </c>
      <c r="AE15" s="307">
        <f t="shared" si="19"/>
        <v>910.25833988036788</v>
      </c>
      <c r="AF15" s="307">
        <f t="shared" si="19"/>
        <v>959.79540852228661</v>
      </c>
      <c r="AG15" s="307">
        <f t="shared" si="19"/>
        <v>1010.3992367373193</v>
      </c>
      <c r="AH15" s="307">
        <f t="shared" si="19"/>
        <v>1063.7037302556953</v>
      </c>
      <c r="AI15" s="307">
        <f t="shared" si="19"/>
        <v>1117.6910313851947</v>
      </c>
      <c r="AJ15" s="307">
        <f t="shared" si="19"/>
        <v>1172.3611401258174</v>
      </c>
      <c r="AK15" s="307">
        <f t="shared" si="19"/>
        <v>1227.7140564775639</v>
      </c>
      <c r="AL15" s="307">
        <f t="shared" si="19"/>
        <v>1283.7497804404334</v>
      </c>
      <c r="AM15" s="307">
        <f t="shared" si="19"/>
        <v>1340.4683120144261</v>
      </c>
      <c r="AN15" s="307">
        <f t="shared" si="19"/>
        <v>1397.8696511995424</v>
      </c>
      <c r="AO15" s="307">
        <f t="shared" si="19"/>
        <v>1455.953797995782</v>
      </c>
      <c r="AP15" s="307">
        <f t="shared" si="19"/>
        <v>1514.7207524031451</v>
      </c>
      <c r="AQ15" s="307">
        <f t="shared" si="19"/>
        <v>1574.1705144216303</v>
      </c>
      <c r="AR15" s="307">
        <f t="shared" si="19"/>
        <v>1646.1353881533078</v>
      </c>
      <c r="AS15" s="307">
        <f t="shared" si="19"/>
        <v>1719.4732465898574</v>
      </c>
      <c r="AT15" s="307">
        <f t="shared" si="19"/>
        <v>1794.1840897312788</v>
      </c>
      <c r="AU15" s="307">
        <f t="shared" si="19"/>
        <v>1870.2679175775729</v>
      </c>
      <c r="AV15" s="307">
        <f t="shared" si="19"/>
        <v>1947.7247301287387</v>
      </c>
      <c r="AW15" s="307">
        <f t="shared" si="19"/>
        <v>2026.5545273847772</v>
      </c>
      <c r="AX15" s="307">
        <f t="shared" si="19"/>
        <v>2106.7573093456876</v>
      </c>
      <c r="AY15" s="307">
        <f>AY9*AY3*365/10^6</f>
        <v>2188.3330760114709</v>
      </c>
      <c r="AZ15" s="307">
        <f t="shared" ref="AZ15:BR15" si="20">AZ9*AZ3*365/10^6</f>
        <v>2271.2818273821254</v>
      </c>
      <c r="BA15" s="307">
        <f t="shared" si="20"/>
        <v>1866.3457165475329</v>
      </c>
      <c r="BB15" s="307">
        <f t="shared" si="20"/>
        <v>1938.8482223230362</v>
      </c>
      <c r="BC15" s="307">
        <f t="shared" si="20"/>
        <v>2012.5807305930598</v>
      </c>
      <c r="BD15" s="307">
        <f t="shared" si="20"/>
        <v>2087.5432413576032</v>
      </c>
      <c r="BE15" s="307">
        <f t="shared" si="20"/>
        <v>2163.7357546166668</v>
      </c>
      <c r="BF15" s="307">
        <f t="shared" si="20"/>
        <v>2241.1582703702502</v>
      </c>
      <c r="BG15" s="307">
        <f t="shared" si="20"/>
        <v>2319.8107886183534</v>
      </c>
      <c r="BH15" s="307">
        <f t="shared" si="20"/>
        <v>2399.6933093609773</v>
      </c>
      <c r="BI15" s="307">
        <f t="shared" si="20"/>
        <v>2480.8058325981201</v>
      </c>
      <c r="BJ15" s="307">
        <f t="shared" si="20"/>
        <v>2563.1483583297841</v>
      </c>
      <c r="BK15" s="307">
        <f t="shared" si="20"/>
        <v>2646.7208865559674</v>
      </c>
      <c r="BL15" s="307">
        <f t="shared" si="20"/>
        <v>2747.8397119375704</v>
      </c>
      <c r="BM15" s="307">
        <f t="shared" si="20"/>
        <v>2850.6177187712588</v>
      </c>
      <c r="BN15" s="312">
        <f t="shared" si="20"/>
        <v>2955.0549070570337</v>
      </c>
      <c r="BO15" s="312">
        <f t="shared" si="20"/>
        <v>3061.1512767948934</v>
      </c>
      <c r="BP15" s="312">
        <f t="shared" si="20"/>
        <v>3168.9068279848384</v>
      </c>
      <c r="BQ15" s="307">
        <f t="shared" si="20"/>
        <v>3278.32156062687</v>
      </c>
      <c r="BR15" s="663">
        <f t="shared" si="20"/>
        <v>3389.3954747209873</v>
      </c>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678"/>
      <c r="BP16" s="678"/>
      <c r="BQ16" s="678"/>
      <c r="BS16" s="619"/>
    </row>
    <row r="17" spans="1:71" ht="46.8" x14ac:dyDescent="0.3">
      <c r="A17" s="79" t="s">
        <v>6</v>
      </c>
      <c r="B17" s="80" t="s">
        <v>39</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464">
        <v>2015</v>
      </c>
      <c r="BP17" s="144">
        <v>2016</v>
      </c>
      <c r="BQ17" s="144">
        <v>2017</v>
      </c>
      <c r="BR17" s="353">
        <v>2018</v>
      </c>
    </row>
    <row r="18" spans="1:71" ht="16.2" thickBot="1" x14ac:dyDescent="0.35">
      <c r="A18" s="44"/>
      <c r="B18" s="26"/>
      <c r="C18" s="155">
        <f>'Proportion going to landfill'!$D$26</f>
        <v>70</v>
      </c>
      <c r="D18" s="155">
        <f>'Proportion going to landfill'!$D$26</f>
        <v>70</v>
      </c>
      <c r="E18" s="155">
        <f>'Proportion going to landfill'!$D$26</f>
        <v>70</v>
      </c>
      <c r="F18" s="155">
        <f>'Proportion going to landfill'!$D$26</f>
        <v>70</v>
      </c>
      <c r="G18" s="155">
        <f>'Proportion going to landfill'!$D$26</f>
        <v>70</v>
      </c>
      <c r="H18" s="155">
        <f>'Proportion going to landfill'!$D$26</f>
        <v>70</v>
      </c>
      <c r="I18" s="155">
        <f>'Proportion going to landfill'!$D$26</f>
        <v>70</v>
      </c>
      <c r="J18" s="155">
        <f>'Proportion going to landfill'!$D$26</f>
        <v>70</v>
      </c>
      <c r="K18" s="155">
        <f>'Proportion going to landfill'!$D$26</f>
        <v>70</v>
      </c>
      <c r="L18" s="155">
        <f>'Proportion going to landfill'!$D$26</f>
        <v>70</v>
      </c>
      <c r="M18" s="155">
        <f>'Proportion going to landfill'!$D$26</f>
        <v>70</v>
      </c>
      <c r="N18" s="155">
        <f>'Proportion going to landfill'!$D$26</f>
        <v>70</v>
      </c>
      <c r="O18" s="155">
        <f>'Proportion going to landfill'!$D$26</f>
        <v>70</v>
      </c>
      <c r="P18" s="155">
        <f>'Proportion going to landfill'!$D$26</f>
        <v>70</v>
      </c>
      <c r="Q18" s="155">
        <f>'Proportion going to landfill'!$D$26</f>
        <v>70</v>
      </c>
      <c r="R18" s="155">
        <f>'Proportion going to landfill'!$D$26</f>
        <v>70</v>
      </c>
      <c r="S18" s="155">
        <f>'Proportion going to landfill'!$D$26</f>
        <v>70</v>
      </c>
      <c r="T18" s="155">
        <f>'Proportion going to landfill'!$D$26</f>
        <v>70</v>
      </c>
      <c r="U18" s="155">
        <f>'Proportion going to landfill'!$D$26</f>
        <v>70</v>
      </c>
      <c r="V18" s="155">
        <f>'Proportion going to landfill'!$D$26</f>
        <v>70</v>
      </c>
      <c r="W18" s="155">
        <f>'Proportion going to landfill'!$D$26</f>
        <v>70</v>
      </c>
      <c r="X18" s="155">
        <f>'Proportion going to landfill'!$D$26</f>
        <v>70</v>
      </c>
      <c r="Y18" s="155">
        <f>'Proportion going to landfill'!$D$26</f>
        <v>70</v>
      </c>
      <c r="Z18" s="155">
        <f>'Proportion going to landfill'!$D$26</f>
        <v>70</v>
      </c>
      <c r="AA18" s="155">
        <f>'Proportion going to landfill'!$D$26</f>
        <v>70</v>
      </c>
      <c r="AB18" s="155">
        <f>'Proportion going to landfill'!$D$26</f>
        <v>70</v>
      </c>
      <c r="AC18" s="155">
        <f>'Proportion going to landfill'!$D$26</f>
        <v>70</v>
      </c>
      <c r="AD18" s="155">
        <f>'Proportion going to landfill'!$D$26</f>
        <v>70</v>
      </c>
      <c r="AE18" s="155">
        <f>'Proportion going to landfill'!$D$26</f>
        <v>70</v>
      </c>
      <c r="AF18" s="155">
        <f>'Proportion going to landfill'!$D$26</f>
        <v>70</v>
      </c>
      <c r="AG18" s="155">
        <f>'Proportion going to landfill'!$D$26</f>
        <v>70</v>
      </c>
      <c r="AH18" s="155">
        <f>'Proportion going to landfill'!$D$26</f>
        <v>70</v>
      </c>
      <c r="AI18" s="155">
        <f>'Proportion going to landfill'!$D$26</f>
        <v>70</v>
      </c>
      <c r="AJ18" s="155">
        <f>'Proportion going to landfill'!$D$26</f>
        <v>70</v>
      </c>
      <c r="AK18" s="155">
        <f>'Proportion going to landfill'!$D$26</f>
        <v>70</v>
      </c>
      <c r="AL18" s="155">
        <f>'Proportion going to landfill'!$D$26</f>
        <v>70</v>
      </c>
      <c r="AM18" s="155">
        <f>'Proportion going to landfill'!$D$26</f>
        <v>70</v>
      </c>
      <c r="AN18" s="155">
        <f>'Proportion going to landfill'!$D$26</f>
        <v>70</v>
      </c>
      <c r="AO18" s="155">
        <f>'Proportion going to landfill'!$D$26</f>
        <v>70</v>
      </c>
      <c r="AP18" s="155">
        <f>'Proportion going to landfill'!$D$26</f>
        <v>70</v>
      </c>
      <c r="AQ18" s="155">
        <f>'Proportion going to landfill'!$D$26</f>
        <v>70</v>
      </c>
      <c r="AR18" s="155">
        <f>'Proportion going to landfill'!$D$26</f>
        <v>70</v>
      </c>
      <c r="AS18" s="155">
        <f>'Proportion going to landfill'!$D$26</f>
        <v>70</v>
      </c>
      <c r="AT18" s="155">
        <f>'Proportion going to landfill'!$D$26</f>
        <v>70</v>
      </c>
      <c r="AU18" s="155">
        <f>'Proportion going to landfill'!$D$26</f>
        <v>70</v>
      </c>
      <c r="AV18" s="155">
        <f>'Proportion going to landfill'!$D$26</f>
        <v>70</v>
      </c>
      <c r="AW18" s="155">
        <f>'Proportion going to landfill'!$D$26</f>
        <v>70</v>
      </c>
      <c r="AX18" s="155">
        <f>'Proportion going to landfill'!$D$26</f>
        <v>70</v>
      </c>
      <c r="AY18" s="155">
        <f>'Proportion going to landfill'!$D$26</f>
        <v>70</v>
      </c>
      <c r="AZ18" s="155">
        <f>'Proportion going to landfill'!$D$26</f>
        <v>70</v>
      </c>
      <c r="BA18" s="155">
        <f>'Proportion going to landfill'!$D$26</f>
        <v>70</v>
      </c>
      <c r="BB18" s="155">
        <f>'Proportion going to landfill'!$D$26</f>
        <v>70</v>
      </c>
      <c r="BC18" s="155">
        <f>'Proportion going to landfill'!$D$26</f>
        <v>70</v>
      </c>
      <c r="BD18" s="155">
        <f>'Proportion going to landfill'!$D$26</f>
        <v>70</v>
      </c>
      <c r="BE18" s="155">
        <f>'Proportion going to landfill'!$D$26</f>
        <v>70</v>
      </c>
      <c r="BF18" s="155">
        <f>'Proportion going to landfill'!$D$26</f>
        <v>70</v>
      </c>
      <c r="BG18" s="155">
        <f>'Proportion going to landfill'!$D$26</f>
        <v>70</v>
      </c>
      <c r="BH18" s="728">
        <f>'Proportion going to landfill'!$D$26</f>
        <v>70</v>
      </c>
      <c r="BI18" s="214">
        <f>'Proportion going to landfill'!$D$26</f>
        <v>70</v>
      </c>
      <c r="BJ18" s="214">
        <f>'Proportion going to landfill'!$D$26</f>
        <v>70</v>
      </c>
      <c r="BK18" s="214">
        <f>'Proportion going to landfill'!$E$26</f>
        <v>70</v>
      </c>
      <c r="BL18" s="214">
        <f>'Proportion going to landfill'!$E$26</f>
        <v>70</v>
      </c>
      <c r="BM18" s="214">
        <f>'Proportion going to landfill'!$F$26</f>
        <v>70</v>
      </c>
      <c r="BN18" s="214">
        <f>'Proportion going to landfill'!$G$26</f>
        <v>70</v>
      </c>
      <c r="BO18" s="214">
        <f>'Proportion going to landfill'!$H$26</f>
        <v>70</v>
      </c>
      <c r="BP18" s="603">
        <f>'Proportion going to landfill'!$I$26</f>
        <v>70</v>
      </c>
      <c r="BQ18" s="214">
        <f>'Proportion going to landfill'!$J$26</f>
        <v>70</v>
      </c>
      <c r="BR18" s="674">
        <f>'Proportion going to landfill'!$K$26</f>
        <v>34.309819653509635</v>
      </c>
      <c r="BS18" s="477"/>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483"/>
      <c r="BP19" s="678"/>
      <c r="BQ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464">
        <v>2017</v>
      </c>
      <c r="BR20" s="353">
        <v>2018</v>
      </c>
    </row>
    <row r="21" spans="1:71" s="18" customFormat="1" ht="16.2" thickBot="1" x14ac:dyDescent="0.35">
      <c r="A21" s="323"/>
      <c r="B21" s="324"/>
      <c r="C21" s="167">
        <f t="shared" ref="C21:AH21" si="21">C18%*C15</f>
        <v>141.73487867437916</v>
      </c>
      <c r="D21" s="167">
        <f t="shared" si="21"/>
        <v>150.42471444289285</v>
      </c>
      <c r="E21" s="167">
        <f t="shared" si="21"/>
        <v>159.29024001785251</v>
      </c>
      <c r="F21" s="167">
        <f t="shared" si="21"/>
        <v>168.33145539925809</v>
      </c>
      <c r="G21" s="167">
        <f t="shared" si="21"/>
        <v>177.54836058710958</v>
      </c>
      <c r="H21" s="167">
        <f t="shared" si="21"/>
        <v>186.94095558140702</v>
      </c>
      <c r="I21" s="167">
        <f t="shared" si="21"/>
        <v>196.50924038215041</v>
      </c>
      <c r="J21" s="167">
        <f t="shared" si="21"/>
        <v>206.25321498933977</v>
      </c>
      <c r="K21" s="167">
        <f t="shared" si="21"/>
        <v>216.17287940297501</v>
      </c>
      <c r="L21" s="167">
        <f t="shared" si="21"/>
        <v>226.2682336230562</v>
      </c>
      <c r="M21" s="167">
        <f t="shared" si="21"/>
        <v>236.53927764958331</v>
      </c>
      <c r="N21" s="167">
        <f t="shared" si="21"/>
        <v>250.41111490036042</v>
      </c>
      <c r="O21" s="167">
        <f t="shared" si="21"/>
        <v>264.53623980906241</v>
      </c>
      <c r="P21" s="167">
        <f t="shared" si="21"/>
        <v>278.91465237568929</v>
      </c>
      <c r="Q21" s="167">
        <f t="shared" si="21"/>
        <v>293.54635260024111</v>
      </c>
      <c r="R21" s="167">
        <f t="shared" si="21"/>
        <v>308.43134048271781</v>
      </c>
      <c r="S21" s="167">
        <f t="shared" si="21"/>
        <v>323.56961602311935</v>
      </c>
      <c r="T21" s="167">
        <f t="shared" si="21"/>
        <v>338.96117922144583</v>
      </c>
      <c r="U21" s="167">
        <f t="shared" si="21"/>
        <v>354.6060300776972</v>
      </c>
      <c r="V21" s="167">
        <f t="shared" si="21"/>
        <v>370.50416859187339</v>
      </c>
      <c r="W21" s="167">
        <f t="shared" si="21"/>
        <v>386.6555947639747</v>
      </c>
      <c r="X21" s="167">
        <f t="shared" si="21"/>
        <v>415.3576892038817</v>
      </c>
      <c r="Y21" s="167">
        <f t="shared" si="21"/>
        <v>444.80651534496832</v>
      </c>
      <c r="Z21" s="167">
        <f t="shared" si="21"/>
        <v>475.00207318723443</v>
      </c>
      <c r="AA21" s="167">
        <f t="shared" si="21"/>
        <v>505.9443627306801</v>
      </c>
      <c r="AB21" s="167">
        <f t="shared" si="21"/>
        <v>537.63338397530526</v>
      </c>
      <c r="AC21" s="167">
        <f t="shared" si="21"/>
        <v>570.06913692110982</v>
      </c>
      <c r="AD21" s="167">
        <f t="shared" si="21"/>
        <v>603.25162156809392</v>
      </c>
      <c r="AE21" s="167">
        <f t="shared" si="21"/>
        <v>637.18083791625747</v>
      </c>
      <c r="AF21" s="167">
        <f t="shared" si="21"/>
        <v>671.85678596560058</v>
      </c>
      <c r="AG21" s="167">
        <f t="shared" si="21"/>
        <v>707.27946571612347</v>
      </c>
      <c r="AH21" s="167">
        <f t="shared" si="21"/>
        <v>744.59261117898666</v>
      </c>
      <c r="AI21" s="167">
        <f t="shared" ref="AI21:BR21" si="22">AI18%*AI15</f>
        <v>782.38372196963621</v>
      </c>
      <c r="AJ21" s="167">
        <f t="shared" si="22"/>
        <v>820.65279808807213</v>
      </c>
      <c r="AK21" s="167">
        <f t="shared" si="22"/>
        <v>859.39983953429464</v>
      </c>
      <c r="AL21" s="167">
        <f t="shared" si="22"/>
        <v>898.62484630830329</v>
      </c>
      <c r="AM21" s="167">
        <f t="shared" si="22"/>
        <v>938.32781841009819</v>
      </c>
      <c r="AN21" s="167">
        <f t="shared" si="22"/>
        <v>978.50875583967968</v>
      </c>
      <c r="AO21" s="167">
        <f t="shared" si="22"/>
        <v>1019.1676585970473</v>
      </c>
      <c r="AP21" s="167">
        <f t="shared" si="22"/>
        <v>1060.3045266822014</v>
      </c>
      <c r="AQ21" s="167">
        <f t="shared" si="22"/>
        <v>1101.9193600951412</v>
      </c>
      <c r="AR21" s="167">
        <f t="shared" si="22"/>
        <v>1152.2947717073152</v>
      </c>
      <c r="AS21" s="167">
        <f t="shared" si="22"/>
        <v>1203.6312726129001</v>
      </c>
      <c r="AT21" s="167">
        <f t="shared" si="22"/>
        <v>1255.9288628118952</v>
      </c>
      <c r="AU21" s="167">
        <f t="shared" si="22"/>
        <v>1309.1875423043009</v>
      </c>
      <c r="AV21" s="167">
        <f t="shared" si="22"/>
        <v>1363.407311090117</v>
      </c>
      <c r="AW21" s="167">
        <f t="shared" si="22"/>
        <v>1418.5881691693439</v>
      </c>
      <c r="AX21" s="167">
        <f t="shared" si="22"/>
        <v>1474.7301165419813</v>
      </c>
      <c r="AY21" s="167">
        <f t="shared" si="22"/>
        <v>1531.8331532080294</v>
      </c>
      <c r="AZ21" s="167">
        <f t="shared" si="22"/>
        <v>1589.8972791674876</v>
      </c>
      <c r="BA21" s="167">
        <f t="shared" si="22"/>
        <v>1306.4420015832729</v>
      </c>
      <c r="BB21" s="167">
        <f t="shared" si="22"/>
        <v>1357.1937556261253</v>
      </c>
      <c r="BC21" s="167">
        <f t="shared" si="22"/>
        <v>1408.8065114151418</v>
      </c>
      <c r="BD21" s="167">
        <f t="shared" si="22"/>
        <v>1461.2802689503221</v>
      </c>
      <c r="BE21" s="167">
        <f t="shared" si="22"/>
        <v>1514.6150282316667</v>
      </c>
      <c r="BF21" s="167">
        <f t="shared" si="22"/>
        <v>1568.810789259175</v>
      </c>
      <c r="BG21" s="167">
        <f t="shared" si="22"/>
        <v>1623.8675520328472</v>
      </c>
      <c r="BH21" s="167">
        <f t="shared" si="22"/>
        <v>1679.785316552684</v>
      </c>
      <c r="BI21" s="167">
        <f t="shared" si="22"/>
        <v>1736.564082818684</v>
      </c>
      <c r="BJ21" s="167">
        <f t="shared" si="22"/>
        <v>1794.2038508308488</v>
      </c>
      <c r="BK21" s="167">
        <f t="shared" si="22"/>
        <v>1852.704620589177</v>
      </c>
      <c r="BL21" s="167">
        <f t="shared" si="22"/>
        <v>1923.4877983562992</v>
      </c>
      <c r="BM21" s="167">
        <f t="shared" si="22"/>
        <v>1995.432403139881</v>
      </c>
      <c r="BN21" s="322">
        <f t="shared" si="22"/>
        <v>2068.5384349399233</v>
      </c>
      <c r="BO21" s="167">
        <f t="shared" si="22"/>
        <v>2142.8058937564251</v>
      </c>
      <c r="BP21" s="322">
        <f t="shared" si="22"/>
        <v>2218.2347795893866</v>
      </c>
      <c r="BQ21" s="167">
        <f t="shared" si="22"/>
        <v>2294.825092438809</v>
      </c>
      <c r="BR21" s="654">
        <f t="shared" si="22"/>
        <v>1162.8954747209873</v>
      </c>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P22" s="678"/>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v>0</v>
      </c>
      <c r="D24" s="7">
        <v>0</v>
      </c>
      <c r="E24" s="7">
        <v>0</v>
      </c>
      <c r="F24" s="156">
        <f t="shared" ref="F24:AT24" si="23">F21*$B$44*$B$36*$B$37</f>
        <v>2.9495710940879598</v>
      </c>
      <c r="G24" s="156">
        <f t="shared" si="23"/>
        <v>3.1110733935515693</v>
      </c>
      <c r="H24" s="156">
        <f t="shared" si="23"/>
        <v>3.2756542000796465</v>
      </c>
      <c r="I24" s="156">
        <f t="shared" si="23"/>
        <v>3.4433135136721926</v>
      </c>
      <c r="J24" s="156">
        <f t="shared" si="23"/>
        <v>3.6140513343292073</v>
      </c>
      <c r="K24" s="156">
        <f t="shared" si="23"/>
        <v>3.7878676620506897</v>
      </c>
      <c r="L24" s="156">
        <f t="shared" si="23"/>
        <v>3.9647624968366402</v>
      </c>
      <c r="M24" s="156">
        <f t="shared" si="23"/>
        <v>4.1447358386870583</v>
      </c>
      <c r="N24" s="156">
        <f t="shared" si="23"/>
        <v>4.3878037197300754</v>
      </c>
      <c r="O24" s="156">
        <f t="shared" si="23"/>
        <v>4.635309808430315</v>
      </c>
      <c r="P24" s="156">
        <f t="shared" si="23"/>
        <v>4.887254104787778</v>
      </c>
      <c r="Q24" s="156">
        <f t="shared" si="23"/>
        <v>5.1436366088024652</v>
      </c>
      <c r="R24" s="156">
        <f t="shared" si="23"/>
        <v>5.4044573204743749</v>
      </c>
      <c r="S24" s="156">
        <f t="shared" si="23"/>
        <v>5.6697162398035061</v>
      </c>
      <c r="T24" s="156">
        <f t="shared" si="23"/>
        <v>5.9394133667898625</v>
      </c>
      <c r="U24" s="156">
        <f t="shared" si="23"/>
        <v>6.2135487014334414</v>
      </c>
      <c r="V24" s="156">
        <f t="shared" si="23"/>
        <v>6.4921222437342427</v>
      </c>
      <c r="W24" s="156">
        <f t="shared" si="23"/>
        <v>6.775133993692271</v>
      </c>
      <c r="X24" s="156">
        <f t="shared" si="23"/>
        <v>7.2780635733060963</v>
      </c>
      <c r="Y24" s="156">
        <f t="shared" si="23"/>
        <v>7.7940776844806727</v>
      </c>
      <c r="Z24" s="156">
        <f t="shared" si="23"/>
        <v>8.3231763272159967</v>
      </c>
      <c r="AA24" s="156">
        <f t="shared" si="23"/>
        <v>8.865359501512069</v>
      </c>
      <c r="AB24" s="156">
        <f t="shared" si="23"/>
        <v>9.4206272073688879</v>
      </c>
      <c r="AC24" s="156">
        <f t="shared" si="23"/>
        <v>9.9889794447864553</v>
      </c>
      <c r="AD24" s="156">
        <f t="shared" si="23"/>
        <v>10.570416213764769</v>
      </c>
      <c r="AE24" s="156">
        <f t="shared" si="23"/>
        <v>11.16493751430383</v>
      </c>
      <c r="AF24" s="156">
        <f t="shared" si="23"/>
        <v>11.772543346403639</v>
      </c>
      <c r="AG24" s="156">
        <f t="shared" si="23"/>
        <v>12.393233710064202</v>
      </c>
      <c r="AH24" s="156">
        <f t="shared" si="23"/>
        <v>13.047049570122676</v>
      </c>
      <c r="AI24" s="156">
        <f t="shared" si="23"/>
        <v>13.709240529840754</v>
      </c>
      <c r="AJ24" s="156">
        <f t="shared" si="23"/>
        <v>14.379806589218436</v>
      </c>
      <c r="AK24" s="156">
        <f t="shared" si="23"/>
        <v>15.058747748255724</v>
      </c>
      <c r="AL24" s="156">
        <f t="shared" si="23"/>
        <v>15.746064006952615</v>
      </c>
      <c r="AM24" s="156">
        <f t="shared" si="23"/>
        <v>16.441755365309103</v>
      </c>
      <c r="AN24" s="156">
        <f t="shared" si="23"/>
        <v>17.145821823325203</v>
      </c>
      <c r="AO24" s="156">
        <f t="shared" si="23"/>
        <v>17.858263381000903</v>
      </c>
      <c r="AP24" s="156">
        <f t="shared" si="23"/>
        <v>18.579080038336205</v>
      </c>
      <c r="AQ24" s="156">
        <f t="shared" si="23"/>
        <v>19.308271795331102</v>
      </c>
      <c r="AR24" s="156">
        <f t="shared" si="23"/>
        <v>20.190969907764259</v>
      </c>
      <c r="AS24" s="156">
        <f t="shared" si="23"/>
        <v>21.090508611232281</v>
      </c>
      <c r="AT24" s="156">
        <f t="shared" si="23"/>
        <v>22.006887905735155</v>
      </c>
      <c r="AU24" s="156">
        <f>AU21*$B$45*$B$36*$B$37</f>
        <v>24.670330047182247</v>
      </c>
      <c r="AV24" s="156">
        <f t="shared" ref="AV24:BD24" si="24">AV21*$B$45*$B$36*$B$37</f>
        <v>25.692047370182166</v>
      </c>
      <c r="AW24" s="156">
        <f t="shared" si="24"/>
        <v>26.731875459827116</v>
      </c>
      <c r="AX24" s="156">
        <f t="shared" si="24"/>
        <v>27.789814316117095</v>
      </c>
      <c r="AY24" s="156">
        <f t="shared" si="24"/>
        <v>28.865863939052105</v>
      </c>
      <c r="AZ24" s="156">
        <f t="shared" si="24"/>
        <v>29.960024328632137</v>
      </c>
      <c r="BA24" s="156">
        <f t="shared" si="24"/>
        <v>24.618593077835197</v>
      </c>
      <c r="BB24" s="156">
        <f t="shared" si="24"/>
        <v>25.574959131018705</v>
      </c>
      <c r="BC24" s="156">
        <f t="shared" si="24"/>
        <v>26.547549901106933</v>
      </c>
      <c r="BD24" s="156">
        <f t="shared" si="24"/>
        <v>27.53636538809987</v>
      </c>
      <c r="BE24" s="156">
        <f>BE21*$B$46*$B$36*$B$37</f>
        <v>33.799219054769701</v>
      </c>
      <c r="BF24" s="156">
        <f t="shared" ref="BF24:BR24" si="25">BF21*$B$46*$B$36*$B$37</f>
        <v>35.008618383751219</v>
      </c>
      <c r="BG24" s="156">
        <f t="shared" si="25"/>
        <v>36.237231299078253</v>
      </c>
      <c r="BH24" s="156">
        <f t="shared" si="25"/>
        <v>37.485057800750802</v>
      </c>
      <c r="BI24" s="156">
        <f t="shared" si="25"/>
        <v>38.752097888768844</v>
      </c>
      <c r="BJ24" s="156">
        <f t="shared" si="25"/>
        <v>40.038351563132416</v>
      </c>
      <c r="BK24" s="156">
        <f t="shared" si="25"/>
        <v>41.343818823841488</v>
      </c>
      <c r="BL24" s="156">
        <f t="shared" si="25"/>
        <v>42.923372760749693</v>
      </c>
      <c r="BM24" s="156">
        <f t="shared" si="25"/>
        <v>44.528844389885791</v>
      </c>
      <c r="BN24" s="497">
        <f t="shared" si="25"/>
        <v>46.160233711249802</v>
      </c>
      <c r="BO24" s="156">
        <f t="shared" si="25"/>
        <v>47.817540724841706</v>
      </c>
      <c r="BP24" s="156">
        <f t="shared" si="25"/>
        <v>49.500765430661488</v>
      </c>
      <c r="BQ24" s="605">
        <f t="shared" si="25"/>
        <v>51.209907828709198</v>
      </c>
      <c r="BR24" s="675">
        <f t="shared" si="25"/>
        <v>25.950461440874598</v>
      </c>
      <c r="BS24" s="477"/>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483"/>
      <c r="BP25" s="678"/>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481">
        <v>2015</v>
      </c>
      <c r="BP26" s="144">
        <v>2016</v>
      </c>
      <c r="BQ26" s="464">
        <v>2017</v>
      </c>
      <c r="BR26" s="353">
        <v>2018</v>
      </c>
    </row>
    <row r="27" spans="1:71" ht="16.2" thickBot="1" x14ac:dyDescent="0.35">
      <c r="A27" s="44"/>
      <c r="B27" s="28"/>
      <c r="C27" s="7">
        <v>0</v>
      </c>
      <c r="D27" s="7">
        <v>0</v>
      </c>
      <c r="E27" s="7">
        <v>0</v>
      </c>
      <c r="F27" s="154">
        <f>F24+(E27*$B$38)</f>
        <v>2.9495710940879598</v>
      </c>
      <c r="G27" s="154">
        <f t="shared" ref="G27:BO27" si="26">G24+(F27*$B$38)</f>
        <v>5.5995666122896299</v>
      </c>
      <c r="H27" s="154">
        <f t="shared" si="26"/>
        <v>7.9998948093277846</v>
      </c>
      <c r="I27" s="154">
        <f t="shared" si="26"/>
        <v>10.19266226594754</v>
      </c>
      <c r="J27" s="154">
        <f t="shared" si="26"/>
        <v>12.213393449031045</v>
      </c>
      <c r="K27" s="154">
        <f t="shared" si="26"/>
        <v>14.092059629693853</v>
      </c>
      <c r="L27" s="154">
        <f t="shared" si="26"/>
        <v>15.853946960582869</v>
      </c>
      <c r="M27" s="154">
        <f t="shared" si="26"/>
        <v>17.520388855059764</v>
      </c>
      <c r="N27" s="154">
        <f t="shared" si="26"/>
        <v>19.169399912769634</v>
      </c>
      <c r="O27" s="154">
        <f t="shared" si="26"/>
        <v>20.808143135221332</v>
      </c>
      <c r="P27" s="154">
        <f t="shared" si="26"/>
        <v>22.44266180128897</v>
      </c>
      <c r="Q27" s="154">
        <f t="shared" si="26"/>
        <v>24.078054502604161</v>
      </c>
      <c r="R27" s="154">
        <f t="shared" si="26"/>
        <v>25.718622817361041</v>
      </c>
      <c r="S27" s="154">
        <f t="shared" si="26"/>
        <v>27.367995899705928</v>
      </c>
      <c r="T27" s="154">
        <f t="shared" si="26"/>
        <v>29.029235593274656</v>
      </c>
      <c r="U27" s="154">
        <f t="shared" si="26"/>
        <v>30.704925113348899</v>
      </c>
      <c r="V27" s="154">
        <f t="shared" si="26"/>
        <v>32.397243866190074</v>
      </c>
      <c r="W27" s="154">
        <f t="shared" si="26"/>
        <v>34.10803057259163</v>
      </c>
      <c r="X27" s="154">
        <f t="shared" si="26"/>
        <v>36.054316145936433</v>
      </c>
      <c r="Y27" s="154">
        <f t="shared" si="26"/>
        <v>38.212371861296809</v>
      </c>
      <c r="Z27" s="154">
        <f t="shared" si="26"/>
        <v>40.562178275442456</v>
      </c>
      <c r="AA27" s="154">
        <f t="shared" si="26"/>
        <v>43.08684539076615</v>
      </c>
      <c r="AB27" s="154">
        <f t="shared" si="26"/>
        <v>45.772123459365773</v>
      </c>
      <c r="AC27" s="154">
        <f t="shared" si="26"/>
        <v>48.605990258385205</v>
      </c>
      <c r="AD27" s="154">
        <f t="shared" si="26"/>
        <v>51.578302882602856</v>
      </c>
      <c r="AE27" s="154">
        <f t="shared" si="26"/>
        <v>54.680503968911673</v>
      </c>
      <c r="AF27" s="154">
        <f t="shared" si="26"/>
        <v>57.905373843880191</v>
      </c>
      <c r="AG27" s="154">
        <f t="shared" si="26"/>
        <v>61.246821415684352</v>
      </c>
      <c r="AH27" s="154">
        <f t="shared" si="26"/>
        <v>64.719748718715024</v>
      </c>
      <c r="AI27" s="154">
        <f t="shared" si="26"/>
        <v>68.311977899951003</v>
      </c>
      <c r="AJ27" s="154">
        <f t="shared" si="26"/>
        <v>72.013234752161679</v>
      </c>
      <c r="AK27" s="154">
        <f t="shared" si="26"/>
        <v>75.814851135402051</v>
      </c>
      <c r="AL27" s="154">
        <f t="shared" si="26"/>
        <v>79.709513916072638</v>
      </c>
      <c r="AM27" s="154">
        <f t="shared" si="26"/>
        <v>83.691053151904043</v>
      </c>
      <c r="AN27" s="154">
        <f t="shared" si="26"/>
        <v>87.754263387930905</v>
      </c>
      <c r="AO27" s="154">
        <f t="shared" si="26"/>
        <v>91.894752887535077</v>
      </c>
      <c r="AP27" s="154">
        <f t="shared" si="26"/>
        <v>96.108816431739214</v>
      </c>
      <c r="AQ27" s="154">
        <f t="shared" si="26"/>
        <v>100.39332800255468</v>
      </c>
      <c r="AR27" s="154">
        <f t="shared" si="26"/>
        <v>104.89078149788048</v>
      </c>
      <c r="AS27" s="154">
        <f t="shared" si="26"/>
        <v>109.58473036055462</v>
      </c>
      <c r="AT27" s="154">
        <f t="shared" si="26"/>
        <v>114.46129896437118</v>
      </c>
      <c r="AU27" s="154">
        <f t="shared" si="26"/>
        <v>121.23900298125912</v>
      </c>
      <c r="AV27" s="154">
        <f t="shared" si="26"/>
        <v>127.97893151077841</v>
      </c>
      <c r="AW27" s="154">
        <f t="shared" si="26"/>
        <v>134.70510039556669</v>
      </c>
      <c r="AX27" s="154">
        <f t="shared" si="26"/>
        <v>141.43777131423408</v>
      </c>
      <c r="AY27" s="154">
        <f t="shared" si="26"/>
        <v>148.19403863345735</v>
      </c>
      <c r="AZ27" s="154">
        <f t="shared" si="26"/>
        <v>154.98832452317131</v>
      </c>
      <c r="BA27" s="154">
        <f t="shared" si="26"/>
        <v>155.37909426817674</v>
      </c>
      <c r="BB27" s="154">
        <f t="shared" si="26"/>
        <v>156.66514481768689</v>
      </c>
      <c r="BC27" s="154">
        <f t="shared" si="26"/>
        <v>158.7227503134161</v>
      </c>
      <c r="BD27" s="154">
        <f t="shared" si="26"/>
        <v>161.4475257619178</v>
      </c>
      <c r="BE27" s="154">
        <f t="shared" si="26"/>
        <v>170.00921712731991</v>
      </c>
      <c r="BF27" s="154">
        <f t="shared" si="26"/>
        <v>178.44194155140963</v>
      </c>
      <c r="BG27" s="154">
        <f t="shared" si="26"/>
        <v>186.78507277310854</v>
      </c>
      <c r="BH27" s="154">
        <f t="shared" si="26"/>
        <v>195.07182961616326</v>
      </c>
      <c r="BI27" s="154">
        <f t="shared" si="26"/>
        <v>203.33023812740939</v>
      </c>
      <c r="BJ27" s="154">
        <f t="shared" si="26"/>
        <v>211.58394331328137</v>
      </c>
      <c r="BK27" s="154">
        <f t="shared" si="26"/>
        <v>219.85289398541727</v>
      </c>
      <c r="BL27" s="154">
        <f t="shared" si="26"/>
        <v>228.4087936408383</v>
      </c>
      <c r="BM27" s="154">
        <f t="shared" si="26"/>
        <v>237.23270401701603</v>
      </c>
      <c r="BN27" s="212">
        <f t="shared" si="26"/>
        <v>246.30864728653989</v>
      </c>
      <c r="BO27" s="154">
        <f t="shared" si="26"/>
        <v>255.62314328097418</v>
      </c>
      <c r="BP27" s="154">
        <f t="shared" ref="BP27" si="27">BP24+(BO27*$B$38)</f>
        <v>265.16481905602632</v>
      </c>
      <c r="BQ27" s="154">
        <f t="shared" ref="BQ27" si="28">BQ24+(BP27*$B$38)</f>
        <v>274.92407948961051</v>
      </c>
      <c r="BR27" s="591">
        <f t="shared" ref="BR27" si="29">BR24+(BQ27*$B$38)</f>
        <v>257.89832289401414</v>
      </c>
      <c r="BS27" s="477"/>
    </row>
    <row r="28" spans="1:71" ht="16.2" thickBot="1" x14ac:dyDescent="0.35">
      <c r="A28" s="9"/>
      <c r="B28" s="27"/>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678"/>
      <c r="BP28" s="765"/>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481">
        <v>2015</v>
      </c>
      <c r="BP29" s="144">
        <v>2016</v>
      </c>
      <c r="BQ29" s="464">
        <v>2017</v>
      </c>
      <c r="BR29" s="353">
        <v>2018</v>
      </c>
    </row>
    <row r="30" spans="1:71" ht="16.2" thickBot="1" x14ac:dyDescent="0.35">
      <c r="A30" s="44"/>
      <c r="B30" s="26"/>
      <c r="C30" s="7">
        <v>0</v>
      </c>
      <c r="D30" s="7">
        <v>0</v>
      </c>
      <c r="E30" s="7">
        <v>0</v>
      </c>
      <c r="F30" s="7">
        <f>E27*(1-$B$38)</f>
        <v>0</v>
      </c>
      <c r="G30" s="154">
        <f>F27*(1-$B$38)</f>
        <v>0.46107787534989914</v>
      </c>
      <c r="H30" s="154">
        <f t="shared" ref="H30:BO30" si="30">G27*(1-$B$38)</f>
        <v>0.87532600304149222</v>
      </c>
      <c r="I30" s="154">
        <f t="shared" si="30"/>
        <v>1.2505460570524372</v>
      </c>
      <c r="J30" s="154">
        <f t="shared" si="30"/>
        <v>1.5933201512457025</v>
      </c>
      <c r="K30" s="154">
        <f t="shared" si="30"/>
        <v>1.9092014813878828</v>
      </c>
      <c r="L30" s="154">
        <f t="shared" si="30"/>
        <v>2.2028751659476238</v>
      </c>
      <c r="M30" s="154">
        <f t="shared" si="30"/>
        <v>2.4782939442101646</v>
      </c>
      <c r="N30" s="154">
        <f t="shared" si="30"/>
        <v>2.7387926620202037</v>
      </c>
      <c r="O30" s="154">
        <f t="shared" si="30"/>
        <v>2.9965665859786146</v>
      </c>
      <c r="P30" s="154">
        <f t="shared" si="30"/>
        <v>3.2527354387201393</v>
      </c>
      <c r="Q30" s="154">
        <f t="shared" si="30"/>
        <v>3.508243907487274</v>
      </c>
      <c r="R30" s="154">
        <f t="shared" si="30"/>
        <v>3.7638890057174965</v>
      </c>
      <c r="S30" s="154">
        <f t="shared" si="30"/>
        <v>4.0203431574586199</v>
      </c>
      <c r="T30" s="154">
        <f t="shared" si="30"/>
        <v>4.278173673221132</v>
      </c>
      <c r="U30" s="154">
        <f t="shared" si="30"/>
        <v>4.5378591813591989</v>
      </c>
      <c r="V30" s="154">
        <f t="shared" si="30"/>
        <v>4.7998034908930665</v>
      </c>
      <c r="W30" s="154">
        <f t="shared" si="30"/>
        <v>5.0643472872907171</v>
      </c>
      <c r="X30" s="154">
        <f t="shared" si="30"/>
        <v>5.3317779999612958</v>
      </c>
      <c r="Y30" s="154">
        <f t="shared" si="30"/>
        <v>5.6360219691202973</v>
      </c>
      <c r="Z30" s="154">
        <f t="shared" si="30"/>
        <v>5.9733699130703464</v>
      </c>
      <c r="AA30" s="154">
        <f t="shared" si="30"/>
        <v>6.3406923861883753</v>
      </c>
      <c r="AB30" s="154">
        <f t="shared" si="30"/>
        <v>6.7353491387692621</v>
      </c>
      <c r="AC30" s="154">
        <f t="shared" si="30"/>
        <v>7.1551126457670264</v>
      </c>
      <c r="AD30" s="154">
        <f t="shared" si="30"/>
        <v>7.598103589547117</v>
      </c>
      <c r="AE30" s="154">
        <f t="shared" si="30"/>
        <v>8.0627364279950147</v>
      </c>
      <c r="AF30" s="154">
        <f t="shared" si="30"/>
        <v>8.5476734714351217</v>
      </c>
      <c r="AG30" s="154">
        <f t="shared" si="30"/>
        <v>9.0517861382600415</v>
      </c>
      <c r="AH30" s="154">
        <f t="shared" si="30"/>
        <v>9.5741222670919974</v>
      </c>
      <c r="AI30" s="154">
        <f t="shared" si="30"/>
        <v>10.117011348604771</v>
      </c>
      <c r="AJ30" s="154">
        <f t="shared" si="30"/>
        <v>10.67854973700776</v>
      </c>
      <c r="AK30" s="154">
        <f t="shared" si="30"/>
        <v>11.257131365015354</v>
      </c>
      <c r="AL30" s="154">
        <f t="shared" si="30"/>
        <v>11.851401226282027</v>
      </c>
      <c r="AM30" s="154">
        <f t="shared" si="30"/>
        <v>12.460216129477702</v>
      </c>
      <c r="AN30" s="154">
        <f t="shared" si="30"/>
        <v>13.082611587298343</v>
      </c>
      <c r="AO30" s="154">
        <f t="shared" si="30"/>
        <v>13.71777388139674</v>
      </c>
      <c r="AP30" s="154">
        <f t="shared" si="30"/>
        <v>14.365016494132057</v>
      </c>
      <c r="AQ30" s="154">
        <f t="shared" si="30"/>
        <v>15.023760224515648</v>
      </c>
      <c r="AR30" s="154">
        <f t="shared" si="30"/>
        <v>15.693516412438454</v>
      </c>
      <c r="AS30" s="154">
        <f t="shared" si="30"/>
        <v>16.396559748558143</v>
      </c>
      <c r="AT30" s="154">
        <f t="shared" si="30"/>
        <v>17.13031930191859</v>
      </c>
      <c r="AU30" s="154">
        <f t="shared" si="30"/>
        <v>17.892626030294302</v>
      </c>
      <c r="AV30" s="154">
        <f t="shared" si="30"/>
        <v>18.952118840662877</v>
      </c>
      <c r="AW30" s="154">
        <f t="shared" si="30"/>
        <v>20.005706575038829</v>
      </c>
      <c r="AX30" s="154">
        <f t="shared" si="30"/>
        <v>21.057143397449693</v>
      </c>
      <c r="AY30" s="154">
        <f t="shared" si="30"/>
        <v>22.109596619828825</v>
      </c>
      <c r="AZ30" s="154">
        <f t="shared" si="30"/>
        <v>23.165738438918176</v>
      </c>
      <c r="BA30" s="154">
        <f t="shared" si="30"/>
        <v>24.227823332829768</v>
      </c>
      <c r="BB30" s="154">
        <f t="shared" si="30"/>
        <v>24.288908581508554</v>
      </c>
      <c r="BC30" s="154">
        <f t="shared" si="30"/>
        <v>24.489944405377742</v>
      </c>
      <c r="BD30" s="154">
        <f t="shared" si="30"/>
        <v>24.811589939598186</v>
      </c>
      <c r="BE30" s="154">
        <f t="shared" si="30"/>
        <v>25.237527689367596</v>
      </c>
      <c r="BF30" s="154">
        <f t="shared" si="30"/>
        <v>26.575893959661492</v>
      </c>
      <c r="BG30" s="154">
        <f t="shared" si="30"/>
        <v>27.894100077379342</v>
      </c>
      <c r="BH30" s="154">
        <f t="shared" si="30"/>
        <v>29.198300957696087</v>
      </c>
      <c r="BI30" s="154">
        <f t="shared" si="30"/>
        <v>30.49368937752272</v>
      </c>
      <c r="BJ30" s="154">
        <f t="shared" si="30"/>
        <v>31.784646377260437</v>
      </c>
      <c r="BK30" s="154">
        <f t="shared" si="30"/>
        <v>33.074868151705587</v>
      </c>
      <c r="BL30" s="154">
        <f t="shared" si="30"/>
        <v>34.367473105328671</v>
      </c>
      <c r="BM30" s="154">
        <f t="shared" si="30"/>
        <v>35.704934013708055</v>
      </c>
      <c r="BN30" s="212">
        <f t="shared" si="30"/>
        <v>37.084290441725933</v>
      </c>
      <c r="BO30" s="154">
        <f t="shared" si="30"/>
        <v>38.503044730407431</v>
      </c>
      <c r="BP30" s="154">
        <f t="shared" ref="BP30" si="31">BO27*(1-$B$38)</f>
        <v>39.959089655609304</v>
      </c>
      <c r="BQ30" s="154">
        <f t="shared" ref="BQ30" si="32">BP27*(1-$B$38)</f>
        <v>41.450647395124989</v>
      </c>
      <c r="BR30" s="672">
        <f t="shared" ref="BR30" si="33">BQ27*(1-$B$38)</f>
        <v>42.976218036470968</v>
      </c>
      <c r="BS30" s="47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78"/>
      <c r="BP31" s="678"/>
      <c r="BR31" s="678"/>
      <c r="BS31" s="619"/>
    </row>
    <row r="32" spans="1:71" ht="49.2"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64">
        <v>2015</v>
      </c>
      <c r="BP32" s="144">
        <v>2016</v>
      </c>
      <c r="BQ32" s="144">
        <v>2017</v>
      </c>
      <c r="BR32" s="353">
        <v>2018</v>
      </c>
    </row>
    <row r="33" spans="1:71" ht="16.2" thickBot="1" x14ac:dyDescent="0.35">
      <c r="A33" s="44"/>
      <c r="B33" s="28"/>
      <c r="C33" s="7">
        <v>0</v>
      </c>
      <c r="D33" s="7">
        <v>0</v>
      </c>
      <c r="E33" s="7">
        <v>0</v>
      </c>
      <c r="F33" s="7">
        <f t="shared" ref="F33:AK33" si="34">F30*$B$39*16/12</f>
        <v>0</v>
      </c>
      <c r="G33" s="151">
        <f t="shared" si="34"/>
        <v>0.30738525023326607</v>
      </c>
      <c r="H33" s="151">
        <f t="shared" si="34"/>
        <v>0.58355066869432815</v>
      </c>
      <c r="I33" s="151">
        <f t="shared" si="34"/>
        <v>0.83369737136829147</v>
      </c>
      <c r="J33" s="151">
        <f t="shared" si="34"/>
        <v>1.0622134341638017</v>
      </c>
      <c r="K33" s="151">
        <f t="shared" si="34"/>
        <v>1.272800987591922</v>
      </c>
      <c r="L33" s="151">
        <f t="shared" si="34"/>
        <v>1.4685834439650824</v>
      </c>
      <c r="M33" s="151">
        <f t="shared" si="34"/>
        <v>1.6521959628067764</v>
      </c>
      <c r="N33" s="151">
        <f t="shared" si="34"/>
        <v>1.8258617746801358</v>
      </c>
      <c r="O33" s="151">
        <f t="shared" si="34"/>
        <v>1.9977110573190764</v>
      </c>
      <c r="P33" s="151">
        <f t="shared" si="34"/>
        <v>2.1684902924800928</v>
      </c>
      <c r="Q33" s="151">
        <f t="shared" si="34"/>
        <v>2.3388292716581827</v>
      </c>
      <c r="R33" s="151">
        <f t="shared" si="34"/>
        <v>2.5092593371449978</v>
      </c>
      <c r="S33" s="151">
        <f t="shared" si="34"/>
        <v>2.6802287716390798</v>
      </c>
      <c r="T33" s="151">
        <f t="shared" si="34"/>
        <v>2.8521157821474215</v>
      </c>
      <c r="U33" s="151">
        <f t="shared" si="34"/>
        <v>3.0252394542394661</v>
      </c>
      <c r="V33" s="151">
        <f t="shared" si="34"/>
        <v>3.1998689939287108</v>
      </c>
      <c r="W33" s="151">
        <f t="shared" si="34"/>
        <v>3.376231524860478</v>
      </c>
      <c r="X33" s="151">
        <f t="shared" si="34"/>
        <v>3.5545186666408637</v>
      </c>
      <c r="Y33" s="151">
        <f t="shared" si="34"/>
        <v>3.7573479794135314</v>
      </c>
      <c r="Z33" s="151">
        <f t="shared" si="34"/>
        <v>3.9822466087135644</v>
      </c>
      <c r="AA33" s="151">
        <f t="shared" si="34"/>
        <v>4.2271282574589168</v>
      </c>
      <c r="AB33" s="151">
        <f t="shared" si="34"/>
        <v>4.4902327591795084</v>
      </c>
      <c r="AC33" s="151">
        <f t="shared" si="34"/>
        <v>4.7700750971780179</v>
      </c>
      <c r="AD33" s="151">
        <f t="shared" si="34"/>
        <v>5.0654023930314116</v>
      </c>
      <c r="AE33" s="151">
        <f t="shared" si="34"/>
        <v>5.3751576186633434</v>
      </c>
      <c r="AF33" s="151">
        <f t="shared" si="34"/>
        <v>5.6984489809567478</v>
      </c>
      <c r="AG33" s="151">
        <f t="shared" si="34"/>
        <v>6.0345240921733607</v>
      </c>
      <c r="AH33" s="151">
        <f t="shared" si="34"/>
        <v>6.3827481780613313</v>
      </c>
      <c r="AI33" s="151">
        <f t="shared" si="34"/>
        <v>6.744674232403181</v>
      </c>
      <c r="AJ33" s="151">
        <f t="shared" si="34"/>
        <v>7.1190331580051733</v>
      </c>
      <c r="AK33" s="151">
        <f t="shared" si="34"/>
        <v>7.5047542433435694</v>
      </c>
      <c r="AL33" s="151">
        <f t="shared" ref="AL33:BR33" si="35">AL30*$B$39*16/12</f>
        <v>7.9009341508546846</v>
      </c>
      <c r="AM33" s="151">
        <f t="shared" si="35"/>
        <v>8.3068107529851343</v>
      </c>
      <c r="AN33" s="151">
        <f t="shared" si="35"/>
        <v>8.7217410581988961</v>
      </c>
      <c r="AO33" s="151">
        <f t="shared" si="35"/>
        <v>9.1451825875978265</v>
      </c>
      <c r="AP33" s="151">
        <f t="shared" si="35"/>
        <v>9.5766776627547046</v>
      </c>
      <c r="AQ33" s="151">
        <f t="shared" si="35"/>
        <v>10.015840149677098</v>
      </c>
      <c r="AR33" s="151">
        <f t="shared" si="35"/>
        <v>10.462344274958969</v>
      </c>
      <c r="AS33" s="151">
        <f t="shared" si="35"/>
        <v>10.931039832372095</v>
      </c>
      <c r="AT33" s="151">
        <f t="shared" si="35"/>
        <v>11.420212867945727</v>
      </c>
      <c r="AU33" s="151">
        <f t="shared" si="35"/>
        <v>11.928417353529534</v>
      </c>
      <c r="AV33" s="151">
        <f t="shared" si="35"/>
        <v>12.634745893775252</v>
      </c>
      <c r="AW33" s="151">
        <f t="shared" si="35"/>
        <v>13.337137716692553</v>
      </c>
      <c r="AX33" s="151">
        <f t="shared" si="35"/>
        <v>14.038095598299796</v>
      </c>
      <c r="AY33" s="151">
        <f t="shared" si="35"/>
        <v>14.739731079885884</v>
      </c>
      <c r="AZ33" s="151">
        <f t="shared" si="35"/>
        <v>15.44382562594545</v>
      </c>
      <c r="BA33" s="151">
        <f t="shared" si="35"/>
        <v>16.151882221886513</v>
      </c>
      <c r="BB33" s="151">
        <f t="shared" si="35"/>
        <v>16.192605721005702</v>
      </c>
      <c r="BC33" s="151">
        <f t="shared" si="35"/>
        <v>16.326629603585161</v>
      </c>
      <c r="BD33" s="151">
        <f t="shared" si="35"/>
        <v>16.541059959732124</v>
      </c>
      <c r="BE33" s="151">
        <f t="shared" si="35"/>
        <v>16.825018459578398</v>
      </c>
      <c r="BF33" s="151">
        <f t="shared" si="35"/>
        <v>17.717262639774329</v>
      </c>
      <c r="BG33" s="151">
        <f t="shared" si="35"/>
        <v>18.596066718252896</v>
      </c>
      <c r="BH33" s="151">
        <f t="shared" si="35"/>
        <v>19.465533971797392</v>
      </c>
      <c r="BI33" s="151">
        <f t="shared" si="35"/>
        <v>20.329126251681814</v>
      </c>
      <c r="BJ33" s="151">
        <f t="shared" si="35"/>
        <v>21.189764251506958</v>
      </c>
      <c r="BK33" s="151">
        <f t="shared" si="35"/>
        <v>22.049912101137057</v>
      </c>
      <c r="BL33" s="151">
        <f t="shared" si="35"/>
        <v>22.91164873688578</v>
      </c>
      <c r="BM33" s="151">
        <f t="shared" si="35"/>
        <v>23.803289342472038</v>
      </c>
      <c r="BN33" s="260">
        <f t="shared" si="35"/>
        <v>24.722860294483954</v>
      </c>
      <c r="BO33" s="260">
        <f t="shared" si="35"/>
        <v>25.668696486938288</v>
      </c>
      <c r="BP33" s="260">
        <f t="shared" si="35"/>
        <v>26.639393103739536</v>
      </c>
      <c r="BQ33" s="260">
        <f t="shared" si="35"/>
        <v>27.633764930083327</v>
      </c>
      <c r="BR33" s="682">
        <f t="shared" si="35"/>
        <v>28.650812024313979</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1"/>
      <c r="BQ34" s="742"/>
      <c r="BS34" s="619"/>
    </row>
    <row r="35" spans="1:71" ht="33"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3"/>
      <c r="BQ35" s="731"/>
      <c r="BR35" s="731"/>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2"/>
      <c r="BP36" s="739"/>
      <c r="BQ36" s="731"/>
      <c r="BR36" s="740"/>
    </row>
    <row r="37" spans="1:71" ht="46.8"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7"/>
      <c r="BP37" s="35"/>
      <c r="BQ37" s="735"/>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2"/>
      <c r="BP38" s="737"/>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6"/>
      <c r="BN39" s="163"/>
      <c r="BO39" s="732"/>
      <c r="BP39" s="739"/>
      <c r="BQ39" s="733"/>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2"/>
      <c r="BP40" s="739"/>
      <c r="BQ40" s="733"/>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59"/>
      <c r="BN41" s="159"/>
      <c r="BO41" s="734"/>
      <c r="BP41" s="738"/>
      <c r="BQ41" s="735"/>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P42" s="35"/>
      <c r="BR42" s="35"/>
    </row>
    <row r="43" spans="1:71" ht="51"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1"/>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P44" s="739"/>
      <c r="BQ44" s="35"/>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2"/>
      <c r="BP45" s="739"/>
      <c r="BQ45" s="739"/>
      <c r="BR45" s="731"/>
    </row>
    <row r="46" spans="1:71" ht="16.2" thickBot="1" x14ac:dyDescent="0.35">
      <c r="A46" s="52" t="s">
        <v>337</v>
      </c>
      <c r="B46" s="54">
        <f>DOC!Z28</f>
        <v>0.11157693019271947</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1"/>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723"/>
      <c r="BQ47" s="33"/>
      <c r="BS47" s="619"/>
    </row>
    <row r="48" spans="1:71" ht="34.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464">
        <v>2015</v>
      </c>
      <c r="BP48" s="144">
        <v>2016</v>
      </c>
      <c r="BQ48" s="144">
        <v>2017</v>
      </c>
      <c r="BR48" s="353">
        <v>2018</v>
      </c>
    </row>
    <row r="49" spans="1:71" s="18" customFormat="1" ht="16.2" thickBot="1" x14ac:dyDescent="0.35">
      <c r="A49" s="315"/>
      <c r="B49" s="303"/>
      <c r="C49" s="167">
        <v>0</v>
      </c>
      <c r="D49" s="167">
        <v>0</v>
      </c>
      <c r="E49" s="167">
        <v>0</v>
      </c>
      <c r="F49" s="167">
        <v>0</v>
      </c>
      <c r="G49" s="167">
        <f>(G33-$B$40)*(1-$B$41)*10^3</f>
        <v>307.38525023326605</v>
      </c>
      <c r="H49" s="167">
        <f t="shared" ref="H49:BR49" si="36">(H33-$B$40)*(1-$B$41)*10^3</f>
        <v>583.55066869432812</v>
      </c>
      <c r="I49" s="167">
        <f t="shared" si="36"/>
        <v>833.69737136829144</v>
      </c>
      <c r="J49" s="167">
        <f t="shared" si="36"/>
        <v>1062.2134341638016</v>
      </c>
      <c r="K49" s="167">
        <f t="shared" si="36"/>
        <v>1272.800987591922</v>
      </c>
      <c r="L49" s="167">
        <f t="shared" si="36"/>
        <v>1468.5834439650826</v>
      </c>
      <c r="M49" s="167">
        <f t="shared" si="36"/>
        <v>1652.1959628067764</v>
      </c>
      <c r="N49" s="167">
        <f t="shared" si="36"/>
        <v>1825.8617746801358</v>
      </c>
      <c r="O49" s="167">
        <f t="shared" si="36"/>
        <v>1997.7110573190764</v>
      </c>
      <c r="P49" s="167">
        <f t="shared" si="36"/>
        <v>2168.4902924800926</v>
      </c>
      <c r="Q49" s="167">
        <f t="shared" si="36"/>
        <v>2338.8292716581827</v>
      </c>
      <c r="R49" s="167">
        <f t="shared" si="36"/>
        <v>2509.259337144998</v>
      </c>
      <c r="S49" s="167">
        <f t="shared" si="36"/>
        <v>2680.2287716390797</v>
      </c>
      <c r="T49" s="167">
        <f t="shared" si="36"/>
        <v>2852.1157821474217</v>
      </c>
      <c r="U49" s="167">
        <f t="shared" si="36"/>
        <v>3025.2394542394659</v>
      </c>
      <c r="V49" s="167">
        <f t="shared" si="36"/>
        <v>3199.868993928711</v>
      </c>
      <c r="W49" s="167">
        <f t="shared" si="36"/>
        <v>3376.2315248604777</v>
      </c>
      <c r="X49" s="167">
        <f t="shared" si="36"/>
        <v>3554.5186666408636</v>
      </c>
      <c r="Y49" s="167">
        <f t="shared" si="36"/>
        <v>3757.3479794135314</v>
      </c>
      <c r="Z49" s="167">
        <f t="shared" si="36"/>
        <v>3982.2466087135645</v>
      </c>
      <c r="AA49" s="167">
        <f t="shared" si="36"/>
        <v>4227.1282574589168</v>
      </c>
      <c r="AB49" s="167">
        <f t="shared" si="36"/>
        <v>4490.2327591795083</v>
      </c>
      <c r="AC49" s="167">
        <f t="shared" si="36"/>
        <v>4770.075097178018</v>
      </c>
      <c r="AD49" s="167">
        <f t="shared" si="36"/>
        <v>5065.4023930314115</v>
      </c>
      <c r="AE49" s="167">
        <f t="shared" si="36"/>
        <v>5375.1576186633438</v>
      </c>
      <c r="AF49" s="167">
        <f t="shared" si="36"/>
        <v>5698.4489809567476</v>
      </c>
      <c r="AG49" s="167">
        <f t="shared" si="36"/>
        <v>6034.5240921733612</v>
      </c>
      <c r="AH49" s="167">
        <f t="shared" si="36"/>
        <v>6382.7481780613316</v>
      </c>
      <c r="AI49" s="167">
        <f t="shared" si="36"/>
        <v>6744.6742324031811</v>
      </c>
      <c r="AJ49" s="167">
        <f t="shared" si="36"/>
        <v>7119.0331580051734</v>
      </c>
      <c r="AK49" s="167">
        <f t="shared" si="36"/>
        <v>7504.7542433435692</v>
      </c>
      <c r="AL49" s="167">
        <f t="shared" si="36"/>
        <v>7900.934150854685</v>
      </c>
      <c r="AM49" s="167">
        <f t="shared" si="36"/>
        <v>8306.810752985135</v>
      </c>
      <c r="AN49" s="167">
        <f t="shared" si="36"/>
        <v>8721.741058198897</v>
      </c>
      <c r="AO49" s="167">
        <f t="shared" si="36"/>
        <v>9145.1825875978266</v>
      </c>
      <c r="AP49" s="167">
        <f t="shared" si="36"/>
        <v>9576.6776627547042</v>
      </c>
      <c r="AQ49" s="167">
        <f t="shared" si="36"/>
        <v>10015.840149677098</v>
      </c>
      <c r="AR49" s="167">
        <f t="shared" si="36"/>
        <v>10462.344274958969</v>
      </c>
      <c r="AS49" s="167">
        <f t="shared" si="36"/>
        <v>10931.039832372095</v>
      </c>
      <c r="AT49" s="167">
        <f t="shared" si="36"/>
        <v>11420.212867945727</v>
      </c>
      <c r="AU49" s="167">
        <f t="shared" si="36"/>
        <v>11928.417353529534</v>
      </c>
      <c r="AV49" s="167">
        <f t="shared" si="36"/>
        <v>12634.745893775251</v>
      </c>
      <c r="AW49" s="167">
        <f t="shared" si="36"/>
        <v>13337.137716692552</v>
      </c>
      <c r="AX49" s="167">
        <f t="shared" si="36"/>
        <v>14038.095598299795</v>
      </c>
      <c r="AY49" s="167">
        <f t="shared" si="36"/>
        <v>14739.731079885883</v>
      </c>
      <c r="AZ49" s="167">
        <f t="shared" si="36"/>
        <v>15443.82562594545</v>
      </c>
      <c r="BA49" s="167">
        <f t="shared" si="36"/>
        <v>16151.882221886513</v>
      </c>
      <c r="BB49" s="167">
        <f t="shared" si="36"/>
        <v>16192.605721005702</v>
      </c>
      <c r="BC49" s="167">
        <f t="shared" si="36"/>
        <v>16326.629603585161</v>
      </c>
      <c r="BD49" s="167">
        <f t="shared" si="36"/>
        <v>16541.059959732123</v>
      </c>
      <c r="BE49" s="167">
        <f t="shared" si="36"/>
        <v>16825.018459578398</v>
      </c>
      <c r="BF49" s="167">
        <f t="shared" si="36"/>
        <v>17717.26263977433</v>
      </c>
      <c r="BG49" s="167">
        <f t="shared" si="36"/>
        <v>18596.066718252896</v>
      </c>
      <c r="BH49" s="167">
        <f t="shared" si="36"/>
        <v>19465.533971797391</v>
      </c>
      <c r="BI49" s="167">
        <f t="shared" si="36"/>
        <v>20329.126251681813</v>
      </c>
      <c r="BJ49" s="167">
        <f t="shared" si="36"/>
        <v>21189.764251506956</v>
      </c>
      <c r="BK49" s="167">
        <f t="shared" si="36"/>
        <v>22049.912101137055</v>
      </c>
      <c r="BL49" s="167">
        <f t="shared" si="36"/>
        <v>22911.648736885782</v>
      </c>
      <c r="BM49" s="167">
        <f t="shared" si="36"/>
        <v>23803.289342472039</v>
      </c>
      <c r="BN49" s="322">
        <f t="shared" si="36"/>
        <v>24722.860294483955</v>
      </c>
      <c r="BO49" s="322">
        <f t="shared" si="36"/>
        <v>25668.696486938286</v>
      </c>
      <c r="BP49" s="322">
        <f t="shared" si="36"/>
        <v>26639.393103739538</v>
      </c>
      <c r="BQ49" s="322">
        <f t="shared" si="36"/>
        <v>27633.764930083325</v>
      </c>
      <c r="BR49" s="676">
        <f t="shared" si="36"/>
        <v>28650.812024313978</v>
      </c>
      <c r="BS49" s="689"/>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483"/>
      <c r="BP50" s="678"/>
      <c r="BQ50" s="678"/>
      <c r="BR50" s="678"/>
    </row>
    <row r="51" spans="1:71" ht="36.75"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464">
        <v>2015</v>
      </c>
      <c r="BP51" s="144">
        <v>2016</v>
      </c>
      <c r="BQ51" s="464">
        <v>2017</v>
      </c>
      <c r="BR51" s="353">
        <v>2018</v>
      </c>
    </row>
    <row r="52" spans="1:71" s="18" customFormat="1" ht="16.2" thickBot="1" x14ac:dyDescent="0.35">
      <c r="A52" s="316"/>
      <c r="B52" s="317"/>
      <c r="C52" s="167">
        <v>0</v>
      </c>
      <c r="D52" s="167">
        <v>0</v>
      </c>
      <c r="E52" s="167">
        <v>0</v>
      </c>
      <c r="F52" s="318">
        <v>0</v>
      </c>
      <c r="G52" s="167">
        <f>G49*21</f>
        <v>6455.0902548985869</v>
      </c>
      <c r="H52" s="167">
        <f t="shared" ref="H52:BR52" si="37">H49*21</f>
        <v>12254.564042580891</v>
      </c>
      <c r="I52" s="167">
        <f t="shared" si="37"/>
        <v>17507.64479873412</v>
      </c>
      <c r="J52" s="167">
        <f t="shared" si="37"/>
        <v>22306.482117439835</v>
      </c>
      <c r="K52" s="167">
        <f t="shared" si="37"/>
        <v>26728.820739430361</v>
      </c>
      <c r="L52" s="167">
        <f t="shared" si="37"/>
        <v>30840.252323266734</v>
      </c>
      <c r="M52" s="167">
        <f t="shared" si="37"/>
        <v>34696.115218942301</v>
      </c>
      <c r="N52" s="167">
        <f t="shared" si="37"/>
        <v>38343.097268282851</v>
      </c>
      <c r="O52" s="167">
        <f t="shared" si="37"/>
        <v>41951.932203700606</v>
      </c>
      <c r="P52" s="167">
        <f t="shared" si="37"/>
        <v>45538.296142081948</v>
      </c>
      <c r="Q52" s="167">
        <f t="shared" si="37"/>
        <v>49115.414704821836</v>
      </c>
      <c r="R52" s="167">
        <f t="shared" si="37"/>
        <v>52694.44608004496</v>
      </c>
      <c r="S52" s="167">
        <f t="shared" si="37"/>
        <v>56284.804204420674</v>
      </c>
      <c r="T52" s="167">
        <f t="shared" si="37"/>
        <v>59894.431425095856</v>
      </c>
      <c r="U52" s="167">
        <f t="shared" si="37"/>
        <v>63530.028539028783</v>
      </c>
      <c r="V52" s="167">
        <f t="shared" si="37"/>
        <v>67197.248872502925</v>
      </c>
      <c r="W52" s="167">
        <f t="shared" si="37"/>
        <v>70900.86202207004</v>
      </c>
      <c r="X52" s="167">
        <f t="shared" si="37"/>
        <v>74644.891999458137</v>
      </c>
      <c r="Y52" s="167">
        <f t="shared" si="37"/>
        <v>78904.307567684154</v>
      </c>
      <c r="Z52" s="167">
        <f t="shared" si="37"/>
        <v>83627.178782984847</v>
      </c>
      <c r="AA52" s="167">
        <f t="shared" si="37"/>
        <v>88769.693406637249</v>
      </c>
      <c r="AB52" s="167">
        <f t="shared" si="37"/>
        <v>94294.887942769681</v>
      </c>
      <c r="AC52" s="167">
        <f t="shared" si="37"/>
        <v>100171.57704073838</v>
      </c>
      <c r="AD52" s="167">
        <f t="shared" si="37"/>
        <v>106373.45025365964</v>
      </c>
      <c r="AE52" s="167">
        <f t="shared" si="37"/>
        <v>112878.30999193022</v>
      </c>
      <c r="AF52" s="167">
        <f t="shared" si="37"/>
        <v>119667.42860009171</v>
      </c>
      <c r="AG52" s="167">
        <f t="shared" si="37"/>
        <v>126725.00593564058</v>
      </c>
      <c r="AH52" s="167">
        <f t="shared" si="37"/>
        <v>134037.71173928797</v>
      </c>
      <c r="AI52" s="167">
        <f t="shared" si="37"/>
        <v>141638.1588804668</v>
      </c>
      <c r="AJ52" s="167">
        <f t="shared" si="37"/>
        <v>149499.69631810865</v>
      </c>
      <c r="AK52" s="167">
        <f t="shared" si="37"/>
        <v>157599.83911021496</v>
      </c>
      <c r="AL52" s="167">
        <f t="shared" si="37"/>
        <v>165919.6171679484</v>
      </c>
      <c r="AM52" s="167">
        <f t="shared" si="37"/>
        <v>174443.02581268785</v>
      </c>
      <c r="AN52" s="167">
        <f t="shared" si="37"/>
        <v>183156.56222217684</v>
      </c>
      <c r="AO52" s="167">
        <f t="shared" si="37"/>
        <v>192048.83433955436</v>
      </c>
      <c r="AP52" s="167">
        <f t="shared" si="37"/>
        <v>201110.23091784879</v>
      </c>
      <c r="AQ52" s="167">
        <f t="shared" si="37"/>
        <v>210332.64314321906</v>
      </c>
      <c r="AR52" s="167">
        <f t="shared" si="37"/>
        <v>219709.22977413834</v>
      </c>
      <c r="AS52" s="167">
        <f t="shared" si="37"/>
        <v>229551.836479814</v>
      </c>
      <c r="AT52" s="167">
        <f t="shared" si="37"/>
        <v>239824.47022686029</v>
      </c>
      <c r="AU52" s="167">
        <f t="shared" si="37"/>
        <v>250496.76442412022</v>
      </c>
      <c r="AV52" s="167">
        <f t="shared" si="37"/>
        <v>265329.66376928025</v>
      </c>
      <c r="AW52" s="167">
        <f t="shared" si="37"/>
        <v>280079.89205054357</v>
      </c>
      <c r="AX52" s="167">
        <f t="shared" si="37"/>
        <v>294800.00756429567</v>
      </c>
      <c r="AY52" s="167">
        <f t="shared" si="37"/>
        <v>309534.35267760354</v>
      </c>
      <c r="AZ52" s="167">
        <f t="shared" si="37"/>
        <v>324320.33814485447</v>
      </c>
      <c r="BA52" s="167">
        <f t="shared" si="37"/>
        <v>339189.52665961679</v>
      </c>
      <c r="BB52" s="167">
        <f t="shared" si="37"/>
        <v>340044.72014111973</v>
      </c>
      <c r="BC52" s="167">
        <f t="shared" si="37"/>
        <v>342859.2216752884</v>
      </c>
      <c r="BD52" s="167">
        <f t="shared" si="37"/>
        <v>347362.25915437459</v>
      </c>
      <c r="BE52" s="167">
        <f t="shared" si="37"/>
        <v>353325.38765114633</v>
      </c>
      <c r="BF52" s="167">
        <f t="shared" si="37"/>
        <v>372062.51543526095</v>
      </c>
      <c r="BG52" s="167">
        <f t="shared" si="37"/>
        <v>390517.40108331083</v>
      </c>
      <c r="BH52" s="167">
        <f t="shared" si="37"/>
        <v>408776.21340774524</v>
      </c>
      <c r="BI52" s="167">
        <f t="shared" si="37"/>
        <v>426911.65128531808</v>
      </c>
      <c r="BJ52" s="167">
        <f t="shared" si="37"/>
        <v>444985.04928164609</v>
      </c>
      <c r="BK52" s="167">
        <f t="shared" si="37"/>
        <v>463048.15412387816</v>
      </c>
      <c r="BL52" s="167">
        <f t="shared" si="37"/>
        <v>481144.62347460142</v>
      </c>
      <c r="BM52" s="167">
        <f t="shared" si="37"/>
        <v>499869.07619191281</v>
      </c>
      <c r="BN52" s="322">
        <f t="shared" si="37"/>
        <v>519180.06618416304</v>
      </c>
      <c r="BO52" s="167">
        <f t="shared" si="37"/>
        <v>539042.62622570398</v>
      </c>
      <c r="BP52" s="498">
        <f t="shared" si="37"/>
        <v>559427.25517853023</v>
      </c>
      <c r="BQ52" s="696">
        <f t="shared" si="37"/>
        <v>580309.06353174988</v>
      </c>
      <c r="BR52" s="597">
        <f t="shared" si="37"/>
        <v>601667.05251059355</v>
      </c>
      <c r="BS52" s="689"/>
    </row>
  </sheetData>
  <mergeCells count="2">
    <mergeCell ref="A43:B43"/>
    <mergeCell ref="A35:B3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S52"/>
  <sheetViews>
    <sheetView topLeftCell="A40" zoomScale="70" zoomScaleNormal="70" workbookViewId="0">
      <pane xSplit="2" topLeftCell="BH1" activePane="topRight" state="frozen"/>
      <selection pane="topRight" activeCell="A46" sqref="A46"/>
    </sheetView>
  </sheetViews>
  <sheetFormatPr defaultColWidth="9.33203125" defaultRowHeight="14.4" x14ac:dyDescent="0.3"/>
  <cols>
    <col min="1" max="1" width="37.6640625" style="2" customWidth="1"/>
    <col min="2" max="2" width="22.6640625" style="2" customWidth="1"/>
    <col min="3" max="66" width="17.6640625" style="2" customWidth="1"/>
    <col min="67" max="67" width="18.109375" style="2" customWidth="1"/>
    <col min="68" max="68" width="16" style="287" customWidth="1"/>
    <col min="69" max="69" width="15.6640625" style="2" customWidth="1"/>
    <col min="70" max="70" width="17" style="2" customWidth="1"/>
    <col min="71" max="16384" width="9.33203125" style="2"/>
  </cols>
  <sheetData>
    <row r="1" spans="1:71" ht="15" thickBot="1" x14ac:dyDescent="0.35">
      <c r="BO1" s="482"/>
    </row>
    <row r="2" spans="1:71" ht="15.6" x14ac:dyDescent="0.3">
      <c r="A2" s="79" t="s">
        <v>0</v>
      </c>
      <c r="B2" s="80" t="s">
        <v>40</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481">
        <v>2016</v>
      </c>
      <c r="BQ2" s="464">
        <v>2017</v>
      </c>
      <c r="BR2" s="353">
        <v>2018</v>
      </c>
    </row>
    <row r="3" spans="1:71" s="18" customFormat="1" ht="16.2" thickBot="1" x14ac:dyDescent="0.35">
      <c r="A3" s="313"/>
      <c r="B3" s="314"/>
      <c r="C3" s="168">
        <f>Population!D25</f>
        <v>9201013</v>
      </c>
      <c r="D3" s="168">
        <f t="shared" ref="D3:L3" si="0">C3+($C$3*(C6/100))</f>
        <v>9397167.8000000007</v>
      </c>
      <c r="E3" s="168">
        <f t="shared" si="0"/>
        <v>9593322.6000000015</v>
      </c>
      <c r="F3" s="168">
        <f t="shared" si="0"/>
        <v>9789477.4000000022</v>
      </c>
      <c r="G3" s="168">
        <f t="shared" si="0"/>
        <v>9985632.200000003</v>
      </c>
      <c r="H3" s="168">
        <f t="shared" si="0"/>
        <v>10181787.000000004</v>
      </c>
      <c r="I3" s="168">
        <f t="shared" si="0"/>
        <v>10377941.800000004</v>
      </c>
      <c r="J3" s="168">
        <f t="shared" si="0"/>
        <v>10574096.600000005</v>
      </c>
      <c r="K3" s="168">
        <f t="shared" si="0"/>
        <v>10770251.400000006</v>
      </c>
      <c r="L3" s="168">
        <f t="shared" si="0"/>
        <v>10966406.200000007</v>
      </c>
      <c r="M3" s="168">
        <f>Population!E25</f>
        <v>11162561</v>
      </c>
      <c r="N3" s="168">
        <f t="shared" ref="N3:V3" si="1">M3+($M$3*(M6/100))</f>
        <v>11617426</v>
      </c>
      <c r="O3" s="168">
        <f t="shared" si="1"/>
        <v>12072291</v>
      </c>
      <c r="P3" s="168">
        <f t="shared" si="1"/>
        <v>12527156</v>
      </c>
      <c r="Q3" s="168">
        <f t="shared" si="1"/>
        <v>12982021</v>
      </c>
      <c r="R3" s="168">
        <f t="shared" si="1"/>
        <v>13436886</v>
      </c>
      <c r="S3" s="168">
        <f t="shared" si="1"/>
        <v>13891751</v>
      </c>
      <c r="T3" s="168">
        <f t="shared" si="1"/>
        <v>14346616</v>
      </c>
      <c r="U3" s="168">
        <f t="shared" si="1"/>
        <v>14801481</v>
      </c>
      <c r="V3" s="168">
        <f t="shared" si="1"/>
        <v>15256346</v>
      </c>
      <c r="W3" s="168">
        <f>Population!F25</f>
        <v>15711211</v>
      </c>
      <c r="X3" s="168">
        <f t="shared" ref="X3:AF3" si="2">W3+($W$3*(W6/100))</f>
        <v>16339449.300000001</v>
      </c>
      <c r="Y3" s="168">
        <f t="shared" si="2"/>
        <v>16967687.600000001</v>
      </c>
      <c r="Z3" s="168">
        <f t="shared" si="2"/>
        <v>17595925.900000002</v>
      </c>
      <c r="AA3" s="168">
        <f t="shared" si="2"/>
        <v>18224164.200000003</v>
      </c>
      <c r="AB3" s="168">
        <f t="shared" si="2"/>
        <v>18852402.500000004</v>
      </c>
      <c r="AC3" s="168">
        <f t="shared" si="2"/>
        <v>19480640.800000004</v>
      </c>
      <c r="AD3" s="168">
        <f t="shared" si="2"/>
        <v>20108879.100000005</v>
      </c>
      <c r="AE3" s="168">
        <f t="shared" si="2"/>
        <v>20737117.400000006</v>
      </c>
      <c r="AF3" s="168">
        <f t="shared" si="2"/>
        <v>21365355.700000007</v>
      </c>
      <c r="AG3" s="168">
        <f>Population!G25</f>
        <v>21993594</v>
      </c>
      <c r="AH3" s="168">
        <f t="shared" ref="AH3:AP3" si="3">AG3+($AG$3*(AG6/100))</f>
        <v>22848393.199999999</v>
      </c>
      <c r="AI3" s="168">
        <f t="shared" si="3"/>
        <v>23703192.399999999</v>
      </c>
      <c r="AJ3" s="168">
        <f t="shared" si="3"/>
        <v>24557991.599999998</v>
      </c>
      <c r="AK3" s="168">
        <f t="shared" si="3"/>
        <v>25412790.799999997</v>
      </c>
      <c r="AL3" s="168">
        <f t="shared" si="3"/>
        <v>26267589.999999996</v>
      </c>
      <c r="AM3" s="168">
        <f t="shared" si="3"/>
        <v>27122389.199999996</v>
      </c>
      <c r="AN3" s="168">
        <f t="shared" si="3"/>
        <v>27977188.399999995</v>
      </c>
      <c r="AO3" s="168">
        <f t="shared" si="3"/>
        <v>28831987.599999994</v>
      </c>
      <c r="AP3" s="168">
        <f t="shared" si="3"/>
        <v>29686786.799999993</v>
      </c>
      <c r="AQ3" s="168">
        <f>Population!H25</f>
        <v>30541586</v>
      </c>
      <c r="AR3" s="168">
        <f t="shared" ref="AR3:AZ3" si="4">AQ3+($AQ$3*(AQ6/100))</f>
        <v>31597525.399999999</v>
      </c>
      <c r="AS3" s="168">
        <f t="shared" si="4"/>
        <v>32653464.799999997</v>
      </c>
      <c r="AT3" s="168">
        <f t="shared" si="4"/>
        <v>33709404.199999996</v>
      </c>
      <c r="AU3" s="168">
        <f t="shared" si="4"/>
        <v>34765343.599999994</v>
      </c>
      <c r="AV3" s="168">
        <f t="shared" si="4"/>
        <v>35821282.999999993</v>
      </c>
      <c r="AW3" s="168">
        <f t="shared" si="4"/>
        <v>36877222.399999991</v>
      </c>
      <c r="AX3" s="168">
        <f t="shared" si="4"/>
        <v>37933161.79999999</v>
      </c>
      <c r="AY3" s="168">
        <f t="shared" si="4"/>
        <v>38989101.199999988</v>
      </c>
      <c r="AZ3" s="168">
        <f t="shared" si="4"/>
        <v>40045040.599999987</v>
      </c>
      <c r="BA3" s="168">
        <f>Population!I25</f>
        <v>41100980</v>
      </c>
      <c r="BB3" s="168">
        <f t="shared" ref="BB3:BJ3" si="5">BA3+($BA$3*(BA6/100))</f>
        <v>42072707.899999999</v>
      </c>
      <c r="BC3" s="168">
        <f t="shared" si="5"/>
        <v>43044435.799999997</v>
      </c>
      <c r="BD3" s="168">
        <f t="shared" si="5"/>
        <v>44016163.699999996</v>
      </c>
      <c r="BE3" s="168">
        <f t="shared" si="5"/>
        <v>44987891.599999994</v>
      </c>
      <c r="BF3" s="168">
        <f t="shared" si="5"/>
        <v>45959619.499999993</v>
      </c>
      <c r="BG3" s="168">
        <f t="shared" si="5"/>
        <v>46931347.399999991</v>
      </c>
      <c r="BH3" s="168">
        <f t="shared" si="5"/>
        <v>47903075.29999999</v>
      </c>
      <c r="BI3" s="168">
        <f t="shared" si="5"/>
        <v>48874803.199999988</v>
      </c>
      <c r="BJ3" s="168">
        <f t="shared" si="5"/>
        <v>49846531.099999987</v>
      </c>
      <c r="BK3" s="168">
        <f>Population!J25</f>
        <v>50818259</v>
      </c>
      <c r="BL3" s="168">
        <f>BK3+($BK$3*(BK6/100))</f>
        <v>52019727.191262744</v>
      </c>
      <c r="BM3" s="168">
        <f>BL3+($BK$3*(BL6/100))</f>
        <v>53221195.382525489</v>
      </c>
      <c r="BN3" s="492">
        <f>BM3+($BK$3*(BM6/100))</f>
        <v>54422663.573788233</v>
      </c>
      <c r="BO3" s="168">
        <f>BN3+($BK$3*(BN6/100))</f>
        <v>55624131.765050977</v>
      </c>
      <c r="BP3" s="168">
        <f t="shared" ref="BP3:BR3" si="6">BO3+($BK$3*(BO6/100))</f>
        <v>56825599.956313722</v>
      </c>
      <c r="BQ3" s="168">
        <f t="shared" si="6"/>
        <v>58027068.147576466</v>
      </c>
      <c r="BR3" s="594">
        <f t="shared" si="6"/>
        <v>59228536.338839211</v>
      </c>
      <c r="BS3" s="689"/>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P4" s="678"/>
      <c r="BQ4" s="678"/>
      <c r="BR4" s="678"/>
    </row>
    <row r="5" spans="1:71" s="1" customFormat="1" ht="31.2" x14ac:dyDescent="0.3">
      <c r="A5" s="79" t="s">
        <v>1</v>
      </c>
      <c r="B5" s="80" t="s">
        <v>40</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481">
        <v>2016</v>
      </c>
      <c r="BQ5" s="144">
        <v>2017</v>
      </c>
      <c r="BR5" s="353">
        <v>2018</v>
      </c>
    </row>
    <row r="6" spans="1:71" ht="16.2" thickBot="1" x14ac:dyDescent="0.35">
      <c r="A6" s="42"/>
      <c r="B6" s="22"/>
      <c r="C6" s="199">
        <f t="shared" ref="C6:L6" si="7">((($M$3-$C$3)/$C$3)*100)/10</f>
        <v>2.1318826524861993</v>
      </c>
      <c r="D6" s="199">
        <f t="shared" si="7"/>
        <v>2.1318826524861993</v>
      </c>
      <c r="E6" s="199">
        <f t="shared" si="7"/>
        <v>2.1318826524861993</v>
      </c>
      <c r="F6" s="199">
        <f t="shared" si="7"/>
        <v>2.1318826524861993</v>
      </c>
      <c r="G6" s="199">
        <f t="shared" si="7"/>
        <v>2.1318826524861993</v>
      </c>
      <c r="H6" s="199">
        <f t="shared" si="7"/>
        <v>2.1318826524861993</v>
      </c>
      <c r="I6" s="199">
        <f t="shared" si="7"/>
        <v>2.1318826524861993</v>
      </c>
      <c r="J6" s="199">
        <f t="shared" si="7"/>
        <v>2.1318826524861993</v>
      </c>
      <c r="K6" s="199">
        <f t="shared" si="7"/>
        <v>2.1318826524861993</v>
      </c>
      <c r="L6" s="199">
        <f t="shared" si="7"/>
        <v>2.1318826524861993</v>
      </c>
      <c r="M6" s="199">
        <f t="shared" ref="M6:V6" si="8">((($W$3-$M$3)/$M$3)*100)/10</f>
        <v>4.074916141555688</v>
      </c>
      <c r="N6" s="199">
        <f t="shared" si="8"/>
        <v>4.074916141555688</v>
      </c>
      <c r="O6" s="199">
        <f t="shared" si="8"/>
        <v>4.074916141555688</v>
      </c>
      <c r="P6" s="199">
        <f t="shared" si="8"/>
        <v>4.074916141555688</v>
      </c>
      <c r="Q6" s="199">
        <f t="shared" si="8"/>
        <v>4.074916141555688</v>
      </c>
      <c r="R6" s="199">
        <f t="shared" si="8"/>
        <v>4.074916141555688</v>
      </c>
      <c r="S6" s="199">
        <f t="shared" si="8"/>
        <v>4.074916141555688</v>
      </c>
      <c r="T6" s="199">
        <f t="shared" si="8"/>
        <v>4.074916141555688</v>
      </c>
      <c r="U6" s="199">
        <f t="shared" si="8"/>
        <v>4.074916141555688</v>
      </c>
      <c r="V6" s="199">
        <f t="shared" si="8"/>
        <v>4.074916141555688</v>
      </c>
      <c r="W6" s="199">
        <f t="shared" ref="W6:AF6" si="9">((($AG$3-$W$3)/$W$3)*100)/10</f>
        <v>3.9986624837512523</v>
      </c>
      <c r="X6" s="199">
        <f t="shared" si="9"/>
        <v>3.9986624837512523</v>
      </c>
      <c r="Y6" s="199">
        <f t="shared" si="9"/>
        <v>3.9986624837512523</v>
      </c>
      <c r="Z6" s="199">
        <f t="shared" si="9"/>
        <v>3.9986624837512523</v>
      </c>
      <c r="AA6" s="199">
        <f t="shared" si="9"/>
        <v>3.9986624837512523</v>
      </c>
      <c r="AB6" s="199">
        <f t="shared" si="9"/>
        <v>3.9986624837512523</v>
      </c>
      <c r="AC6" s="199">
        <f t="shared" si="9"/>
        <v>3.9986624837512523</v>
      </c>
      <c r="AD6" s="199">
        <f t="shared" si="9"/>
        <v>3.9986624837512523</v>
      </c>
      <c r="AE6" s="199">
        <f t="shared" si="9"/>
        <v>3.9986624837512523</v>
      </c>
      <c r="AF6" s="199">
        <f t="shared" si="9"/>
        <v>3.9986624837512523</v>
      </c>
      <c r="AG6" s="199">
        <f t="shared" ref="AG6:AP6" si="10">((($AQ$3-$AG$3)/$AG$3)*100)/10</f>
        <v>3.8865826112821757</v>
      </c>
      <c r="AH6" s="199">
        <f t="shared" si="10"/>
        <v>3.8865826112821757</v>
      </c>
      <c r="AI6" s="199">
        <f t="shared" si="10"/>
        <v>3.8865826112821757</v>
      </c>
      <c r="AJ6" s="199">
        <f t="shared" si="10"/>
        <v>3.8865826112821757</v>
      </c>
      <c r="AK6" s="199">
        <f t="shared" si="10"/>
        <v>3.8865826112821757</v>
      </c>
      <c r="AL6" s="199">
        <f t="shared" si="10"/>
        <v>3.8865826112821757</v>
      </c>
      <c r="AM6" s="199">
        <f t="shared" si="10"/>
        <v>3.8865826112821757</v>
      </c>
      <c r="AN6" s="199">
        <f t="shared" si="10"/>
        <v>3.8865826112821757</v>
      </c>
      <c r="AO6" s="199">
        <f t="shared" si="10"/>
        <v>3.8865826112821757</v>
      </c>
      <c r="AP6" s="199">
        <f t="shared" si="10"/>
        <v>3.8865826112821757</v>
      </c>
      <c r="AQ6" s="199">
        <f t="shared" ref="AQ6:AZ6" si="11">((($BA$3-$AQ$3)/$AQ$3)*100)/10</f>
        <v>3.4573823376428452</v>
      </c>
      <c r="AR6" s="199">
        <f t="shared" si="11"/>
        <v>3.4573823376428452</v>
      </c>
      <c r="AS6" s="199">
        <f t="shared" si="11"/>
        <v>3.4573823376428452</v>
      </c>
      <c r="AT6" s="199">
        <f t="shared" si="11"/>
        <v>3.4573823376428452</v>
      </c>
      <c r="AU6" s="199">
        <f t="shared" si="11"/>
        <v>3.4573823376428452</v>
      </c>
      <c r="AV6" s="199">
        <f t="shared" si="11"/>
        <v>3.4573823376428452</v>
      </c>
      <c r="AW6" s="199">
        <f t="shared" si="11"/>
        <v>3.4573823376428452</v>
      </c>
      <c r="AX6" s="199">
        <f t="shared" si="11"/>
        <v>3.4573823376428452</v>
      </c>
      <c r="AY6" s="199">
        <f t="shared" si="11"/>
        <v>3.4573823376428452</v>
      </c>
      <c r="AZ6" s="199">
        <f t="shared" si="11"/>
        <v>3.4573823376428452</v>
      </c>
      <c r="BA6" s="199">
        <f t="shared" ref="BA6:BR6" si="12">((($BK$3-$BA$3)/$BA$3)*100)/10</f>
        <v>2.3642450861269002</v>
      </c>
      <c r="BB6" s="199">
        <f t="shared" si="12"/>
        <v>2.3642450861269002</v>
      </c>
      <c r="BC6" s="199">
        <f t="shared" si="12"/>
        <v>2.3642450861269002</v>
      </c>
      <c r="BD6" s="199">
        <f t="shared" si="12"/>
        <v>2.3642450861269002</v>
      </c>
      <c r="BE6" s="199">
        <f t="shared" si="12"/>
        <v>2.3642450861269002</v>
      </c>
      <c r="BF6" s="199">
        <f t="shared" si="12"/>
        <v>2.3642450861269002</v>
      </c>
      <c r="BG6" s="199">
        <f t="shared" si="12"/>
        <v>2.3642450861269002</v>
      </c>
      <c r="BH6" s="199">
        <f t="shared" si="12"/>
        <v>2.3642450861269002</v>
      </c>
      <c r="BI6" s="199">
        <f t="shared" si="12"/>
        <v>2.3642450861269002</v>
      </c>
      <c r="BJ6" s="199">
        <f t="shared" si="12"/>
        <v>2.3642450861269002</v>
      </c>
      <c r="BK6" s="199">
        <f t="shared" si="12"/>
        <v>2.3642450861269002</v>
      </c>
      <c r="BL6" s="199">
        <f t="shared" si="12"/>
        <v>2.3642450861269002</v>
      </c>
      <c r="BM6" s="199">
        <f t="shared" si="12"/>
        <v>2.3642450861269002</v>
      </c>
      <c r="BN6" s="471">
        <f t="shared" si="12"/>
        <v>2.3642450861269002</v>
      </c>
      <c r="BO6" s="199">
        <f t="shared" si="12"/>
        <v>2.3642450861269002</v>
      </c>
      <c r="BP6" s="199">
        <f t="shared" si="12"/>
        <v>2.3642450861269002</v>
      </c>
      <c r="BQ6" s="199">
        <f t="shared" si="12"/>
        <v>2.3642450861269002</v>
      </c>
      <c r="BR6" s="656">
        <f t="shared" si="12"/>
        <v>2.3642450861269002</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678"/>
      <c r="BP7" s="678"/>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64">
        <v>2015</v>
      </c>
      <c r="BP8" s="144">
        <v>2016</v>
      </c>
      <c r="BQ8" s="464">
        <v>2017</v>
      </c>
      <c r="BR8" s="353">
        <v>2018</v>
      </c>
    </row>
    <row r="9" spans="1:71" ht="16.2" thickBot="1" x14ac:dyDescent="0.35">
      <c r="A9" s="39"/>
      <c r="B9" s="24"/>
      <c r="C9" s="151">
        <f t="shared" ref="C9:K9" si="13">D9-($M$9*(C12/100))</f>
        <v>0.17750387082405497</v>
      </c>
      <c r="D9" s="151">
        <f t="shared" si="13"/>
        <v>0.17981041829803987</v>
      </c>
      <c r="E9" s="151">
        <f t="shared" si="13"/>
        <v>0.18211696577202477</v>
      </c>
      <c r="F9" s="151">
        <f t="shared" si="13"/>
        <v>0.18442351324600967</v>
      </c>
      <c r="G9" s="151">
        <f t="shared" si="13"/>
        <v>0.18673006071999457</v>
      </c>
      <c r="H9" s="151">
        <f t="shared" si="13"/>
        <v>0.18903660819397947</v>
      </c>
      <c r="I9" s="151">
        <f t="shared" si="13"/>
        <v>0.19134315566796437</v>
      </c>
      <c r="J9" s="151">
        <f t="shared" si="13"/>
        <v>0.19364970314194926</v>
      </c>
      <c r="K9" s="151">
        <f t="shared" si="13"/>
        <v>0.19595625061593416</v>
      </c>
      <c r="L9" s="151">
        <f>M9-($M$9*(L12/100))</f>
        <v>0.19826279808991906</v>
      </c>
      <c r="M9" s="151">
        <f t="shared" ref="M9:U9" si="14">N9-($W$9*(M12/100))</f>
        <v>0.20056934556390396</v>
      </c>
      <c r="N9" s="151">
        <f t="shared" si="14"/>
        <v>0.20287242723537355</v>
      </c>
      <c r="O9" s="151">
        <f t="shared" si="14"/>
        <v>0.20517550890684313</v>
      </c>
      <c r="P9" s="151">
        <f t="shared" si="14"/>
        <v>0.20747859057831272</v>
      </c>
      <c r="Q9" s="151">
        <f t="shared" si="14"/>
        <v>0.20978167224978231</v>
      </c>
      <c r="R9" s="151">
        <f t="shared" si="14"/>
        <v>0.2120847539212519</v>
      </c>
      <c r="S9" s="151">
        <f t="shared" si="14"/>
        <v>0.21438783559272148</v>
      </c>
      <c r="T9" s="151">
        <f t="shared" si="14"/>
        <v>0.21669091726419107</v>
      </c>
      <c r="U9" s="151">
        <f t="shared" si="14"/>
        <v>0.21899399893566066</v>
      </c>
      <c r="V9" s="151">
        <f>W9-($W$9*(V12/100))</f>
        <v>0.22129708060713024</v>
      </c>
      <c r="W9" s="151">
        <f t="shared" ref="W9:AE9" si="15">X9-($AG$9*(W12/100))</f>
        <v>0.22360016227859983</v>
      </c>
      <c r="X9" s="151">
        <f t="shared" si="15"/>
        <v>0.22745352967073984</v>
      </c>
      <c r="Y9" s="151">
        <f t="shared" si="15"/>
        <v>0.23130689706287985</v>
      </c>
      <c r="Z9" s="151">
        <f t="shared" si="15"/>
        <v>0.23516026445501986</v>
      </c>
      <c r="AA9" s="151">
        <f t="shared" si="15"/>
        <v>0.23901363184715987</v>
      </c>
      <c r="AB9" s="151">
        <f t="shared" si="15"/>
        <v>0.24286699923929989</v>
      </c>
      <c r="AC9" s="151">
        <f t="shared" si="15"/>
        <v>0.2467203666314399</v>
      </c>
      <c r="AD9" s="151">
        <f t="shared" si="15"/>
        <v>0.25057373402357991</v>
      </c>
      <c r="AE9" s="151">
        <f t="shared" si="15"/>
        <v>0.25442710141571989</v>
      </c>
      <c r="AF9" s="151">
        <f>AG9-($AG$9*(AF12/100))</f>
        <v>0.25828046880785988</v>
      </c>
      <c r="AG9" s="151">
        <f t="shared" ref="AG9:AO9" si="16">AH9-($AQ$9*(AG12/100))</f>
        <v>0.26213383619999986</v>
      </c>
      <c r="AH9" s="151">
        <f t="shared" si="16"/>
        <v>0.26410688657999987</v>
      </c>
      <c r="AI9" s="151">
        <f t="shared" si="16"/>
        <v>0.26607993695999987</v>
      </c>
      <c r="AJ9" s="151">
        <f t="shared" si="16"/>
        <v>0.26805298733999988</v>
      </c>
      <c r="AK9" s="151">
        <f t="shared" si="16"/>
        <v>0.27002603771999989</v>
      </c>
      <c r="AL9" s="151">
        <f t="shared" si="16"/>
        <v>0.2719990880999999</v>
      </c>
      <c r="AM9" s="151">
        <f t="shared" si="16"/>
        <v>0.2739721384799999</v>
      </c>
      <c r="AN9" s="151">
        <f t="shared" si="16"/>
        <v>0.27594518885999991</v>
      </c>
      <c r="AO9" s="151">
        <f t="shared" si="16"/>
        <v>0.27791823923999992</v>
      </c>
      <c r="AP9" s="151">
        <f>AQ9-($AQ$9*(AP12/100))</f>
        <v>0.27989128961999993</v>
      </c>
      <c r="AQ9" s="151">
        <f t="shared" ref="AQ9:AY9" si="17">AR9-($BA$9*AQ12%)</f>
        <v>0.28186433999999994</v>
      </c>
      <c r="AR9" s="151">
        <f t="shared" si="17"/>
        <v>0.28578090599999995</v>
      </c>
      <c r="AS9" s="151">
        <f t="shared" si="17"/>
        <v>0.28969747199999996</v>
      </c>
      <c r="AT9" s="151">
        <f t="shared" si="17"/>
        <v>0.29361403799999997</v>
      </c>
      <c r="AU9" s="151">
        <f t="shared" si="17"/>
        <v>0.29753060399999998</v>
      </c>
      <c r="AV9" s="151">
        <f t="shared" si="17"/>
        <v>0.30144716999999999</v>
      </c>
      <c r="AW9" s="151">
        <f t="shared" si="17"/>
        <v>0.305363736</v>
      </c>
      <c r="AX9" s="151">
        <f t="shared" si="17"/>
        <v>0.30928030200000001</v>
      </c>
      <c r="AY9" s="151">
        <f t="shared" si="17"/>
        <v>0.31319686800000002</v>
      </c>
      <c r="AZ9" s="151">
        <f>BA9-($BA$9*AZ12%)</f>
        <v>0.31711343400000003</v>
      </c>
      <c r="BA9" s="151">
        <f>BB9-($BE$9*BA12%)</f>
        <v>0.32103000000000004</v>
      </c>
      <c r="BB9" s="151">
        <f>BC9-($BE$9*BB12%)</f>
        <v>0.32514750000000003</v>
      </c>
      <c r="BC9" s="151">
        <f>BD9-($BE$9*BC12%)</f>
        <v>0.32926500000000003</v>
      </c>
      <c r="BD9" s="151">
        <f>BE9-($BE$9*BD12%)</f>
        <v>0.33338250000000003</v>
      </c>
      <c r="BE9" s="151">
        <f>'Per Capita Generation'!E26</f>
        <v>0.33750000000000002</v>
      </c>
      <c r="BF9" s="151">
        <f t="shared" ref="BF9:BK9" si="18">BE9+($BE$9*(BE12/100))</f>
        <v>0.34161750000000002</v>
      </c>
      <c r="BG9" s="151">
        <f t="shared" si="18"/>
        <v>0.34573500000000001</v>
      </c>
      <c r="BH9" s="151">
        <f t="shared" si="18"/>
        <v>0.34985250000000001</v>
      </c>
      <c r="BI9" s="151">
        <f t="shared" si="18"/>
        <v>0.35397000000000001</v>
      </c>
      <c r="BJ9" s="151">
        <f t="shared" si="18"/>
        <v>0.3580875</v>
      </c>
      <c r="BK9" s="151">
        <f t="shared" si="18"/>
        <v>0.362205</v>
      </c>
      <c r="BL9" s="199">
        <f t="shared" ref="BL9:BQ9" si="19">BK9+($BK$9*(BK12/100))</f>
        <v>0.36662390099999997</v>
      </c>
      <c r="BM9" s="199">
        <f t="shared" si="19"/>
        <v>0.37104280199999995</v>
      </c>
      <c r="BN9" s="199">
        <f t="shared" si="19"/>
        <v>0.37546170299999992</v>
      </c>
      <c r="BO9" s="471">
        <f t="shared" si="19"/>
        <v>0.3798806039999999</v>
      </c>
      <c r="BP9" s="199">
        <f t="shared" si="19"/>
        <v>0.38429950499999987</v>
      </c>
      <c r="BQ9" s="199">
        <f t="shared" si="19"/>
        <v>0.38871840599999985</v>
      </c>
      <c r="BR9" s="471">
        <f t="shared" ref="BR9" si="20">BQ9+($BK$9*(BQ12/100))</f>
        <v>0.39313730699999982</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483"/>
      <c r="BP10" s="483"/>
      <c r="BQ10" s="678"/>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481">
        <v>2016</v>
      </c>
      <c r="BQ11" s="464">
        <v>2017</v>
      </c>
      <c r="BR11" s="353">
        <v>2018</v>
      </c>
    </row>
    <row r="12" spans="1:71" s="1" customFormat="1" ht="16.2" thickBot="1" x14ac:dyDescent="0.35">
      <c r="A12" s="58"/>
      <c r="B12" s="62"/>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201">
        <v>1.22</v>
      </c>
      <c r="AS12" s="201">
        <v>1.22</v>
      </c>
      <c r="AT12" s="201">
        <v>1.22</v>
      </c>
      <c r="AU12" s="201">
        <v>1.22</v>
      </c>
      <c r="AV12" s="201">
        <v>1.22</v>
      </c>
      <c r="AW12" s="201">
        <v>1.22</v>
      </c>
      <c r="AX12" s="201">
        <v>1.22</v>
      </c>
      <c r="AY12" s="201">
        <v>1.22</v>
      </c>
      <c r="AZ12" s="201">
        <v>1.22</v>
      </c>
      <c r="BA12" s="201">
        <v>1.22</v>
      </c>
      <c r="BB12" s="201">
        <v>1.22</v>
      </c>
      <c r="BC12" s="201">
        <v>1.22</v>
      </c>
      <c r="BD12" s="201">
        <v>1.22</v>
      </c>
      <c r="BE12" s="201">
        <v>1.22</v>
      </c>
      <c r="BF12" s="201">
        <v>1.22</v>
      </c>
      <c r="BG12" s="201">
        <v>1.22</v>
      </c>
      <c r="BH12" s="201">
        <v>1.22</v>
      </c>
      <c r="BI12" s="201">
        <v>1.22</v>
      </c>
      <c r="BJ12" s="201">
        <v>1.22</v>
      </c>
      <c r="BK12" s="201">
        <v>1.22</v>
      </c>
      <c r="BL12" s="201">
        <v>1.22</v>
      </c>
      <c r="BM12" s="201">
        <v>1.22</v>
      </c>
      <c r="BN12" s="201">
        <v>1.22</v>
      </c>
      <c r="BO12" s="201">
        <v>1.22</v>
      </c>
      <c r="BP12" s="201">
        <v>1.22</v>
      </c>
      <c r="BQ12" s="189">
        <v>1.22</v>
      </c>
      <c r="BR12" s="189">
        <v>1.22</v>
      </c>
      <c r="BS12" s="478"/>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483"/>
      <c r="BP13" s="678"/>
      <c r="BQ13" s="678"/>
      <c r="BR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464">
        <v>2015</v>
      </c>
      <c r="BP14" s="144">
        <v>2016</v>
      </c>
      <c r="BQ14" s="464">
        <v>2017</v>
      </c>
      <c r="BR14" s="353">
        <v>2018</v>
      </c>
    </row>
    <row r="15" spans="1:71" s="18" customFormat="1" ht="16.2" thickBot="1" x14ac:dyDescent="0.35">
      <c r="A15" s="321"/>
      <c r="B15" s="322"/>
      <c r="C15" s="307">
        <f t="shared" ref="C15:AX15" si="21">C9*C3*365/10^6</f>
        <v>596.12362939589445</v>
      </c>
      <c r="D15" s="307">
        <f t="shared" si="21"/>
        <v>616.74366562122793</v>
      </c>
      <c r="E15" s="307">
        <f t="shared" si="21"/>
        <v>637.69398330823003</v>
      </c>
      <c r="F15" s="307">
        <f t="shared" si="21"/>
        <v>658.97458245690063</v>
      </c>
      <c r="G15" s="307">
        <f t="shared" si="21"/>
        <v>680.58546306723974</v>
      </c>
      <c r="H15" s="307">
        <f t="shared" si="21"/>
        <v>702.52662513924724</v>
      </c>
      <c r="I15" s="307">
        <f t="shared" si="21"/>
        <v>724.79806867292348</v>
      </c>
      <c r="J15" s="307">
        <f t="shared" si="21"/>
        <v>747.3997936682681</v>
      </c>
      <c r="K15" s="307">
        <f t="shared" si="21"/>
        <v>770.33180012528112</v>
      </c>
      <c r="L15" s="307">
        <f t="shared" si="21"/>
        <v>793.59408804396298</v>
      </c>
      <c r="M15" s="307">
        <f t="shared" si="21"/>
        <v>817.18665742431244</v>
      </c>
      <c r="N15" s="307">
        <f t="shared" si="21"/>
        <v>860.25222495927801</v>
      </c>
      <c r="O15" s="307">
        <f t="shared" si="21"/>
        <v>904.08253410272334</v>
      </c>
      <c r="P15" s="307">
        <f t="shared" si="21"/>
        <v>948.67758485464856</v>
      </c>
      <c r="Q15" s="307">
        <f t="shared" si="21"/>
        <v>994.03737721505365</v>
      </c>
      <c r="R15" s="307">
        <f t="shared" si="21"/>
        <v>1040.1619111839389</v>
      </c>
      <c r="S15" s="307">
        <f t="shared" si="21"/>
        <v>1087.0511867613038</v>
      </c>
      <c r="T15" s="307">
        <f t="shared" si="21"/>
        <v>1134.7052039471489</v>
      </c>
      <c r="U15" s="307">
        <f t="shared" si="21"/>
        <v>1183.1239627414736</v>
      </c>
      <c r="V15" s="307">
        <f t="shared" si="21"/>
        <v>1232.3074631442782</v>
      </c>
      <c r="W15" s="307">
        <f t="shared" si="21"/>
        <v>1282.255705155563</v>
      </c>
      <c r="X15" s="307">
        <f t="shared" si="21"/>
        <v>1356.5098768988014</v>
      </c>
      <c r="Y15" s="307">
        <f t="shared" si="21"/>
        <v>1432.5312567172305</v>
      </c>
      <c r="Z15" s="307">
        <f t="shared" si="21"/>
        <v>1510.3198446108509</v>
      </c>
      <c r="AA15" s="307">
        <f t="shared" si="21"/>
        <v>1589.8756405796621</v>
      </c>
      <c r="AB15" s="307">
        <f t="shared" si="21"/>
        <v>1671.1986446236638</v>
      </c>
      <c r="AC15" s="307">
        <f t="shared" si="21"/>
        <v>1754.2888567428568</v>
      </c>
      <c r="AD15" s="307">
        <f t="shared" si="21"/>
        <v>1839.1462769372401</v>
      </c>
      <c r="AE15" s="307">
        <f t="shared" si="21"/>
        <v>1925.7709052068142</v>
      </c>
      <c r="AF15" s="307">
        <f t="shared" si="21"/>
        <v>2014.1627415515793</v>
      </c>
      <c r="AG15" s="307">
        <f t="shared" si="21"/>
        <v>2104.3217859715346</v>
      </c>
      <c r="AH15" s="307">
        <f t="shared" si="21"/>
        <v>2202.5625668637886</v>
      </c>
      <c r="AI15" s="307">
        <f t="shared" si="21"/>
        <v>2302.0345379331029</v>
      </c>
      <c r="AJ15" s="307">
        <f t="shared" si="21"/>
        <v>2402.7376991794777</v>
      </c>
      <c r="AK15" s="307">
        <f t="shared" si="21"/>
        <v>2504.6720506029119</v>
      </c>
      <c r="AL15" s="307">
        <f t="shared" si="21"/>
        <v>2607.8375922034065</v>
      </c>
      <c r="AM15" s="307">
        <f t="shared" si="21"/>
        <v>2712.2343239809611</v>
      </c>
      <c r="AN15" s="307">
        <f t="shared" si="21"/>
        <v>2817.8622459355761</v>
      </c>
      <c r="AO15" s="307">
        <f t="shared" si="21"/>
        <v>2924.7213580672505</v>
      </c>
      <c r="AP15" s="307">
        <f t="shared" si="21"/>
        <v>3032.8116603759863</v>
      </c>
      <c r="AQ15" s="307">
        <f t="shared" si="21"/>
        <v>3142.1331528617816</v>
      </c>
      <c r="AR15" s="307">
        <f t="shared" si="21"/>
        <v>3295.9388442020536</v>
      </c>
      <c r="AS15" s="307">
        <f t="shared" si="21"/>
        <v>3452.7635646793583</v>
      </c>
      <c r="AT15" s="307">
        <f t="shared" si="21"/>
        <v>3612.6073142936975</v>
      </c>
      <c r="AU15" s="307">
        <f t="shared" si="21"/>
        <v>3775.470093045069</v>
      </c>
      <c r="AV15" s="307">
        <f t="shared" si="21"/>
        <v>3941.3519009334741</v>
      </c>
      <c r="AW15" s="307">
        <f t="shared" si="21"/>
        <v>4110.2527379589128</v>
      </c>
      <c r="AX15" s="307">
        <f t="shared" si="21"/>
        <v>4282.1726041213842</v>
      </c>
      <c r="AY15" s="307">
        <f>AY9*AY3*365/10^6</f>
        <v>4457.1114994208892</v>
      </c>
      <c r="AZ15" s="307">
        <f t="shared" ref="AZ15:BR15" si="22">AZ9*AZ3*365/10^6</f>
        <v>4635.0694238574279</v>
      </c>
      <c r="BA15" s="307">
        <f t="shared" si="22"/>
        <v>4816.046377431001</v>
      </c>
      <c r="BB15" s="307">
        <f t="shared" si="22"/>
        <v>4993.1400640490665</v>
      </c>
      <c r="BC15" s="307">
        <f t="shared" si="22"/>
        <v>5173.154546095755</v>
      </c>
      <c r="BD15" s="307">
        <f t="shared" si="22"/>
        <v>5356.0898235710656</v>
      </c>
      <c r="BE15" s="307">
        <f t="shared" si="22"/>
        <v>5541.9458964749992</v>
      </c>
      <c r="BF15" s="307">
        <f t="shared" si="22"/>
        <v>5730.7227648075559</v>
      </c>
      <c r="BG15" s="307">
        <f t="shared" si="22"/>
        <v>5922.4204285687338</v>
      </c>
      <c r="BH15" s="307">
        <f t="shared" si="22"/>
        <v>6117.0388877585356</v>
      </c>
      <c r="BI15" s="307">
        <f t="shared" si="22"/>
        <v>6314.5781423769586</v>
      </c>
      <c r="BJ15" s="307">
        <f t="shared" si="22"/>
        <v>6515.0381924240037</v>
      </c>
      <c r="BK15" s="307">
        <f t="shared" si="22"/>
        <v>6718.4190378996755</v>
      </c>
      <c r="BL15" s="307">
        <f t="shared" si="22"/>
        <v>6961.161488813028</v>
      </c>
      <c r="BM15" s="307">
        <f t="shared" si="22"/>
        <v>7207.7796330904266</v>
      </c>
      <c r="BN15" s="312">
        <f t="shared" si="22"/>
        <v>7458.2734707318659</v>
      </c>
      <c r="BO15" s="312">
        <f t="shared" si="22"/>
        <v>7712.6430017373477</v>
      </c>
      <c r="BP15" s="312">
        <f t="shared" si="22"/>
        <v>7970.8882261068729</v>
      </c>
      <c r="BQ15" s="312">
        <f t="shared" si="22"/>
        <v>8233.0091438404415</v>
      </c>
      <c r="BR15" s="663">
        <f t="shared" si="22"/>
        <v>8499.0057549380508</v>
      </c>
      <c r="BS15" s="689"/>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P16" s="483"/>
      <c r="BQ16" s="678"/>
      <c r="BR16" s="678"/>
    </row>
    <row r="17" spans="1:71" ht="46.8" x14ac:dyDescent="0.3">
      <c r="A17" s="79" t="s">
        <v>6</v>
      </c>
      <c r="B17" s="80" t="s">
        <v>40</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481">
        <v>2016</v>
      </c>
      <c r="BQ17" s="464">
        <v>2017</v>
      </c>
      <c r="BR17" s="353">
        <v>2018</v>
      </c>
    </row>
    <row r="18" spans="1:71" s="11" customFormat="1" ht="16.2" thickBot="1" x14ac:dyDescent="0.35">
      <c r="A18" s="59"/>
      <c r="B18" s="63"/>
      <c r="C18" s="155">
        <f>'Proportion going to landfill'!$D$27</f>
        <v>70</v>
      </c>
      <c r="D18" s="155">
        <f>'Proportion going to landfill'!$D$27</f>
        <v>70</v>
      </c>
      <c r="E18" s="155">
        <f>'Proportion going to landfill'!$D$27</f>
        <v>70</v>
      </c>
      <c r="F18" s="155">
        <f>'Proportion going to landfill'!$D$27</f>
        <v>70</v>
      </c>
      <c r="G18" s="155">
        <f>'Proportion going to landfill'!$D$27</f>
        <v>70</v>
      </c>
      <c r="H18" s="155">
        <f>'Proportion going to landfill'!$D$27</f>
        <v>70</v>
      </c>
      <c r="I18" s="155">
        <f>'Proportion going to landfill'!$D$27</f>
        <v>70</v>
      </c>
      <c r="J18" s="155">
        <f>'Proportion going to landfill'!$D$27</f>
        <v>70</v>
      </c>
      <c r="K18" s="155">
        <f>'Proportion going to landfill'!$D$27</f>
        <v>70</v>
      </c>
      <c r="L18" s="155">
        <f>'Proportion going to landfill'!$D$27</f>
        <v>70</v>
      </c>
      <c r="M18" s="155">
        <f>'Proportion going to landfill'!$D$27</f>
        <v>70</v>
      </c>
      <c r="N18" s="155">
        <f>'Proportion going to landfill'!$D$27</f>
        <v>70</v>
      </c>
      <c r="O18" s="155">
        <f>'Proportion going to landfill'!$D$27</f>
        <v>70</v>
      </c>
      <c r="P18" s="155">
        <f>'Proportion going to landfill'!$D$27</f>
        <v>70</v>
      </c>
      <c r="Q18" s="155">
        <f>'Proportion going to landfill'!$D$27</f>
        <v>70</v>
      </c>
      <c r="R18" s="155">
        <f>'Proportion going to landfill'!$D$27</f>
        <v>70</v>
      </c>
      <c r="S18" s="155">
        <f>'Proportion going to landfill'!$D$27</f>
        <v>70</v>
      </c>
      <c r="T18" s="155">
        <f>'Proportion going to landfill'!$D$27</f>
        <v>70</v>
      </c>
      <c r="U18" s="155">
        <f>'Proportion going to landfill'!$D$27</f>
        <v>70</v>
      </c>
      <c r="V18" s="155">
        <f>'Proportion going to landfill'!$D$27</f>
        <v>70</v>
      </c>
      <c r="W18" s="155">
        <f>'Proportion going to landfill'!$D$27</f>
        <v>70</v>
      </c>
      <c r="X18" s="155">
        <f>'Proportion going to landfill'!$D$27</f>
        <v>70</v>
      </c>
      <c r="Y18" s="155">
        <f>'Proportion going to landfill'!$D$27</f>
        <v>70</v>
      </c>
      <c r="Z18" s="155">
        <f>'Proportion going to landfill'!$D$27</f>
        <v>70</v>
      </c>
      <c r="AA18" s="155">
        <f>'Proportion going to landfill'!$D$27</f>
        <v>70</v>
      </c>
      <c r="AB18" s="155">
        <f>'Proportion going to landfill'!$D$27</f>
        <v>70</v>
      </c>
      <c r="AC18" s="155">
        <f>'Proportion going to landfill'!$D$27</f>
        <v>70</v>
      </c>
      <c r="AD18" s="155">
        <f>'Proportion going to landfill'!$D$27</f>
        <v>70</v>
      </c>
      <c r="AE18" s="155">
        <f>'Proportion going to landfill'!$D$27</f>
        <v>70</v>
      </c>
      <c r="AF18" s="155">
        <f>'Proportion going to landfill'!$D$27</f>
        <v>70</v>
      </c>
      <c r="AG18" s="155">
        <f>'Proportion going to landfill'!$D$27</f>
        <v>70</v>
      </c>
      <c r="AH18" s="155">
        <f>'Proportion going to landfill'!$D$27</f>
        <v>70</v>
      </c>
      <c r="AI18" s="155">
        <f>'Proportion going to landfill'!$D$27</f>
        <v>70</v>
      </c>
      <c r="AJ18" s="155">
        <f>'Proportion going to landfill'!$D$27</f>
        <v>70</v>
      </c>
      <c r="AK18" s="155">
        <f>'Proportion going to landfill'!$D$27</f>
        <v>70</v>
      </c>
      <c r="AL18" s="155">
        <f>'Proportion going to landfill'!$D$27</f>
        <v>70</v>
      </c>
      <c r="AM18" s="155">
        <f>'Proportion going to landfill'!$D$27</f>
        <v>70</v>
      </c>
      <c r="AN18" s="155">
        <f>'Proportion going to landfill'!$D$27</f>
        <v>70</v>
      </c>
      <c r="AO18" s="155">
        <f>'Proportion going to landfill'!$D$27</f>
        <v>70</v>
      </c>
      <c r="AP18" s="155">
        <f>'Proportion going to landfill'!$D$27</f>
        <v>70</v>
      </c>
      <c r="AQ18" s="155">
        <f>'Proportion going to landfill'!$D$27</f>
        <v>70</v>
      </c>
      <c r="AR18" s="155">
        <f>'Proportion going to landfill'!$D$27</f>
        <v>70</v>
      </c>
      <c r="AS18" s="155">
        <f>'Proportion going to landfill'!$D$27</f>
        <v>70</v>
      </c>
      <c r="AT18" s="155">
        <f>'Proportion going to landfill'!$D$27</f>
        <v>70</v>
      </c>
      <c r="AU18" s="155">
        <f>'Proportion going to landfill'!$D$27</f>
        <v>70</v>
      </c>
      <c r="AV18" s="155">
        <f>'Proportion going to landfill'!$D$27</f>
        <v>70</v>
      </c>
      <c r="AW18" s="155">
        <f>'Proportion going to landfill'!$D$27</f>
        <v>70</v>
      </c>
      <c r="AX18" s="155">
        <f>'Proportion going to landfill'!$D$27</f>
        <v>70</v>
      </c>
      <c r="AY18" s="155">
        <f>'Proportion going to landfill'!$D$27</f>
        <v>70</v>
      </c>
      <c r="AZ18" s="155">
        <f>'Proportion going to landfill'!$D$27</f>
        <v>70</v>
      </c>
      <c r="BA18" s="155">
        <f>'Proportion going to landfill'!$D$27</f>
        <v>70</v>
      </c>
      <c r="BB18" s="155">
        <f>'Proportion going to landfill'!$D$27</f>
        <v>70</v>
      </c>
      <c r="BC18" s="155">
        <f>'Proportion going to landfill'!$D$27</f>
        <v>70</v>
      </c>
      <c r="BD18" s="155">
        <f>'Proportion going to landfill'!$D$27</f>
        <v>70</v>
      </c>
      <c r="BE18" s="155">
        <f>'Proportion going to landfill'!$D$27</f>
        <v>70</v>
      </c>
      <c r="BF18" s="155">
        <f>'Proportion going to landfill'!$D$27</f>
        <v>70</v>
      </c>
      <c r="BG18" s="155">
        <f>'Proportion going to landfill'!$D$27</f>
        <v>70</v>
      </c>
      <c r="BH18" s="155">
        <f>'Proportion going to landfill'!$D$27</f>
        <v>70</v>
      </c>
      <c r="BI18" s="155">
        <f>'Proportion going to landfill'!$D$27</f>
        <v>70</v>
      </c>
      <c r="BJ18" s="155">
        <f>'Proportion going to landfill'!$D$27</f>
        <v>70</v>
      </c>
      <c r="BK18" s="155">
        <f>'Proportion going to landfill'!$E$27</f>
        <v>70</v>
      </c>
      <c r="BL18" s="155">
        <f>'Proportion going to landfill'!$E$27</f>
        <v>70</v>
      </c>
      <c r="BM18" s="155">
        <f>'Proportion going to landfill'!$F$27</f>
        <v>70</v>
      </c>
      <c r="BN18" s="495">
        <f>'Proportion going to landfill'!$G$27</f>
        <v>70</v>
      </c>
      <c r="BO18" s="515">
        <f>'Proportion going to landfill'!$H$27</f>
        <v>66.904756262865789</v>
      </c>
      <c r="BP18" s="515">
        <f>'Proportion going to landfill'!$I$27</f>
        <v>65.459370124115878</v>
      </c>
      <c r="BQ18" s="515">
        <f>'Proportion going to landfill'!$J$27</f>
        <v>70</v>
      </c>
      <c r="BR18" s="674">
        <f>'Proportion going to landfill'!$K$27</f>
        <v>45.787594656904851</v>
      </c>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483"/>
      <c r="BP19" s="678"/>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464">
        <v>2017</v>
      </c>
      <c r="BR20" s="353">
        <v>2018</v>
      </c>
    </row>
    <row r="21" spans="1:71" s="18" customFormat="1" ht="16.2" thickBot="1" x14ac:dyDescent="0.35">
      <c r="A21" s="323"/>
      <c r="B21" s="324"/>
      <c r="C21" s="167">
        <f t="shared" ref="C21:AH21" si="23">C18%*C15</f>
        <v>417.28654057712612</v>
      </c>
      <c r="D21" s="167">
        <f t="shared" si="23"/>
        <v>431.72056593485951</v>
      </c>
      <c r="E21" s="167">
        <f t="shared" si="23"/>
        <v>446.38578831576098</v>
      </c>
      <c r="F21" s="167">
        <f t="shared" si="23"/>
        <v>461.28220771983041</v>
      </c>
      <c r="G21" s="167">
        <f t="shared" si="23"/>
        <v>476.40982414706781</v>
      </c>
      <c r="H21" s="167">
        <f t="shared" si="23"/>
        <v>491.76863759747306</v>
      </c>
      <c r="I21" s="167">
        <f t="shared" si="23"/>
        <v>507.35864807104639</v>
      </c>
      <c r="J21" s="167">
        <f t="shared" si="23"/>
        <v>523.17985556778763</v>
      </c>
      <c r="K21" s="167">
        <f t="shared" si="23"/>
        <v>539.23226008769677</v>
      </c>
      <c r="L21" s="167">
        <f t="shared" si="23"/>
        <v>555.515861630774</v>
      </c>
      <c r="M21" s="167">
        <f t="shared" si="23"/>
        <v>572.03066019701862</v>
      </c>
      <c r="N21" s="167">
        <f t="shared" si="23"/>
        <v>602.17655747149456</v>
      </c>
      <c r="O21" s="167">
        <f t="shared" si="23"/>
        <v>632.85777387190626</v>
      </c>
      <c r="P21" s="167">
        <f t="shared" si="23"/>
        <v>664.07430939825394</v>
      </c>
      <c r="Q21" s="167">
        <f t="shared" si="23"/>
        <v>695.8261640505375</v>
      </c>
      <c r="R21" s="167">
        <f t="shared" si="23"/>
        <v>728.11333782875715</v>
      </c>
      <c r="S21" s="167">
        <f t="shared" si="23"/>
        <v>760.93583073291268</v>
      </c>
      <c r="T21" s="167">
        <f t="shared" si="23"/>
        <v>794.29364276300419</v>
      </c>
      <c r="U21" s="167">
        <f t="shared" si="23"/>
        <v>828.18677391903145</v>
      </c>
      <c r="V21" s="167">
        <f t="shared" si="23"/>
        <v>862.6152242009947</v>
      </c>
      <c r="W21" s="167">
        <f t="shared" si="23"/>
        <v>897.57899360889405</v>
      </c>
      <c r="X21" s="167">
        <f t="shared" si="23"/>
        <v>949.55691382916086</v>
      </c>
      <c r="Y21" s="167">
        <f t="shared" si="23"/>
        <v>1002.7718797020613</v>
      </c>
      <c r="Z21" s="167">
        <f t="shared" si="23"/>
        <v>1057.2238912275955</v>
      </c>
      <c r="AA21" s="167">
        <f t="shared" si="23"/>
        <v>1112.9129484057635</v>
      </c>
      <c r="AB21" s="167">
        <f t="shared" si="23"/>
        <v>1169.8390512365645</v>
      </c>
      <c r="AC21" s="167">
        <f t="shared" si="23"/>
        <v>1228.0021997199997</v>
      </c>
      <c r="AD21" s="167">
        <f t="shared" si="23"/>
        <v>1287.4023938560681</v>
      </c>
      <c r="AE21" s="167">
        <f t="shared" si="23"/>
        <v>1348.0396336447698</v>
      </c>
      <c r="AF21" s="167">
        <f t="shared" si="23"/>
        <v>1409.9139190861054</v>
      </c>
      <c r="AG21" s="167">
        <f t="shared" si="23"/>
        <v>1473.0252501800742</v>
      </c>
      <c r="AH21" s="167">
        <f t="shared" si="23"/>
        <v>1541.7937968046519</v>
      </c>
      <c r="AI21" s="167">
        <f t="shared" ref="AI21:BR21" si="24">AI18%*AI15</f>
        <v>1611.4241765531719</v>
      </c>
      <c r="AJ21" s="167">
        <f t="shared" si="24"/>
        <v>1681.9163894256342</v>
      </c>
      <c r="AK21" s="167">
        <f t="shared" si="24"/>
        <v>1753.2704354220382</v>
      </c>
      <c r="AL21" s="167">
        <f t="shared" si="24"/>
        <v>1825.4863145423844</v>
      </c>
      <c r="AM21" s="167">
        <f t="shared" si="24"/>
        <v>1898.5640267866727</v>
      </c>
      <c r="AN21" s="167">
        <f t="shared" si="24"/>
        <v>1972.5035721549032</v>
      </c>
      <c r="AO21" s="167">
        <f t="shared" si="24"/>
        <v>2047.3049506470752</v>
      </c>
      <c r="AP21" s="167">
        <f t="shared" si="24"/>
        <v>2122.9681622631902</v>
      </c>
      <c r="AQ21" s="167">
        <f t="shared" si="24"/>
        <v>2199.4932070032469</v>
      </c>
      <c r="AR21" s="167">
        <f t="shared" si="24"/>
        <v>2307.1571909414374</v>
      </c>
      <c r="AS21" s="167">
        <f t="shared" si="24"/>
        <v>2416.9344952755505</v>
      </c>
      <c r="AT21" s="167">
        <f t="shared" si="24"/>
        <v>2528.8251200055879</v>
      </c>
      <c r="AU21" s="167">
        <f t="shared" si="24"/>
        <v>2642.8290651315483</v>
      </c>
      <c r="AV21" s="167">
        <f t="shared" si="24"/>
        <v>2758.9463306534317</v>
      </c>
      <c r="AW21" s="167">
        <f t="shared" si="24"/>
        <v>2877.176916571239</v>
      </c>
      <c r="AX21" s="167">
        <f t="shared" si="24"/>
        <v>2997.5208228849688</v>
      </c>
      <c r="AY21" s="167">
        <f t="shared" si="24"/>
        <v>3119.9780495946225</v>
      </c>
      <c r="AZ21" s="167">
        <f t="shared" si="24"/>
        <v>3244.5485967001991</v>
      </c>
      <c r="BA21" s="167">
        <f t="shared" si="24"/>
        <v>3371.2324642017006</v>
      </c>
      <c r="BB21" s="167">
        <f t="shared" si="24"/>
        <v>3495.1980448343465</v>
      </c>
      <c r="BC21" s="167">
        <f t="shared" si="24"/>
        <v>3621.2081822670284</v>
      </c>
      <c r="BD21" s="167">
        <f t="shared" si="24"/>
        <v>3749.2628764997457</v>
      </c>
      <c r="BE21" s="167">
        <f t="shared" si="24"/>
        <v>3879.362127532499</v>
      </c>
      <c r="BF21" s="167">
        <f t="shared" si="24"/>
        <v>4011.5059353652887</v>
      </c>
      <c r="BG21" s="167">
        <f t="shared" si="24"/>
        <v>4145.6942999981138</v>
      </c>
      <c r="BH21" s="167">
        <f t="shared" si="24"/>
        <v>4281.9272214309749</v>
      </c>
      <c r="BI21" s="167">
        <f t="shared" si="24"/>
        <v>4420.204699663871</v>
      </c>
      <c r="BJ21" s="167">
        <f t="shared" si="24"/>
        <v>4560.5267346968021</v>
      </c>
      <c r="BK21" s="167">
        <f t="shared" si="24"/>
        <v>4702.8933265297728</v>
      </c>
      <c r="BL21" s="167">
        <f t="shared" si="24"/>
        <v>4872.8130421691194</v>
      </c>
      <c r="BM21" s="167">
        <f t="shared" si="24"/>
        <v>5045.4457431632982</v>
      </c>
      <c r="BN21" s="167">
        <f t="shared" si="24"/>
        <v>5220.7914295123055</v>
      </c>
      <c r="BO21" s="597">
        <f t="shared" si="24"/>
        <v>5160.1250017373477</v>
      </c>
      <c r="BP21" s="167">
        <f t="shared" si="24"/>
        <v>5217.6932261068723</v>
      </c>
      <c r="BQ21" s="322">
        <f t="shared" si="24"/>
        <v>5763.1064006883089</v>
      </c>
      <c r="BR21" s="676">
        <f t="shared" si="24"/>
        <v>3891.4903049380509</v>
      </c>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483"/>
      <c r="BP22" s="483"/>
      <c r="BR22" s="678"/>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81">
        <v>2015</v>
      </c>
      <c r="BP23" s="144">
        <v>2016</v>
      </c>
      <c r="BQ23" s="464">
        <v>2017</v>
      </c>
      <c r="BR23" s="353">
        <v>2018</v>
      </c>
    </row>
    <row r="24" spans="1:71" ht="16.2" thickBot="1" x14ac:dyDescent="0.35">
      <c r="A24" s="44"/>
      <c r="B24" s="26"/>
      <c r="C24" s="7">
        <v>0</v>
      </c>
      <c r="D24" s="7">
        <v>0</v>
      </c>
      <c r="E24" s="7">
        <v>0</v>
      </c>
      <c r="F24" s="156">
        <f t="shared" ref="F24:AT24" si="25">F21*$B$44*$B$36*$B$37</f>
        <v>8.0827713565499568</v>
      </c>
      <c r="G24" s="156">
        <f t="shared" si="25"/>
        <v>8.3478435026345803</v>
      </c>
      <c r="H24" s="156">
        <f t="shared" si="25"/>
        <v>8.6169667754379624</v>
      </c>
      <c r="I24" s="156">
        <f t="shared" si="25"/>
        <v>8.8901411749601031</v>
      </c>
      <c r="J24" s="156">
        <f t="shared" si="25"/>
        <v>9.1673667012010025</v>
      </c>
      <c r="K24" s="156">
        <f t="shared" si="25"/>
        <v>9.4486433541606569</v>
      </c>
      <c r="L24" s="156">
        <f t="shared" si="25"/>
        <v>9.7339711338390753</v>
      </c>
      <c r="M24" s="156">
        <f t="shared" si="25"/>
        <v>10.023350040236238</v>
      </c>
      <c r="N24" s="156">
        <f t="shared" si="25"/>
        <v>10.551578510638516</v>
      </c>
      <c r="O24" s="156">
        <f t="shared" si="25"/>
        <v>11.08918705689309</v>
      </c>
      <c r="P24" s="156">
        <f t="shared" si="25"/>
        <v>11.636175678999965</v>
      </c>
      <c r="Q24" s="156">
        <f t="shared" si="25"/>
        <v>12.192544376959139</v>
      </c>
      <c r="R24" s="156">
        <f t="shared" si="25"/>
        <v>12.758293150770614</v>
      </c>
      <c r="S24" s="156">
        <f t="shared" si="25"/>
        <v>13.333422000434389</v>
      </c>
      <c r="T24" s="156">
        <f t="shared" si="25"/>
        <v>13.917930925950465</v>
      </c>
      <c r="U24" s="156">
        <f t="shared" si="25"/>
        <v>14.511819927318838</v>
      </c>
      <c r="V24" s="156">
        <f t="shared" si="25"/>
        <v>15.115089004539511</v>
      </c>
      <c r="W24" s="156">
        <f t="shared" si="25"/>
        <v>15.727738157612485</v>
      </c>
      <c r="X24" s="156">
        <f t="shared" si="25"/>
        <v>16.638516066880086</v>
      </c>
      <c r="Y24" s="156">
        <f t="shared" si="25"/>
        <v>17.570969984891398</v>
      </c>
      <c r="Z24" s="156">
        <f t="shared" si="25"/>
        <v>18.525099911646418</v>
      </c>
      <c r="AA24" s="156">
        <f t="shared" si="25"/>
        <v>19.500905847145148</v>
      </c>
      <c r="AB24" s="156">
        <f t="shared" si="25"/>
        <v>20.498387791387579</v>
      </c>
      <c r="AC24" s="156">
        <f t="shared" si="25"/>
        <v>21.51754574437372</v>
      </c>
      <c r="AD24" s="156">
        <f t="shared" si="25"/>
        <v>22.558379706103565</v>
      </c>
      <c r="AE24" s="156">
        <f t="shared" si="25"/>
        <v>23.620889676577114</v>
      </c>
      <c r="AF24" s="156">
        <f t="shared" si="25"/>
        <v>24.705075655794374</v>
      </c>
      <c r="AG24" s="156">
        <f t="shared" si="25"/>
        <v>25.810937643755331</v>
      </c>
      <c r="AH24" s="156">
        <f t="shared" si="25"/>
        <v>27.015927625129834</v>
      </c>
      <c r="AI24" s="156">
        <f t="shared" si="25"/>
        <v>28.236018991235301</v>
      </c>
      <c r="AJ24" s="156">
        <f t="shared" si="25"/>
        <v>29.471211742071734</v>
      </c>
      <c r="AK24" s="156">
        <f t="shared" si="25"/>
        <v>30.721505877639125</v>
      </c>
      <c r="AL24" s="156">
        <f t="shared" si="25"/>
        <v>31.986901397937476</v>
      </c>
      <c r="AM24" s="156">
        <f t="shared" si="25"/>
        <v>33.267398302966789</v>
      </c>
      <c r="AN24" s="156">
        <f t="shared" si="25"/>
        <v>34.562996592727075</v>
      </c>
      <c r="AO24" s="156">
        <f t="shared" si="25"/>
        <v>35.873696267218314</v>
      </c>
      <c r="AP24" s="156">
        <f t="shared" si="25"/>
        <v>37.199497326440522</v>
      </c>
      <c r="AQ24" s="156">
        <f t="shared" si="25"/>
        <v>38.540399770393691</v>
      </c>
      <c r="AR24" s="156">
        <f t="shared" si="25"/>
        <v>40.426931162552243</v>
      </c>
      <c r="AS24" s="156">
        <f t="shared" si="25"/>
        <v>42.350493000016307</v>
      </c>
      <c r="AT24" s="156">
        <f t="shared" si="25"/>
        <v>44.311085282785911</v>
      </c>
      <c r="AU24" s="156">
        <f>AU21*$B$45*$B$36*$B$37</f>
        <v>49.801470903338895</v>
      </c>
      <c r="AV24" s="156">
        <f t="shared" ref="AV24:BD24" si="26">AV21*$B$45*$B$36*$B$37</f>
        <v>51.989584654833266</v>
      </c>
      <c r="AW24" s="156">
        <f t="shared" si="26"/>
        <v>54.21752181586843</v>
      </c>
      <c r="AX24" s="156">
        <f t="shared" si="26"/>
        <v>56.485282386444354</v>
      </c>
      <c r="AY24" s="156">
        <f t="shared" si="26"/>
        <v>58.792866366561071</v>
      </c>
      <c r="AZ24" s="156">
        <f t="shared" si="26"/>
        <v>61.140273756218555</v>
      </c>
      <c r="BA24" s="156">
        <f t="shared" si="26"/>
        <v>63.52750455541684</v>
      </c>
      <c r="BB24" s="156">
        <f t="shared" si="26"/>
        <v>65.863511956858432</v>
      </c>
      <c r="BC24" s="156">
        <f t="shared" si="26"/>
        <v>68.238046986639887</v>
      </c>
      <c r="BD24" s="156">
        <f t="shared" si="26"/>
        <v>70.651109644761206</v>
      </c>
      <c r="BE24" s="156">
        <f>BE21*$B$46*$B$36*$B$37</f>
        <v>88.224064405153413</v>
      </c>
      <c r="BF24" s="156">
        <f t="shared" ref="BF24:BR24" si="27">BF21*$B$46*$B$36*$B$37</f>
        <v>91.229265628891085</v>
      </c>
      <c r="BG24" s="156">
        <f t="shared" si="27"/>
        <v>94.280963958306558</v>
      </c>
      <c r="BH24" s="156">
        <f t="shared" si="27"/>
        <v>97.379159393399846</v>
      </c>
      <c r="BI24" s="156">
        <f t="shared" si="27"/>
        <v>100.52385193417091</v>
      </c>
      <c r="BJ24" s="156">
        <f t="shared" si="27"/>
        <v>103.71504158061975</v>
      </c>
      <c r="BK24" s="156">
        <f t="shared" si="27"/>
        <v>106.95272833274652</v>
      </c>
      <c r="BL24" s="156">
        <f t="shared" si="27"/>
        <v>110.81702546290542</v>
      </c>
      <c r="BM24" s="156">
        <f t="shared" si="27"/>
        <v>114.74302103389209</v>
      </c>
      <c r="BN24" s="156">
        <f t="shared" si="27"/>
        <v>118.73071504570645</v>
      </c>
      <c r="BO24" s="605">
        <f t="shared" si="27"/>
        <v>117.35104523007806</v>
      </c>
      <c r="BP24" s="156">
        <f t="shared" si="27"/>
        <v>118.6602560146092</v>
      </c>
      <c r="BQ24" s="156">
        <f t="shared" si="27"/>
        <v>131.06398772611564</v>
      </c>
      <c r="BR24" s="675">
        <f t="shared" si="27"/>
        <v>88.499882199256888</v>
      </c>
      <c r="BS24" s="477"/>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P25" s="483"/>
      <c r="BQ25" s="483"/>
      <c r="BR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464">
        <v>2015</v>
      </c>
      <c r="BP26" s="144">
        <v>2016</v>
      </c>
      <c r="BQ26" s="464">
        <v>2017</v>
      </c>
      <c r="BR26" s="353">
        <v>2018</v>
      </c>
    </row>
    <row r="27" spans="1:71" ht="16.2" thickBot="1" x14ac:dyDescent="0.35">
      <c r="A27" s="44"/>
      <c r="B27" s="28"/>
      <c r="C27" s="7">
        <v>0</v>
      </c>
      <c r="D27" s="7">
        <v>0</v>
      </c>
      <c r="E27" s="7">
        <v>0</v>
      </c>
      <c r="F27" s="151">
        <f>F24+(E27*$B$38)</f>
        <v>8.0827713565499568</v>
      </c>
      <c r="G27" s="151">
        <f t="shared" ref="G27:BO27" si="28">G24+(F27*$B$38)</f>
        <v>15.167113514366321</v>
      </c>
      <c r="H27" s="151">
        <f t="shared" si="28"/>
        <v>21.413152364584313</v>
      </c>
      <c r="I27" s="151">
        <f t="shared" si="28"/>
        <v>26.955982868987725</v>
      </c>
      <c r="J27" s="151">
        <f t="shared" si="28"/>
        <v>31.909581902708837</v>
      </c>
      <c r="K27" s="151">
        <f t="shared" si="28"/>
        <v>36.37010944013447</v>
      </c>
      <c r="L27" s="151">
        <f t="shared" si="28"/>
        <v>40.418693698399416</v>
      </c>
      <c r="M27" s="151">
        <f t="shared" si="28"/>
        <v>44.123780906378386</v>
      </c>
      <c r="N27" s="151">
        <f t="shared" si="28"/>
        <v>47.777916194341117</v>
      </c>
      <c r="O27" s="151">
        <f t="shared" si="28"/>
        <v>51.398444458202448</v>
      </c>
      <c r="P27" s="151">
        <f t="shared" si="28"/>
        <v>54.999999234326467</v>
      </c>
      <c r="Q27" s="151">
        <f t="shared" si="28"/>
        <v>58.59492654009896</v>
      </c>
      <c r="R27" s="151">
        <f t="shared" si="28"/>
        <v>62.193642459609059</v>
      </c>
      <c r="S27" s="151">
        <f t="shared" si="28"/>
        <v>65.804934831425427</v>
      </c>
      <c r="T27" s="151">
        <f t="shared" si="28"/>
        <v>69.436217776444948</v>
      </c>
      <c r="U27" s="151">
        <f t="shared" si="28"/>
        <v>73.093746437868504</v>
      </c>
      <c r="V27" s="151">
        <f t="shared" si="28"/>
        <v>76.78279815295673</v>
      </c>
      <c r="W27" s="151">
        <f t="shared" si="28"/>
        <v>80.507825303960175</v>
      </c>
      <c r="X27" s="151">
        <f t="shared" si="28"/>
        <v>84.561332955686652</v>
      </c>
      <c r="Y27" s="151">
        <f t="shared" si="28"/>
        <v>88.913648942336522</v>
      </c>
      <c r="Z27" s="151">
        <f t="shared" si="28"/>
        <v>93.539739460342346</v>
      </c>
      <c r="AA27" s="151">
        <f t="shared" si="28"/>
        <v>98.418483998134903</v>
      </c>
      <c r="AB27" s="151">
        <f t="shared" si="28"/>
        <v>103.53206360911494</v>
      </c>
      <c r="AC27" s="151">
        <f t="shared" si="28"/>
        <v>108.86544480998512</v>
      </c>
      <c r="AD27" s="151">
        <f t="shared" si="28"/>
        <v>114.40594415625601</v>
      </c>
      <c r="AE27" s="151">
        <f t="shared" si="28"/>
        <v>120.14286088344517</v>
      </c>
      <c r="AF27" s="151">
        <f t="shared" si="28"/>
        <v>126.06716697391865</v>
      </c>
      <c r="AG27" s="151">
        <f t="shared" si="28"/>
        <v>132.17124567258088</v>
      </c>
      <c r="AH27" s="151">
        <f t="shared" si="28"/>
        <v>138.52612286254333</v>
      </c>
      <c r="AI27" s="151">
        <f t="shared" si="28"/>
        <v>145.10769502998701</v>
      </c>
      <c r="AJ27" s="151">
        <f t="shared" si="28"/>
        <v>151.89562652990693</v>
      </c>
      <c r="AK27" s="151">
        <f t="shared" si="28"/>
        <v>158.87276059168138</v>
      </c>
      <c r="AL27" s="151">
        <f t="shared" si="28"/>
        <v>166.02462239643484</v>
      </c>
      <c r="AM27" s="151">
        <f t="shared" si="28"/>
        <v>173.33899983350261</v>
      </c>
      <c r="AN27" s="151">
        <f t="shared" si="28"/>
        <v>180.80558979317618</v>
      </c>
      <c r="AO27" s="151">
        <f t="shared" si="28"/>
        <v>188.415699751077</v>
      </c>
      <c r="AP27" s="151">
        <f t="shared" si="28"/>
        <v>196.16199600095433</v>
      </c>
      <c r="AQ27" s="151">
        <f t="shared" si="28"/>
        <v>204.03829124381085</v>
      </c>
      <c r="AR27" s="151">
        <f t="shared" si="28"/>
        <v>212.56989294463671</v>
      </c>
      <c r="AS27" s="151">
        <f t="shared" si="28"/>
        <v>221.69139383840417</v>
      </c>
      <c r="AT27" s="151">
        <f t="shared" si="28"/>
        <v>231.34761114419842</v>
      </c>
      <c r="AU27" s="151">
        <f t="shared" si="28"/>
        <v>244.9847511631431</v>
      </c>
      <c r="AV27" s="151">
        <f t="shared" si="28"/>
        <v>258.67824294337714</v>
      </c>
      <c r="AW27" s="151">
        <f t="shared" si="28"/>
        <v>272.4591009695032</v>
      </c>
      <c r="AX27" s="151">
        <f t="shared" si="28"/>
        <v>286.35349153219687</v>
      </c>
      <c r="AY27" s="151">
        <f t="shared" si="28"/>
        <v>300.38349059939685</v>
      </c>
      <c r="AZ27" s="151">
        <f t="shared" si="28"/>
        <v>314.56772321683349</v>
      </c>
      <c r="BA27" s="151">
        <f t="shared" si="28"/>
        <v>328.92190295726709</v>
      </c>
      <c r="BB27" s="151">
        <f t="shared" si="28"/>
        <v>343.36824023555516</v>
      </c>
      <c r="BC27" s="151">
        <f t="shared" si="28"/>
        <v>357.93085658491532</v>
      </c>
      <c r="BD27" s="151">
        <f t="shared" si="28"/>
        <v>372.63010285295309</v>
      </c>
      <c r="BE27" s="151">
        <f t="shared" si="28"/>
        <v>402.60451311034637</v>
      </c>
      <c r="BF27" s="151">
        <f t="shared" si="28"/>
        <v>430.89851541119805</v>
      </c>
      <c r="BG27" s="151">
        <f t="shared" si="28"/>
        <v>457.82128875818307</v>
      </c>
      <c r="BH27" s="151">
        <f t="shared" si="28"/>
        <v>483.63368119564097</v>
      </c>
      <c r="BI27" s="151">
        <f t="shared" si="28"/>
        <v>508.55576492008902</v>
      </c>
      <c r="BJ27" s="151">
        <f t="shared" si="28"/>
        <v>532.77321037349884</v>
      </c>
      <c r="BK27" s="151">
        <f t="shared" si="28"/>
        <v>556.44266393631972</v>
      </c>
      <c r="BL27" s="151">
        <f t="shared" si="28"/>
        <v>580.27639825020185</v>
      </c>
      <c r="BM27" s="151">
        <f t="shared" si="28"/>
        <v>604.31043133761921</v>
      </c>
      <c r="BN27" s="260">
        <f t="shared" si="28"/>
        <v>628.57515087251477</v>
      </c>
      <c r="BO27" s="260">
        <f t="shared" si="28"/>
        <v>647.66713204987241</v>
      </c>
      <c r="BP27" s="151">
        <f t="shared" ref="BP27" si="29">BP24+(BO27*$B$38)</f>
        <v>665.0838595467003</v>
      </c>
      <c r="BQ27" s="598">
        <f t="shared" ref="BQ27" si="30">BQ24+(BP27*$B$38)</f>
        <v>692.18173046893378</v>
      </c>
      <c r="BR27" s="682">
        <f t="shared" ref="BR27" si="31">BR24+(BQ27*$B$38)</f>
        <v>672.47954821199642</v>
      </c>
      <c r="BS27" s="477"/>
    </row>
    <row r="28" spans="1:71" ht="16.2" thickBot="1" x14ac:dyDescent="0.35">
      <c r="A28" s="9"/>
      <c r="B28" s="27"/>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213"/>
      <c r="BO28" s="678"/>
      <c r="BQ28" s="483"/>
      <c r="BR28" s="483"/>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144">
        <v>2015</v>
      </c>
      <c r="BP29" s="481">
        <v>2016</v>
      </c>
      <c r="BQ29" s="464">
        <v>2017</v>
      </c>
      <c r="BR29" s="353">
        <v>2018</v>
      </c>
    </row>
    <row r="30" spans="1:71" ht="16.2" thickBot="1" x14ac:dyDescent="0.35">
      <c r="A30" s="44"/>
      <c r="B30" s="26"/>
      <c r="C30" s="7">
        <v>0</v>
      </c>
      <c r="D30" s="7">
        <v>0</v>
      </c>
      <c r="E30" s="7">
        <v>0</v>
      </c>
      <c r="F30" s="7">
        <f>E27*(1-$B$38)</f>
        <v>0</v>
      </c>
      <c r="G30" s="154">
        <f>F27*(1-$B$38)</f>
        <v>1.2635013448182166</v>
      </c>
      <c r="H30" s="154">
        <f t="shared" ref="H30:BO30" si="32">G27*(1-$B$38)</f>
        <v>2.3709279252199704</v>
      </c>
      <c r="I30" s="154">
        <f t="shared" si="32"/>
        <v>3.3473106705566917</v>
      </c>
      <c r="J30" s="154">
        <f t="shared" si="32"/>
        <v>4.2137676674798934</v>
      </c>
      <c r="K30" s="154">
        <f t="shared" si="32"/>
        <v>4.9881158167350241</v>
      </c>
      <c r="L30" s="154">
        <f t="shared" si="32"/>
        <v>5.685386875574129</v>
      </c>
      <c r="M30" s="154">
        <f t="shared" si="32"/>
        <v>6.3182628322572674</v>
      </c>
      <c r="N30" s="154">
        <f t="shared" si="32"/>
        <v>6.8974432226757827</v>
      </c>
      <c r="O30" s="154">
        <f t="shared" si="32"/>
        <v>7.4686587930317572</v>
      </c>
      <c r="P30" s="154">
        <f t="shared" si="32"/>
        <v>8.0346209028759414</v>
      </c>
      <c r="Q30" s="154">
        <f t="shared" si="32"/>
        <v>8.5976170711866491</v>
      </c>
      <c r="R30" s="154">
        <f t="shared" si="32"/>
        <v>9.1595772312605153</v>
      </c>
      <c r="S30" s="154">
        <f t="shared" si="32"/>
        <v>9.7221296286180188</v>
      </c>
      <c r="T30" s="154">
        <f t="shared" si="32"/>
        <v>10.286647980930951</v>
      </c>
      <c r="U30" s="154">
        <f t="shared" si="32"/>
        <v>10.854291265895283</v>
      </c>
      <c r="V30" s="154">
        <f t="shared" si="32"/>
        <v>11.42603728945129</v>
      </c>
      <c r="W30" s="154">
        <f t="shared" si="32"/>
        <v>12.002711006609049</v>
      </c>
      <c r="X30" s="154">
        <f t="shared" si="32"/>
        <v>12.585008415153606</v>
      </c>
      <c r="Y30" s="154">
        <f t="shared" si="32"/>
        <v>13.218653998241514</v>
      </c>
      <c r="Z30" s="154">
        <f t="shared" si="32"/>
        <v>13.899009393640599</v>
      </c>
      <c r="AA30" s="154">
        <f t="shared" si="32"/>
        <v>14.622161309352595</v>
      </c>
      <c r="AB30" s="154">
        <f t="shared" si="32"/>
        <v>15.384808180407548</v>
      </c>
      <c r="AC30" s="154">
        <f t="shared" si="32"/>
        <v>16.184164543503549</v>
      </c>
      <c r="AD30" s="154">
        <f t="shared" si="32"/>
        <v>17.017880359832667</v>
      </c>
      <c r="AE30" s="154">
        <f t="shared" si="32"/>
        <v>17.883972949387964</v>
      </c>
      <c r="AF30" s="154">
        <f t="shared" si="32"/>
        <v>18.780769565320892</v>
      </c>
      <c r="AG30" s="154">
        <f t="shared" si="32"/>
        <v>19.70685894509311</v>
      </c>
      <c r="AH30" s="154">
        <f t="shared" si="32"/>
        <v>20.661050435167372</v>
      </c>
      <c r="AI30" s="154">
        <f t="shared" si="32"/>
        <v>21.654446823791609</v>
      </c>
      <c r="AJ30" s="154">
        <f t="shared" si="32"/>
        <v>22.683280242151813</v>
      </c>
      <c r="AK30" s="154">
        <f t="shared" si="32"/>
        <v>23.744371815864667</v>
      </c>
      <c r="AL30" s="154">
        <f t="shared" si="32"/>
        <v>24.835039593184035</v>
      </c>
      <c r="AM30" s="154">
        <f t="shared" si="32"/>
        <v>25.953020865899031</v>
      </c>
      <c r="AN30" s="154">
        <f t="shared" si="32"/>
        <v>27.096406633053515</v>
      </c>
      <c r="AO30" s="154">
        <f t="shared" si="32"/>
        <v>28.263586309317493</v>
      </c>
      <c r="AP30" s="154">
        <f t="shared" si="32"/>
        <v>29.453201076563168</v>
      </c>
      <c r="AQ30" s="154">
        <f t="shared" si="32"/>
        <v>30.664104527537191</v>
      </c>
      <c r="AR30" s="154">
        <f t="shared" si="32"/>
        <v>31.895329461726387</v>
      </c>
      <c r="AS30" s="154">
        <f t="shared" si="32"/>
        <v>33.228992106248853</v>
      </c>
      <c r="AT30" s="154">
        <f t="shared" si="32"/>
        <v>34.654867976991667</v>
      </c>
      <c r="AU30" s="154">
        <f t="shared" si="32"/>
        <v>36.164330884394218</v>
      </c>
      <c r="AV30" s="154">
        <f t="shared" si="32"/>
        <v>38.296092874599225</v>
      </c>
      <c r="AW30" s="154">
        <f t="shared" si="32"/>
        <v>40.436663789742362</v>
      </c>
      <c r="AX30" s="154">
        <f t="shared" si="32"/>
        <v>42.59089182375066</v>
      </c>
      <c r="AY30" s="154">
        <f t="shared" si="32"/>
        <v>44.762867299361098</v>
      </c>
      <c r="AZ30" s="154">
        <f t="shared" si="32"/>
        <v>46.956041138781941</v>
      </c>
      <c r="BA30" s="154">
        <f t="shared" si="32"/>
        <v>49.173324814983232</v>
      </c>
      <c r="BB30" s="154">
        <f t="shared" si="32"/>
        <v>51.417174678570326</v>
      </c>
      <c r="BC30" s="154">
        <f t="shared" si="32"/>
        <v>53.67543063727971</v>
      </c>
      <c r="BD30" s="154">
        <f t="shared" si="32"/>
        <v>55.951863376723438</v>
      </c>
      <c r="BE30" s="154">
        <f t="shared" si="32"/>
        <v>58.24965414776009</v>
      </c>
      <c r="BF30" s="154">
        <f t="shared" si="32"/>
        <v>62.935263328039433</v>
      </c>
      <c r="BG30" s="154">
        <f t="shared" si="32"/>
        <v>67.358190611321518</v>
      </c>
      <c r="BH30" s="154">
        <f t="shared" si="32"/>
        <v>71.566766955941944</v>
      </c>
      <c r="BI30" s="154">
        <f t="shared" si="32"/>
        <v>75.601768209722863</v>
      </c>
      <c r="BJ30" s="154">
        <f t="shared" si="32"/>
        <v>79.497596127209945</v>
      </c>
      <c r="BK30" s="154">
        <f t="shared" si="32"/>
        <v>83.283274769925612</v>
      </c>
      <c r="BL30" s="154">
        <f t="shared" si="32"/>
        <v>86.983291149023316</v>
      </c>
      <c r="BM30" s="154">
        <f t="shared" si="32"/>
        <v>90.708987946474721</v>
      </c>
      <c r="BN30" s="212">
        <f t="shared" si="32"/>
        <v>94.465995510810814</v>
      </c>
      <c r="BO30" s="154">
        <f t="shared" si="32"/>
        <v>98.25906405272039</v>
      </c>
      <c r="BP30" s="154">
        <f t="shared" ref="BP30" si="33">BO27*(1-$B$38)</f>
        <v>101.2435285177813</v>
      </c>
      <c r="BQ30" s="154">
        <f t="shared" ref="BQ30" si="34">BP27*(1-$B$38)</f>
        <v>103.96611680388216</v>
      </c>
      <c r="BR30" s="680">
        <f t="shared" ref="BR30" si="35">BQ27*(1-$B$38)</f>
        <v>108.20206445619415</v>
      </c>
    </row>
    <row r="31" spans="1:71" ht="16.2" thickBot="1" x14ac:dyDescent="0.35">
      <c r="A31" s="9"/>
      <c r="B31" s="27"/>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213"/>
      <c r="BP31" s="678"/>
      <c r="BQ31" s="678"/>
      <c r="BR31" s="483"/>
      <c r="BS31" s="619"/>
    </row>
    <row r="32" spans="1:71" ht="49.2"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144">
        <v>2016</v>
      </c>
      <c r="BQ32" s="464">
        <v>2017</v>
      </c>
      <c r="BR32" s="353">
        <v>2018</v>
      </c>
    </row>
    <row r="33" spans="1:71" ht="16.2" thickBot="1" x14ac:dyDescent="0.35">
      <c r="A33" s="44"/>
      <c r="B33" s="28"/>
      <c r="C33" s="7">
        <v>0</v>
      </c>
      <c r="D33" s="7">
        <v>0</v>
      </c>
      <c r="E33" s="7">
        <v>0</v>
      </c>
      <c r="F33" s="7">
        <f t="shared" ref="F33:AK33" si="36">F30*$B$39*16/12</f>
        <v>0</v>
      </c>
      <c r="G33" s="151">
        <f t="shared" si="36"/>
        <v>0.84233422987881112</v>
      </c>
      <c r="H33" s="151">
        <f t="shared" si="36"/>
        <v>1.5806186168133136</v>
      </c>
      <c r="I33" s="151">
        <f t="shared" si="36"/>
        <v>2.2315404470377946</v>
      </c>
      <c r="J33" s="151">
        <f t="shared" si="36"/>
        <v>2.8091784449865957</v>
      </c>
      <c r="K33" s="151">
        <f t="shared" si="36"/>
        <v>3.3254105444900159</v>
      </c>
      <c r="L33" s="151">
        <f t="shared" si="36"/>
        <v>3.7902579170494195</v>
      </c>
      <c r="M33" s="151">
        <f t="shared" si="36"/>
        <v>4.2121752215048449</v>
      </c>
      <c r="N33" s="151">
        <f t="shared" si="36"/>
        <v>4.5982954817838548</v>
      </c>
      <c r="O33" s="151">
        <f t="shared" si="36"/>
        <v>4.9791058620211714</v>
      </c>
      <c r="P33" s="151">
        <f t="shared" si="36"/>
        <v>5.3564139352506279</v>
      </c>
      <c r="Q33" s="151">
        <f t="shared" si="36"/>
        <v>5.7317447141244324</v>
      </c>
      <c r="R33" s="151">
        <f t="shared" si="36"/>
        <v>6.1063848208403435</v>
      </c>
      <c r="S33" s="151">
        <f t="shared" si="36"/>
        <v>6.4814197524120125</v>
      </c>
      <c r="T33" s="151">
        <f t="shared" si="36"/>
        <v>6.8577653206206337</v>
      </c>
      <c r="U33" s="151">
        <f t="shared" si="36"/>
        <v>7.2361941772635214</v>
      </c>
      <c r="V33" s="151">
        <f t="shared" si="36"/>
        <v>7.6173581929675267</v>
      </c>
      <c r="W33" s="151">
        <f t="shared" si="36"/>
        <v>8.0018073377393666</v>
      </c>
      <c r="X33" s="151">
        <f t="shared" si="36"/>
        <v>8.3900056101024045</v>
      </c>
      <c r="Y33" s="151">
        <f t="shared" si="36"/>
        <v>8.8124359988276755</v>
      </c>
      <c r="Z33" s="151">
        <f t="shared" si="36"/>
        <v>9.2660062624270658</v>
      </c>
      <c r="AA33" s="151">
        <f t="shared" si="36"/>
        <v>9.7481075395683963</v>
      </c>
      <c r="AB33" s="151">
        <f t="shared" si="36"/>
        <v>10.256538786938366</v>
      </c>
      <c r="AC33" s="151">
        <f t="shared" si="36"/>
        <v>10.789443029002365</v>
      </c>
      <c r="AD33" s="151">
        <f t="shared" si="36"/>
        <v>11.345253573221777</v>
      </c>
      <c r="AE33" s="151">
        <f t="shared" si="36"/>
        <v>11.922648632925309</v>
      </c>
      <c r="AF33" s="151">
        <f t="shared" si="36"/>
        <v>12.520513043547261</v>
      </c>
      <c r="AG33" s="151">
        <f t="shared" si="36"/>
        <v>13.137905963395406</v>
      </c>
      <c r="AH33" s="151">
        <f t="shared" si="36"/>
        <v>13.774033623444915</v>
      </c>
      <c r="AI33" s="151">
        <f t="shared" si="36"/>
        <v>14.436297882527739</v>
      </c>
      <c r="AJ33" s="151">
        <f t="shared" si="36"/>
        <v>15.122186828101208</v>
      </c>
      <c r="AK33" s="151">
        <f t="shared" si="36"/>
        <v>15.829581210576444</v>
      </c>
      <c r="AL33" s="151">
        <f t="shared" ref="AL33:BR33" si="37">AL30*$B$39*16/12</f>
        <v>16.55669306212269</v>
      </c>
      <c r="AM33" s="151">
        <f t="shared" si="37"/>
        <v>17.302013910599353</v>
      </c>
      <c r="AN33" s="151">
        <f t="shared" si="37"/>
        <v>18.064271088702345</v>
      </c>
      <c r="AO33" s="151">
        <f t="shared" si="37"/>
        <v>18.84239087287833</v>
      </c>
      <c r="AP33" s="151">
        <f t="shared" si="37"/>
        <v>19.635467384375445</v>
      </c>
      <c r="AQ33" s="151">
        <f t="shared" si="37"/>
        <v>20.442736351691462</v>
      </c>
      <c r="AR33" s="151">
        <f t="shared" si="37"/>
        <v>21.263552974484259</v>
      </c>
      <c r="AS33" s="151">
        <f t="shared" si="37"/>
        <v>22.152661404165901</v>
      </c>
      <c r="AT33" s="151">
        <f t="shared" si="37"/>
        <v>23.103245317994446</v>
      </c>
      <c r="AU33" s="151">
        <f t="shared" si="37"/>
        <v>24.109553922929479</v>
      </c>
      <c r="AV33" s="151">
        <f t="shared" si="37"/>
        <v>25.53072858306615</v>
      </c>
      <c r="AW33" s="151">
        <f t="shared" si="37"/>
        <v>26.957775859828242</v>
      </c>
      <c r="AX33" s="151">
        <f t="shared" si="37"/>
        <v>28.393927882500439</v>
      </c>
      <c r="AY33" s="151">
        <f t="shared" si="37"/>
        <v>29.8419115329074</v>
      </c>
      <c r="AZ33" s="151">
        <f t="shared" si="37"/>
        <v>31.304027425854628</v>
      </c>
      <c r="BA33" s="151">
        <f t="shared" si="37"/>
        <v>32.782216543322157</v>
      </c>
      <c r="BB33" s="151">
        <f t="shared" si="37"/>
        <v>34.278116452380218</v>
      </c>
      <c r="BC33" s="151">
        <f t="shared" si="37"/>
        <v>35.78362042485314</v>
      </c>
      <c r="BD33" s="151">
        <f t="shared" si="37"/>
        <v>37.301242251148956</v>
      </c>
      <c r="BE33" s="151">
        <f t="shared" si="37"/>
        <v>38.833102765173393</v>
      </c>
      <c r="BF33" s="151">
        <f t="shared" si="37"/>
        <v>41.956842218692955</v>
      </c>
      <c r="BG33" s="151">
        <f t="shared" si="37"/>
        <v>44.905460407547679</v>
      </c>
      <c r="BH33" s="151">
        <f t="shared" si="37"/>
        <v>47.711177970627965</v>
      </c>
      <c r="BI33" s="151">
        <f t="shared" si="37"/>
        <v>50.401178806481909</v>
      </c>
      <c r="BJ33" s="151">
        <f t="shared" si="37"/>
        <v>52.998397418139966</v>
      </c>
      <c r="BK33" s="151">
        <f t="shared" si="37"/>
        <v>55.52218317995041</v>
      </c>
      <c r="BL33" s="151">
        <f t="shared" si="37"/>
        <v>57.988860766015542</v>
      </c>
      <c r="BM33" s="151">
        <f t="shared" si="37"/>
        <v>60.472658630983148</v>
      </c>
      <c r="BN33" s="260">
        <f t="shared" si="37"/>
        <v>62.97733034054054</v>
      </c>
      <c r="BO33" s="151">
        <f t="shared" si="37"/>
        <v>65.506042701813598</v>
      </c>
      <c r="BP33" s="260">
        <f t="shared" si="37"/>
        <v>67.495685678520871</v>
      </c>
      <c r="BQ33" s="151">
        <f t="shared" si="37"/>
        <v>69.310744535921444</v>
      </c>
      <c r="BR33" s="598">
        <f t="shared" si="37"/>
        <v>72.134709637462763</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Q34" s="741"/>
      <c r="BR34" s="742"/>
    </row>
    <row r="35" spans="1:71" ht="39"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46.8"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3.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DOC!Z29</f>
        <v>0.11370949850107068</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33"/>
      <c r="BQ47" s="723"/>
      <c r="BR47" s="33"/>
    </row>
    <row r="48" spans="1:71" ht="36"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464">
        <v>2015</v>
      </c>
      <c r="BP48" s="144">
        <v>2016</v>
      </c>
      <c r="BQ48" s="464">
        <v>2017</v>
      </c>
      <c r="BR48" s="353">
        <v>2018</v>
      </c>
    </row>
    <row r="49" spans="1:71" s="18" customFormat="1" ht="16.2" thickBot="1" x14ac:dyDescent="0.35">
      <c r="A49" s="315"/>
      <c r="B49" s="303"/>
      <c r="C49" s="167">
        <v>0</v>
      </c>
      <c r="D49" s="167">
        <v>0</v>
      </c>
      <c r="E49" s="167">
        <v>0</v>
      </c>
      <c r="F49" s="167">
        <v>0</v>
      </c>
      <c r="G49" s="167">
        <f>(G33-$B$40)*(1-$B$41)*10^3</f>
        <v>842.33422987881113</v>
      </c>
      <c r="H49" s="167">
        <f t="shared" ref="H49:BR49" si="38">(H33-$B$40)*(1-$B$41)*10^3</f>
        <v>1580.6186168133136</v>
      </c>
      <c r="I49" s="167">
        <f t="shared" si="38"/>
        <v>2231.5404470377948</v>
      </c>
      <c r="J49" s="167">
        <f t="shared" si="38"/>
        <v>2809.1784449865959</v>
      </c>
      <c r="K49" s="167">
        <f t="shared" si="38"/>
        <v>3325.410544490016</v>
      </c>
      <c r="L49" s="167">
        <f t="shared" si="38"/>
        <v>3790.2579170494196</v>
      </c>
      <c r="M49" s="167">
        <f t="shared" si="38"/>
        <v>4212.1752215048446</v>
      </c>
      <c r="N49" s="167">
        <f t="shared" si="38"/>
        <v>4598.2954817838545</v>
      </c>
      <c r="O49" s="167">
        <f t="shared" si="38"/>
        <v>4979.1058620211716</v>
      </c>
      <c r="P49" s="167">
        <f t="shared" si="38"/>
        <v>5356.4139352506281</v>
      </c>
      <c r="Q49" s="167">
        <f t="shared" si="38"/>
        <v>5731.744714124432</v>
      </c>
      <c r="R49" s="167">
        <f t="shared" si="38"/>
        <v>6106.3848208403433</v>
      </c>
      <c r="S49" s="167">
        <f t="shared" si="38"/>
        <v>6481.4197524120127</v>
      </c>
      <c r="T49" s="167">
        <f t="shared" si="38"/>
        <v>6857.7653206206342</v>
      </c>
      <c r="U49" s="167">
        <f t="shared" si="38"/>
        <v>7236.1941772635219</v>
      </c>
      <c r="V49" s="167">
        <f t="shared" si="38"/>
        <v>7617.3581929675265</v>
      </c>
      <c r="W49" s="167">
        <f t="shared" si="38"/>
        <v>8001.8073377393666</v>
      </c>
      <c r="X49" s="167">
        <f t="shared" si="38"/>
        <v>8390.0056101024038</v>
      </c>
      <c r="Y49" s="167">
        <f t="shared" si="38"/>
        <v>8812.4359988276756</v>
      </c>
      <c r="Z49" s="167">
        <f t="shared" si="38"/>
        <v>9266.0062624270649</v>
      </c>
      <c r="AA49" s="167">
        <f t="shared" si="38"/>
        <v>9748.1075395683965</v>
      </c>
      <c r="AB49" s="167">
        <f t="shared" si="38"/>
        <v>10256.538786938367</v>
      </c>
      <c r="AC49" s="167">
        <f t="shared" si="38"/>
        <v>10789.443029002365</v>
      </c>
      <c r="AD49" s="167">
        <f t="shared" si="38"/>
        <v>11345.253573221777</v>
      </c>
      <c r="AE49" s="167">
        <f t="shared" si="38"/>
        <v>11922.648632925309</v>
      </c>
      <c r="AF49" s="167">
        <f t="shared" si="38"/>
        <v>12520.513043547262</v>
      </c>
      <c r="AG49" s="167">
        <f t="shared" si="38"/>
        <v>13137.905963395406</v>
      </c>
      <c r="AH49" s="167">
        <f t="shared" si="38"/>
        <v>13774.033623444915</v>
      </c>
      <c r="AI49" s="167">
        <f t="shared" si="38"/>
        <v>14436.297882527739</v>
      </c>
      <c r="AJ49" s="167">
        <f t="shared" si="38"/>
        <v>15122.186828101208</v>
      </c>
      <c r="AK49" s="167">
        <f t="shared" si="38"/>
        <v>15829.581210576445</v>
      </c>
      <c r="AL49" s="167">
        <f t="shared" si="38"/>
        <v>16556.693062122689</v>
      </c>
      <c r="AM49" s="167">
        <f t="shared" si="38"/>
        <v>17302.013910599351</v>
      </c>
      <c r="AN49" s="167">
        <f t="shared" si="38"/>
        <v>18064.271088702346</v>
      </c>
      <c r="AO49" s="167">
        <f t="shared" si="38"/>
        <v>18842.390872878328</v>
      </c>
      <c r="AP49" s="167">
        <f t="shared" si="38"/>
        <v>19635.467384375446</v>
      </c>
      <c r="AQ49" s="167">
        <f t="shared" si="38"/>
        <v>20442.736351691463</v>
      </c>
      <c r="AR49" s="167">
        <f t="shared" si="38"/>
        <v>21263.552974484261</v>
      </c>
      <c r="AS49" s="167">
        <f t="shared" si="38"/>
        <v>22152.661404165901</v>
      </c>
      <c r="AT49" s="167">
        <f t="shared" si="38"/>
        <v>23103.245317994446</v>
      </c>
      <c r="AU49" s="167">
        <f t="shared" si="38"/>
        <v>24109.553922929477</v>
      </c>
      <c r="AV49" s="167">
        <f t="shared" si="38"/>
        <v>25530.728583066149</v>
      </c>
      <c r="AW49" s="167">
        <f t="shared" si="38"/>
        <v>26957.775859828242</v>
      </c>
      <c r="AX49" s="167">
        <f t="shared" si="38"/>
        <v>28393.92788250044</v>
      </c>
      <c r="AY49" s="167">
        <f t="shared" si="38"/>
        <v>29841.911532907401</v>
      </c>
      <c r="AZ49" s="167">
        <f t="shared" si="38"/>
        <v>31304.027425854627</v>
      </c>
      <c r="BA49" s="167">
        <f t="shared" si="38"/>
        <v>32782.21654332216</v>
      </c>
      <c r="BB49" s="167">
        <f t="shared" si="38"/>
        <v>34278.116452380214</v>
      </c>
      <c r="BC49" s="167">
        <f t="shared" si="38"/>
        <v>35783.620424853143</v>
      </c>
      <c r="BD49" s="167">
        <f t="shared" si="38"/>
        <v>37301.242251148957</v>
      </c>
      <c r="BE49" s="167">
        <f t="shared" si="38"/>
        <v>38833.102765173397</v>
      </c>
      <c r="BF49" s="167">
        <f t="shared" si="38"/>
        <v>41956.842218692953</v>
      </c>
      <c r="BG49" s="167">
        <f t="shared" si="38"/>
        <v>44905.460407547682</v>
      </c>
      <c r="BH49" s="167">
        <f t="shared" si="38"/>
        <v>47711.177970627963</v>
      </c>
      <c r="BI49" s="167">
        <f t="shared" si="38"/>
        <v>50401.178806481912</v>
      </c>
      <c r="BJ49" s="167">
        <f t="shared" si="38"/>
        <v>52998.397418139968</v>
      </c>
      <c r="BK49" s="167">
        <f t="shared" si="38"/>
        <v>55522.183179950407</v>
      </c>
      <c r="BL49" s="167">
        <f t="shared" si="38"/>
        <v>57988.860766015539</v>
      </c>
      <c r="BM49" s="167">
        <f t="shared" si="38"/>
        <v>60472.658630983147</v>
      </c>
      <c r="BN49" s="322">
        <f t="shared" si="38"/>
        <v>62977.330340540539</v>
      </c>
      <c r="BO49" s="322">
        <f t="shared" si="38"/>
        <v>65506.042701813596</v>
      </c>
      <c r="BP49" s="167">
        <f t="shared" si="38"/>
        <v>67495.685678520866</v>
      </c>
      <c r="BQ49" s="597">
        <f t="shared" si="38"/>
        <v>69310.744535921447</v>
      </c>
      <c r="BR49" s="676">
        <f t="shared" si="38"/>
        <v>72134.709637462758</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Q50" s="678"/>
      <c r="BS50" s="619"/>
    </row>
    <row r="51" spans="1:71" ht="36.75" customHeight="1" x14ac:dyDescent="0.3">
      <c r="A51" s="60" t="s">
        <v>267</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481">
        <v>2016</v>
      </c>
      <c r="BQ51" s="464">
        <v>2017</v>
      </c>
      <c r="BR51" s="353">
        <v>2018</v>
      </c>
    </row>
    <row r="52" spans="1:71" s="18" customFormat="1" ht="16.2" thickBot="1" x14ac:dyDescent="0.35">
      <c r="A52" s="316"/>
      <c r="B52" s="317"/>
      <c r="C52" s="167">
        <v>0</v>
      </c>
      <c r="D52" s="167">
        <v>0</v>
      </c>
      <c r="E52" s="167">
        <v>0</v>
      </c>
      <c r="F52" s="318">
        <v>0</v>
      </c>
      <c r="G52" s="167">
        <f>G49*21</f>
        <v>17689.018827455035</v>
      </c>
      <c r="H52" s="167">
        <f t="shared" ref="H52:BR52" si="39">H49*21</f>
        <v>33192.990953079585</v>
      </c>
      <c r="I52" s="167">
        <f t="shared" si="39"/>
        <v>46862.349387793693</v>
      </c>
      <c r="J52" s="167">
        <f t="shared" si="39"/>
        <v>58992.747344718511</v>
      </c>
      <c r="K52" s="167">
        <f t="shared" si="39"/>
        <v>69833.62143429034</v>
      </c>
      <c r="L52" s="167">
        <f t="shared" si="39"/>
        <v>79595.416258037818</v>
      </c>
      <c r="M52" s="167">
        <f t="shared" si="39"/>
        <v>88455.679651601735</v>
      </c>
      <c r="N52" s="167">
        <f t="shared" si="39"/>
        <v>96564.205117460951</v>
      </c>
      <c r="O52" s="167">
        <f t="shared" si="39"/>
        <v>104561.22310244461</v>
      </c>
      <c r="P52" s="167">
        <f t="shared" si="39"/>
        <v>112484.69264026319</v>
      </c>
      <c r="Q52" s="167">
        <f t="shared" si="39"/>
        <v>120366.63899661307</v>
      </c>
      <c r="R52" s="167">
        <f t="shared" si="39"/>
        <v>128234.08123764722</v>
      </c>
      <c r="S52" s="167">
        <f t="shared" si="39"/>
        <v>136109.81480065227</v>
      </c>
      <c r="T52" s="167">
        <f t="shared" si="39"/>
        <v>144013.07173303331</v>
      </c>
      <c r="U52" s="167">
        <f t="shared" si="39"/>
        <v>151960.07772253396</v>
      </c>
      <c r="V52" s="167">
        <f t="shared" si="39"/>
        <v>159964.52205231806</v>
      </c>
      <c r="W52" s="167">
        <f t="shared" si="39"/>
        <v>168037.95409252669</v>
      </c>
      <c r="X52" s="167">
        <f t="shared" si="39"/>
        <v>176190.11781215048</v>
      </c>
      <c r="Y52" s="167">
        <f t="shared" si="39"/>
        <v>185061.15597538117</v>
      </c>
      <c r="Z52" s="167">
        <f t="shared" si="39"/>
        <v>194586.13151096838</v>
      </c>
      <c r="AA52" s="167">
        <f t="shared" si="39"/>
        <v>204710.25833093634</v>
      </c>
      <c r="AB52" s="167">
        <f t="shared" si="39"/>
        <v>215387.3145257057</v>
      </c>
      <c r="AC52" s="167">
        <f t="shared" si="39"/>
        <v>226578.30360904965</v>
      </c>
      <c r="AD52" s="167">
        <f t="shared" si="39"/>
        <v>238250.32503765731</v>
      </c>
      <c r="AE52" s="167">
        <f t="shared" si="39"/>
        <v>250375.62129143148</v>
      </c>
      <c r="AF52" s="167">
        <f t="shared" si="39"/>
        <v>262930.77391449251</v>
      </c>
      <c r="AG52" s="167">
        <f t="shared" si="39"/>
        <v>275896.02523130353</v>
      </c>
      <c r="AH52" s="167">
        <f t="shared" si="39"/>
        <v>289254.7060923432</v>
      </c>
      <c r="AI52" s="167">
        <f t="shared" si="39"/>
        <v>303162.25553308253</v>
      </c>
      <c r="AJ52" s="167">
        <f t="shared" si="39"/>
        <v>317565.92339012539</v>
      </c>
      <c r="AK52" s="167">
        <f t="shared" si="39"/>
        <v>332421.20542210533</v>
      </c>
      <c r="AL52" s="167">
        <f t="shared" si="39"/>
        <v>347690.55430457648</v>
      </c>
      <c r="AM52" s="167">
        <f t="shared" si="39"/>
        <v>363342.2921225864</v>
      </c>
      <c r="AN52" s="167">
        <f t="shared" si="39"/>
        <v>379349.69286274927</v>
      </c>
      <c r="AO52" s="167">
        <f t="shared" si="39"/>
        <v>395690.20833044488</v>
      </c>
      <c r="AP52" s="167">
        <f t="shared" si="39"/>
        <v>412344.81507188437</v>
      </c>
      <c r="AQ52" s="167">
        <f t="shared" si="39"/>
        <v>429297.46338552074</v>
      </c>
      <c r="AR52" s="167">
        <f t="shared" si="39"/>
        <v>446534.61246416945</v>
      </c>
      <c r="AS52" s="167">
        <f t="shared" si="39"/>
        <v>465205.88948748395</v>
      </c>
      <c r="AT52" s="167">
        <f t="shared" si="39"/>
        <v>485168.15167788335</v>
      </c>
      <c r="AU52" s="167">
        <f t="shared" si="39"/>
        <v>506300.63238151901</v>
      </c>
      <c r="AV52" s="167">
        <f t="shared" si="39"/>
        <v>536145.3002443891</v>
      </c>
      <c r="AW52" s="167">
        <f t="shared" si="39"/>
        <v>566113.29305639304</v>
      </c>
      <c r="AX52" s="167">
        <f t="shared" si="39"/>
        <v>596272.48553250928</v>
      </c>
      <c r="AY52" s="167">
        <f t="shared" si="39"/>
        <v>626680.14219105546</v>
      </c>
      <c r="AZ52" s="167">
        <f t="shared" si="39"/>
        <v>657384.57594294718</v>
      </c>
      <c r="BA52" s="167">
        <f t="shared" si="39"/>
        <v>688426.54740976531</v>
      </c>
      <c r="BB52" s="167">
        <f t="shared" si="39"/>
        <v>719840.44549998455</v>
      </c>
      <c r="BC52" s="167">
        <f t="shared" si="39"/>
        <v>751456.02892191603</v>
      </c>
      <c r="BD52" s="167">
        <f t="shared" si="39"/>
        <v>783326.08727412811</v>
      </c>
      <c r="BE52" s="167">
        <f t="shared" si="39"/>
        <v>815495.15806864132</v>
      </c>
      <c r="BF52" s="167">
        <f t="shared" si="39"/>
        <v>881093.686592552</v>
      </c>
      <c r="BG52" s="167">
        <f t="shared" si="39"/>
        <v>943014.66855850129</v>
      </c>
      <c r="BH52" s="167">
        <f t="shared" si="39"/>
        <v>1001934.7373831873</v>
      </c>
      <c r="BI52" s="167">
        <f t="shared" si="39"/>
        <v>1058424.7549361202</v>
      </c>
      <c r="BJ52" s="167">
        <f t="shared" si="39"/>
        <v>1112966.3457809393</v>
      </c>
      <c r="BK52" s="167">
        <f t="shared" si="39"/>
        <v>1165965.8467789586</v>
      </c>
      <c r="BL52" s="167">
        <f t="shared" si="39"/>
        <v>1217766.0760863263</v>
      </c>
      <c r="BM52" s="167">
        <f t="shared" si="39"/>
        <v>1269925.8312506462</v>
      </c>
      <c r="BN52" s="322">
        <f t="shared" si="39"/>
        <v>1322523.9371513512</v>
      </c>
      <c r="BO52" s="322">
        <f t="shared" si="39"/>
        <v>1375626.8967380854</v>
      </c>
      <c r="BP52" s="498">
        <f t="shared" si="39"/>
        <v>1417409.3992489381</v>
      </c>
      <c r="BQ52" s="696">
        <f t="shared" si="39"/>
        <v>1455525.6352543505</v>
      </c>
      <c r="BR52" s="654">
        <f t="shared" si="39"/>
        <v>1514828.902386718</v>
      </c>
    </row>
  </sheetData>
  <mergeCells count="2">
    <mergeCell ref="A43:B43"/>
    <mergeCell ref="A35:B3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S52"/>
  <sheetViews>
    <sheetView topLeftCell="A43" zoomScale="70" zoomScaleNormal="70" workbookViewId="0">
      <pane xSplit="2" topLeftCell="BI1" activePane="topRight" state="frozen"/>
      <selection pane="topRight" activeCell="A46" sqref="A46"/>
    </sheetView>
  </sheetViews>
  <sheetFormatPr defaultColWidth="9.33203125" defaultRowHeight="14.4" x14ac:dyDescent="0.3"/>
  <cols>
    <col min="1" max="1" width="44.6640625" style="2" customWidth="1"/>
    <col min="2" max="2" width="22.6640625" style="2" customWidth="1"/>
    <col min="3" max="4" width="13" style="2" bestFit="1" customWidth="1"/>
    <col min="5" max="6" width="14" style="2" bestFit="1" customWidth="1"/>
    <col min="7" max="8" width="14.44140625" style="2" bestFit="1" customWidth="1"/>
    <col min="9" max="9" width="14" style="2" bestFit="1" customWidth="1"/>
    <col min="10" max="11" width="14.44140625" style="2" bestFit="1" customWidth="1"/>
    <col min="12" max="12" width="13.44140625" style="2" bestFit="1" customWidth="1"/>
    <col min="13" max="13" width="14" style="2" bestFit="1" customWidth="1"/>
    <col min="14" max="17" width="14.44140625" style="2" bestFit="1" customWidth="1"/>
    <col min="18" max="18" width="16.33203125" style="2" bestFit="1" customWidth="1"/>
    <col min="19" max="19" width="15.33203125" style="2" bestFit="1" customWidth="1"/>
    <col min="20" max="20" width="15.5546875" style="2" bestFit="1" customWidth="1"/>
    <col min="21" max="21" width="16.33203125" style="2" bestFit="1" customWidth="1"/>
    <col min="22" max="22" width="15.33203125" style="2" bestFit="1" customWidth="1"/>
    <col min="23" max="23" width="15.5546875" style="2" bestFit="1" customWidth="1"/>
    <col min="24" max="25" width="16.33203125" style="2" bestFit="1" customWidth="1"/>
    <col min="26" max="26" width="15.5546875" style="2" bestFit="1" customWidth="1"/>
    <col min="27" max="28" width="16.6640625" style="2" bestFit="1" customWidth="1"/>
    <col min="29" max="29" width="16.33203125" style="2" bestFit="1" customWidth="1"/>
    <col min="30" max="34" width="16.6640625" style="2" bestFit="1" customWidth="1"/>
    <col min="35" max="35" width="16.33203125" style="2" bestFit="1" customWidth="1"/>
    <col min="36" max="36" width="15.5546875" style="2" bestFit="1" customWidth="1"/>
    <col min="37" max="38" width="16.6640625" style="2" bestFit="1" customWidth="1"/>
    <col min="39" max="39" width="16.33203125" style="2" bestFit="1" customWidth="1"/>
    <col min="40" max="43" width="16.6640625" style="2" bestFit="1" customWidth="1"/>
    <col min="44" max="46" width="16.33203125" style="2" bestFit="1" customWidth="1"/>
    <col min="47" max="49" width="16.6640625" style="2" bestFit="1" customWidth="1"/>
    <col min="50" max="50" width="15.5546875" style="2" bestFit="1" customWidth="1"/>
    <col min="51" max="51" width="16.33203125" style="2" bestFit="1" customWidth="1"/>
    <col min="52" max="53" width="16.6640625" style="2" bestFit="1" customWidth="1"/>
    <col min="54" max="54" width="16.33203125" style="2" bestFit="1" customWidth="1"/>
    <col min="55" max="57" width="16.6640625" style="2" bestFit="1" customWidth="1"/>
    <col min="58" max="58" width="16.33203125" style="2" bestFit="1" customWidth="1"/>
    <col min="59" max="60" width="16.6640625" style="2" bestFit="1" customWidth="1"/>
    <col min="61" max="61" width="16.33203125" style="2" bestFit="1" customWidth="1"/>
    <col min="62" max="62" width="16.6640625" style="2" bestFit="1" customWidth="1"/>
    <col min="63" max="63" width="16.33203125" style="2" bestFit="1" customWidth="1"/>
    <col min="64" max="64" width="15.5546875" style="2" bestFit="1" customWidth="1"/>
    <col min="65" max="66" width="16.6640625" style="2" bestFit="1" customWidth="1"/>
    <col min="67" max="67" width="16.6640625" style="2" customWidth="1"/>
    <col min="68" max="68" width="15.44140625" style="287" customWidth="1"/>
    <col min="69" max="69" width="17.109375" style="2" customWidth="1"/>
    <col min="70" max="70" width="16.6640625" style="2" customWidth="1"/>
    <col min="71" max="16384" width="9.33203125" style="2"/>
  </cols>
  <sheetData>
    <row r="1" spans="1:71" ht="15" thickBot="1" x14ac:dyDescent="0.35"/>
    <row r="2" spans="1:71" ht="15.6" x14ac:dyDescent="0.3">
      <c r="A2" s="79" t="s">
        <v>0</v>
      </c>
      <c r="B2" s="80" t="s">
        <v>41</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464">
        <v>2015</v>
      </c>
      <c r="BP2" s="144">
        <v>2016</v>
      </c>
      <c r="BQ2" s="464">
        <v>2017</v>
      </c>
      <c r="BR2" s="353">
        <v>2018</v>
      </c>
    </row>
    <row r="3" spans="1:71" s="18" customFormat="1" ht="16.2" thickBot="1" x14ac:dyDescent="0.35">
      <c r="A3" s="313"/>
      <c r="B3" s="314"/>
      <c r="C3" s="168">
        <f>Population!D26</f>
        <v>2862</v>
      </c>
      <c r="D3" s="168">
        <f t="shared" ref="D3:L3" si="0">C3+($C$3*(C6/100))</f>
        <v>9347.5</v>
      </c>
      <c r="E3" s="168">
        <f t="shared" si="0"/>
        <v>15833</v>
      </c>
      <c r="F3" s="168">
        <f t="shared" si="0"/>
        <v>22318.5</v>
      </c>
      <c r="G3" s="168">
        <f t="shared" si="0"/>
        <v>28804</v>
      </c>
      <c r="H3" s="168">
        <f t="shared" si="0"/>
        <v>35289.5</v>
      </c>
      <c r="I3" s="168">
        <f t="shared" si="0"/>
        <v>41775</v>
      </c>
      <c r="J3" s="168">
        <f t="shared" si="0"/>
        <v>48260.5</v>
      </c>
      <c r="K3" s="168">
        <f t="shared" si="0"/>
        <v>54746</v>
      </c>
      <c r="L3" s="168">
        <f t="shared" si="0"/>
        <v>61231.5</v>
      </c>
      <c r="M3" s="168">
        <f>Population!E26</f>
        <v>67717</v>
      </c>
      <c r="N3" s="168">
        <f t="shared" ref="N3:V3" si="1">M3+($M$3*(M6/100))</f>
        <v>75094.5</v>
      </c>
      <c r="O3" s="168">
        <f t="shared" si="1"/>
        <v>82472</v>
      </c>
      <c r="P3" s="168">
        <f t="shared" si="1"/>
        <v>89849.5</v>
      </c>
      <c r="Q3" s="168">
        <f t="shared" si="1"/>
        <v>97227</v>
      </c>
      <c r="R3" s="168">
        <f t="shared" si="1"/>
        <v>104604.5</v>
      </c>
      <c r="S3" s="168">
        <f t="shared" si="1"/>
        <v>111982</v>
      </c>
      <c r="T3" s="168">
        <f t="shared" si="1"/>
        <v>119359.5</v>
      </c>
      <c r="U3" s="168">
        <f t="shared" si="1"/>
        <v>126737</v>
      </c>
      <c r="V3" s="168">
        <f t="shared" si="1"/>
        <v>134114.5</v>
      </c>
      <c r="W3" s="168">
        <f>Population!F26</f>
        <v>141492</v>
      </c>
      <c r="X3" s="168">
        <f t="shared" ref="X3:AF3" si="2">W3+($W$3*(W6/100))</f>
        <v>164888.79999999999</v>
      </c>
      <c r="Y3" s="168">
        <f t="shared" si="2"/>
        <v>188285.59999999998</v>
      </c>
      <c r="Z3" s="168">
        <f t="shared" si="2"/>
        <v>211682.39999999997</v>
      </c>
      <c r="AA3" s="168">
        <f t="shared" si="2"/>
        <v>235079.19999999995</v>
      </c>
      <c r="AB3" s="168">
        <f t="shared" si="2"/>
        <v>258475.99999999994</v>
      </c>
      <c r="AC3" s="168">
        <f t="shared" si="2"/>
        <v>281872.79999999993</v>
      </c>
      <c r="AD3" s="168">
        <f t="shared" si="2"/>
        <v>305269.59999999992</v>
      </c>
      <c r="AE3" s="168">
        <f t="shared" si="2"/>
        <v>328666.39999999991</v>
      </c>
      <c r="AF3" s="168">
        <f t="shared" si="2"/>
        <v>352063.1999999999</v>
      </c>
      <c r="AG3" s="168">
        <f>Population!G26</f>
        <v>375460</v>
      </c>
      <c r="AH3" s="168">
        <f t="shared" ref="AH3:AP3" si="3">AG3+($AG$3*(AG6/100))</f>
        <v>388478.5</v>
      </c>
      <c r="AI3" s="168">
        <f t="shared" si="3"/>
        <v>401497</v>
      </c>
      <c r="AJ3" s="168">
        <f t="shared" si="3"/>
        <v>414515.5</v>
      </c>
      <c r="AK3" s="168">
        <f t="shared" si="3"/>
        <v>427534</v>
      </c>
      <c r="AL3" s="168">
        <f t="shared" si="3"/>
        <v>440552.5</v>
      </c>
      <c r="AM3" s="168">
        <f t="shared" si="3"/>
        <v>453571</v>
      </c>
      <c r="AN3" s="168">
        <f t="shared" si="3"/>
        <v>466589.5</v>
      </c>
      <c r="AO3" s="168">
        <f t="shared" si="3"/>
        <v>479608</v>
      </c>
      <c r="AP3" s="168">
        <f t="shared" si="3"/>
        <v>492626.5</v>
      </c>
      <c r="AQ3" s="168">
        <f>Population!H26</f>
        <v>505645</v>
      </c>
      <c r="AR3" s="168">
        <f t="shared" ref="AR3:AZ3" si="4">AQ3+($AQ$3*(AQ6/100))</f>
        <v>512677.3</v>
      </c>
      <c r="AS3" s="168">
        <f t="shared" si="4"/>
        <v>519709.6</v>
      </c>
      <c r="AT3" s="168">
        <f t="shared" si="4"/>
        <v>526741.9</v>
      </c>
      <c r="AU3" s="168">
        <f t="shared" si="4"/>
        <v>533774.20000000007</v>
      </c>
      <c r="AV3" s="168">
        <f t="shared" si="4"/>
        <v>540806.50000000012</v>
      </c>
      <c r="AW3" s="168">
        <f t="shared" si="4"/>
        <v>547838.80000000016</v>
      </c>
      <c r="AX3" s="168">
        <f t="shared" si="4"/>
        <v>554871.10000000021</v>
      </c>
      <c r="AY3" s="168">
        <f t="shared" si="4"/>
        <v>561903.40000000026</v>
      </c>
      <c r="AZ3" s="168">
        <f t="shared" si="4"/>
        <v>568935.7000000003</v>
      </c>
      <c r="BA3" s="168">
        <f>Population!I26</f>
        <v>575968</v>
      </c>
      <c r="BB3" s="168">
        <f t="shared" ref="BB3:BJ3" si="5">BA3+($BA$3*(BA6/100))</f>
        <v>601786.6</v>
      </c>
      <c r="BC3" s="168">
        <f t="shared" si="5"/>
        <v>627605.19999999995</v>
      </c>
      <c r="BD3" s="168">
        <f t="shared" si="5"/>
        <v>653423.79999999993</v>
      </c>
      <c r="BE3" s="168">
        <f t="shared" si="5"/>
        <v>679242.39999999991</v>
      </c>
      <c r="BF3" s="168">
        <f t="shared" si="5"/>
        <v>705060.99999999988</v>
      </c>
      <c r="BG3" s="168">
        <f t="shared" si="5"/>
        <v>730879.59999999986</v>
      </c>
      <c r="BH3" s="168">
        <f t="shared" si="5"/>
        <v>756698.19999999984</v>
      </c>
      <c r="BI3" s="168">
        <f t="shared" si="5"/>
        <v>782516.79999999981</v>
      </c>
      <c r="BJ3" s="168">
        <f t="shared" si="5"/>
        <v>808335.39999999979</v>
      </c>
      <c r="BK3" s="168">
        <f>Population!J26</f>
        <v>834154</v>
      </c>
      <c r="BL3" s="168">
        <f>BK3+($BK$3*(BK6/100))</f>
        <v>871546.16148188792</v>
      </c>
      <c r="BM3" s="168">
        <f>BL3+($BK$3*(BL6/100))</f>
        <v>908938.32296377583</v>
      </c>
      <c r="BN3" s="492">
        <f>BM3+($BK$3*(BM6/100))</f>
        <v>946330.48444566375</v>
      </c>
      <c r="BO3" s="168">
        <f>BN3+($BK$3*(BN6/100))</f>
        <v>983722.64592755167</v>
      </c>
      <c r="BP3" s="168">
        <f t="shared" ref="BP3:BR3" si="6">BO3+($BK$3*(BO6/100))</f>
        <v>1021114.8074094396</v>
      </c>
      <c r="BQ3" s="168">
        <f t="shared" si="6"/>
        <v>1058506.9688913275</v>
      </c>
      <c r="BR3" s="650">
        <f t="shared" si="6"/>
        <v>1095899.1303732153</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P4" s="483"/>
      <c r="BQ4" s="483"/>
      <c r="BR4" s="483"/>
      <c r="BS4" s="619"/>
    </row>
    <row r="5" spans="1:71" ht="15.6" x14ac:dyDescent="0.3">
      <c r="A5" s="79" t="s">
        <v>1</v>
      </c>
      <c r="B5" s="80" t="s">
        <v>41</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144">
        <v>2016</v>
      </c>
      <c r="BQ5" s="464">
        <v>2017</v>
      </c>
      <c r="BR5" s="353">
        <v>2018</v>
      </c>
    </row>
    <row r="6" spans="1:71" ht="16.2" thickBot="1" x14ac:dyDescent="0.35">
      <c r="A6" s="42"/>
      <c r="B6" s="22"/>
      <c r="C6" s="154">
        <f t="shared" ref="C6:L6" si="7">((($M$3-$C$3)/$C$3)*100)/10</f>
        <v>226.6072676450035</v>
      </c>
      <c r="D6" s="154">
        <f t="shared" si="7"/>
        <v>226.6072676450035</v>
      </c>
      <c r="E6" s="154">
        <f t="shared" si="7"/>
        <v>226.6072676450035</v>
      </c>
      <c r="F6" s="154">
        <f t="shared" si="7"/>
        <v>226.6072676450035</v>
      </c>
      <c r="G6" s="154">
        <f t="shared" si="7"/>
        <v>226.6072676450035</v>
      </c>
      <c r="H6" s="154">
        <f t="shared" si="7"/>
        <v>226.6072676450035</v>
      </c>
      <c r="I6" s="154">
        <f t="shared" si="7"/>
        <v>226.6072676450035</v>
      </c>
      <c r="J6" s="154">
        <f t="shared" si="7"/>
        <v>226.6072676450035</v>
      </c>
      <c r="K6" s="154">
        <f t="shared" si="7"/>
        <v>226.6072676450035</v>
      </c>
      <c r="L6" s="154">
        <f t="shared" si="7"/>
        <v>226.6072676450035</v>
      </c>
      <c r="M6" s="154">
        <f t="shared" ref="M6:V6" si="8">((($W$3-$M$3)/$M$3)*100)/10</f>
        <v>10.894605490497216</v>
      </c>
      <c r="N6" s="154">
        <f t="shared" si="8"/>
        <v>10.894605490497216</v>
      </c>
      <c r="O6" s="154">
        <f t="shared" si="8"/>
        <v>10.894605490497216</v>
      </c>
      <c r="P6" s="154">
        <f t="shared" si="8"/>
        <v>10.894605490497216</v>
      </c>
      <c r="Q6" s="154">
        <f t="shared" si="8"/>
        <v>10.894605490497216</v>
      </c>
      <c r="R6" s="154">
        <f t="shared" si="8"/>
        <v>10.894605490497216</v>
      </c>
      <c r="S6" s="154">
        <f t="shared" si="8"/>
        <v>10.894605490497216</v>
      </c>
      <c r="T6" s="154">
        <f t="shared" si="8"/>
        <v>10.894605490497216</v>
      </c>
      <c r="U6" s="154">
        <f t="shared" si="8"/>
        <v>10.894605490497216</v>
      </c>
      <c r="V6" s="154">
        <f t="shared" si="8"/>
        <v>10.894605490497216</v>
      </c>
      <c r="W6" s="154">
        <f t="shared" ref="W6:AF6" si="9">((($AG$3-$W$3)/$W$3)*100)/10</f>
        <v>16.535775874254377</v>
      </c>
      <c r="X6" s="154">
        <f t="shared" si="9"/>
        <v>16.535775874254377</v>
      </c>
      <c r="Y6" s="154">
        <f t="shared" si="9"/>
        <v>16.535775874254377</v>
      </c>
      <c r="Z6" s="154">
        <f t="shared" si="9"/>
        <v>16.535775874254377</v>
      </c>
      <c r="AA6" s="154">
        <f t="shared" si="9"/>
        <v>16.535775874254377</v>
      </c>
      <c r="AB6" s="154">
        <f t="shared" si="9"/>
        <v>16.535775874254377</v>
      </c>
      <c r="AC6" s="154">
        <f t="shared" si="9"/>
        <v>16.535775874254377</v>
      </c>
      <c r="AD6" s="154">
        <f t="shared" si="9"/>
        <v>16.535775874254377</v>
      </c>
      <c r="AE6" s="154">
        <f t="shared" si="9"/>
        <v>16.535775874254377</v>
      </c>
      <c r="AF6" s="154">
        <f t="shared" si="9"/>
        <v>16.535775874254377</v>
      </c>
      <c r="AG6" s="154">
        <f t="shared" ref="AG6:AP6" si="10">((($AQ$3-$AG$3)/$AG$3)*100)/10</f>
        <v>3.4673467213551374</v>
      </c>
      <c r="AH6" s="154">
        <f t="shared" si="10"/>
        <v>3.4673467213551374</v>
      </c>
      <c r="AI6" s="154">
        <f t="shared" si="10"/>
        <v>3.4673467213551374</v>
      </c>
      <c r="AJ6" s="154">
        <f t="shared" si="10"/>
        <v>3.4673467213551374</v>
      </c>
      <c r="AK6" s="154">
        <f t="shared" si="10"/>
        <v>3.4673467213551374</v>
      </c>
      <c r="AL6" s="154">
        <f t="shared" si="10"/>
        <v>3.4673467213551374</v>
      </c>
      <c r="AM6" s="154">
        <f t="shared" si="10"/>
        <v>3.4673467213551374</v>
      </c>
      <c r="AN6" s="154">
        <f t="shared" si="10"/>
        <v>3.4673467213551374</v>
      </c>
      <c r="AO6" s="154">
        <f t="shared" si="10"/>
        <v>3.4673467213551374</v>
      </c>
      <c r="AP6" s="154">
        <f t="shared" si="10"/>
        <v>3.4673467213551374</v>
      </c>
      <c r="AQ6" s="154">
        <f t="shared" ref="AQ6:AZ6" si="11">((($BA$3-$AQ$3)/$AQ$3)*100)/10</f>
        <v>1.3907583383599165</v>
      </c>
      <c r="AR6" s="154">
        <f t="shared" si="11"/>
        <v>1.3907583383599165</v>
      </c>
      <c r="AS6" s="154">
        <f t="shared" si="11"/>
        <v>1.3907583383599165</v>
      </c>
      <c r="AT6" s="154">
        <f t="shared" si="11"/>
        <v>1.3907583383599165</v>
      </c>
      <c r="AU6" s="154">
        <f t="shared" si="11"/>
        <v>1.3907583383599165</v>
      </c>
      <c r="AV6" s="154">
        <f t="shared" si="11"/>
        <v>1.3907583383599165</v>
      </c>
      <c r="AW6" s="154">
        <f t="shared" si="11"/>
        <v>1.3907583383599165</v>
      </c>
      <c r="AX6" s="154">
        <f t="shared" si="11"/>
        <v>1.3907583383599165</v>
      </c>
      <c r="AY6" s="154">
        <f t="shared" si="11"/>
        <v>1.3907583383599165</v>
      </c>
      <c r="AZ6" s="154">
        <f t="shared" si="11"/>
        <v>1.3907583383599165</v>
      </c>
      <c r="BA6" s="154">
        <f t="shared" ref="BA6:BR6" si="12">((($BK$3-$BA$3)/$BA$3)*100)/10</f>
        <v>4.4826448691593983</v>
      </c>
      <c r="BB6" s="154">
        <f t="shared" si="12"/>
        <v>4.4826448691593983</v>
      </c>
      <c r="BC6" s="154">
        <f t="shared" si="12"/>
        <v>4.4826448691593983</v>
      </c>
      <c r="BD6" s="154">
        <f t="shared" si="12"/>
        <v>4.4826448691593983</v>
      </c>
      <c r="BE6" s="154">
        <f t="shared" si="12"/>
        <v>4.4826448691593983</v>
      </c>
      <c r="BF6" s="154">
        <f t="shared" si="12"/>
        <v>4.4826448691593983</v>
      </c>
      <c r="BG6" s="154">
        <f t="shared" si="12"/>
        <v>4.4826448691593983</v>
      </c>
      <c r="BH6" s="154">
        <f t="shared" si="12"/>
        <v>4.4826448691593983</v>
      </c>
      <c r="BI6" s="154">
        <f t="shared" si="12"/>
        <v>4.4826448691593983</v>
      </c>
      <c r="BJ6" s="154">
        <f t="shared" si="12"/>
        <v>4.4826448691593983</v>
      </c>
      <c r="BK6" s="154">
        <f t="shared" si="12"/>
        <v>4.4826448691593983</v>
      </c>
      <c r="BL6" s="154">
        <f t="shared" si="12"/>
        <v>4.4826448691593983</v>
      </c>
      <c r="BM6" s="154">
        <f t="shared" si="12"/>
        <v>4.4826448691593983</v>
      </c>
      <c r="BN6" s="212">
        <f t="shared" si="12"/>
        <v>4.4826448691593983</v>
      </c>
      <c r="BO6" s="154">
        <f t="shared" si="12"/>
        <v>4.4826448691593983</v>
      </c>
      <c r="BP6" s="154">
        <f t="shared" si="12"/>
        <v>4.4826448691593983</v>
      </c>
      <c r="BQ6" s="211">
        <f t="shared" si="12"/>
        <v>4.4826448691593983</v>
      </c>
      <c r="BR6" s="672">
        <f t="shared" si="12"/>
        <v>4.4826448691593983</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483"/>
      <c r="BP7" s="678"/>
      <c r="BQ7" s="678"/>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64">
        <v>2015</v>
      </c>
      <c r="BP8" s="144">
        <v>2016</v>
      </c>
      <c r="BQ8" s="464">
        <v>2017</v>
      </c>
      <c r="BR8" s="353">
        <v>2018</v>
      </c>
    </row>
    <row r="9" spans="1:71" ht="16.2" thickBot="1" x14ac:dyDescent="0.35">
      <c r="A9" s="39"/>
      <c r="B9" s="24"/>
      <c r="C9" s="151">
        <f t="shared" ref="C9:K9" si="13">D9-($M$9*(C12/100))</f>
        <v>9.992810505650504E-2</v>
      </c>
      <c r="D9" s="151">
        <f t="shared" si="13"/>
        <v>0.10122660585667431</v>
      </c>
      <c r="E9" s="151">
        <f t="shared" si="13"/>
        <v>0.10252510665684358</v>
      </c>
      <c r="F9" s="151">
        <f t="shared" si="13"/>
        <v>0.10382360745701286</v>
      </c>
      <c r="G9" s="151">
        <f t="shared" si="13"/>
        <v>0.10512210825718213</v>
      </c>
      <c r="H9" s="151">
        <f t="shared" si="13"/>
        <v>0.1064206090573514</v>
      </c>
      <c r="I9" s="151">
        <f t="shared" si="13"/>
        <v>0.10771910985752067</v>
      </c>
      <c r="J9" s="151">
        <f t="shared" si="13"/>
        <v>0.10901761065768995</v>
      </c>
      <c r="K9" s="151">
        <f t="shared" si="13"/>
        <v>0.11031611145785922</v>
      </c>
      <c r="L9" s="151">
        <f>M9-($M$9*(L12/100))</f>
        <v>0.11161461225802849</v>
      </c>
      <c r="M9" s="151">
        <f t="shared" ref="M9:U9" si="14">N9-($W$9*(M12/100))</f>
        <v>0.11291311305819776</v>
      </c>
      <c r="N9" s="151">
        <f t="shared" si="14"/>
        <v>0.11420966273991397</v>
      </c>
      <c r="O9" s="151">
        <f t="shared" si="14"/>
        <v>0.11550621242163017</v>
      </c>
      <c r="P9" s="151">
        <f t="shared" si="14"/>
        <v>0.11680276210334638</v>
      </c>
      <c r="Q9" s="151">
        <f t="shared" si="14"/>
        <v>0.11809931178506258</v>
      </c>
      <c r="R9" s="151">
        <f t="shared" si="14"/>
        <v>0.11939586146677879</v>
      </c>
      <c r="S9" s="151">
        <f t="shared" si="14"/>
        <v>0.12069241114849499</v>
      </c>
      <c r="T9" s="151">
        <f t="shared" si="14"/>
        <v>0.1219889608302112</v>
      </c>
      <c r="U9" s="151">
        <f t="shared" si="14"/>
        <v>0.1232855105119274</v>
      </c>
      <c r="V9" s="151">
        <f>W9-($W$9*(V12/100))</f>
        <v>0.12458206019364361</v>
      </c>
      <c r="W9" s="151">
        <f t="shared" ref="W9:AE9" si="15">X9-($AG$9*(W12/100))</f>
        <v>0.12587860987535981</v>
      </c>
      <c r="X9" s="151">
        <f t="shared" si="15"/>
        <v>0.12804791299982382</v>
      </c>
      <c r="Y9" s="151">
        <f t="shared" si="15"/>
        <v>0.13021721612428783</v>
      </c>
      <c r="Z9" s="151">
        <f t="shared" si="15"/>
        <v>0.13238651924875183</v>
      </c>
      <c r="AA9" s="151">
        <f t="shared" si="15"/>
        <v>0.13455582237321584</v>
      </c>
      <c r="AB9" s="151">
        <f t="shared" si="15"/>
        <v>0.13672512549767984</v>
      </c>
      <c r="AC9" s="151">
        <f t="shared" si="15"/>
        <v>0.13889442862214385</v>
      </c>
      <c r="AD9" s="151">
        <f t="shared" si="15"/>
        <v>0.14106373174660786</v>
      </c>
      <c r="AE9" s="151">
        <f t="shared" si="15"/>
        <v>0.14323303487107186</v>
      </c>
      <c r="AF9" s="151">
        <f>AG9-($AG$9*(AF12/100))</f>
        <v>0.14540233799553587</v>
      </c>
      <c r="AG9" s="151">
        <f t="shared" ref="AG9:AO9" si="16">AH9-($AQ$9*(AG12/100))</f>
        <v>0.14757164111999987</v>
      </c>
      <c r="AH9" s="151">
        <f t="shared" si="16"/>
        <v>0.14868239540799988</v>
      </c>
      <c r="AI9" s="151">
        <f t="shared" si="16"/>
        <v>0.14979314969599988</v>
      </c>
      <c r="AJ9" s="151">
        <f t="shared" si="16"/>
        <v>0.15090390398399989</v>
      </c>
      <c r="AK9" s="151">
        <f t="shared" si="16"/>
        <v>0.15201465827199989</v>
      </c>
      <c r="AL9" s="151">
        <f t="shared" si="16"/>
        <v>0.1531254125599999</v>
      </c>
      <c r="AM9" s="151">
        <f t="shared" si="16"/>
        <v>0.1542361668479999</v>
      </c>
      <c r="AN9" s="151">
        <f t="shared" si="16"/>
        <v>0.1553469211359999</v>
      </c>
      <c r="AO9" s="151">
        <f t="shared" si="16"/>
        <v>0.15645767542399991</v>
      </c>
      <c r="AP9" s="151">
        <f>AQ9-($AQ$9*(AP12/100))</f>
        <v>0.15756842971199991</v>
      </c>
      <c r="AQ9" s="151">
        <f t="shared" ref="AQ9:AY9" si="17">AR9-($BA$9*AQ12%)</f>
        <v>0.15867918399999992</v>
      </c>
      <c r="AR9" s="151">
        <f t="shared" si="17"/>
        <v>0.16088406559999993</v>
      </c>
      <c r="AS9" s="151">
        <f t="shared" si="17"/>
        <v>0.16308894719999995</v>
      </c>
      <c r="AT9" s="151">
        <f t="shared" si="17"/>
        <v>0.16529382879999996</v>
      </c>
      <c r="AU9" s="151">
        <f t="shared" si="17"/>
        <v>0.16749871039999997</v>
      </c>
      <c r="AV9" s="151">
        <f t="shared" si="17"/>
        <v>0.16970359199999999</v>
      </c>
      <c r="AW9" s="151">
        <f t="shared" si="17"/>
        <v>0.1719084736</v>
      </c>
      <c r="AX9" s="151">
        <f t="shared" si="17"/>
        <v>0.17411335520000001</v>
      </c>
      <c r="AY9" s="151">
        <f t="shared" si="17"/>
        <v>0.17631823680000003</v>
      </c>
      <c r="AZ9" s="151">
        <f>BA9-($BA$9*AZ12%)</f>
        <v>0.17852311840000004</v>
      </c>
      <c r="BA9" s="151">
        <f>BB9-($BE$9*BA12%)</f>
        <v>0.18072800000000006</v>
      </c>
      <c r="BB9" s="151">
        <f>BC9-($BE$9*BB12%)</f>
        <v>0.18304600000000004</v>
      </c>
      <c r="BC9" s="151">
        <f>BD9-($BE$9*BC12%)</f>
        <v>0.18536400000000003</v>
      </c>
      <c r="BD9" s="151">
        <f>BE9-($BE$9*BD12%)</f>
        <v>0.18768200000000002</v>
      </c>
      <c r="BE9" s="151">
        <f>'Per Capita Generation'!E27</f>
        <v>0.19</v>
      </c>
      <c r="BF9" s="151">
        <f t="shared" ref="BF9:BK9" si="18">BE9+($BE$9*(BE12/100))</f>
        <v>0.19231799999999999</v>
      </c>
      <c r="BG9" s="151">
        <f t="shared" si="18"/>
        <v>0.19463599999999998</v>
      </c>
      <c r="BH9" s="151">
        <f t="shared" si="18"/>
        <v>0.19695399999999996</v>
      </c>
      <c r="BI9" s="151">
        <f t="shared" si="18"/>
        <v>0.19927199999999995</v>
      </c>
      <c r="BJ9" s="151">
        <f t="shared" si="18"/>
        <v>0.20158999999999994</v>
      </c>
      <c r="BK9" s="151">
        <f t="shared" si="18"/>
        <v>0.20390799999999992</v>
      </c>
      <c r="BL9" s="196">
        <f>BK9+($BK$9*(BK12/100))</f>
        <v>0.20639567759999991</v>
      </c>
      <c r="BM9" s="196">
        <f>BL9+($BK$9*(BL12/100))</f>
        <v>0.2088833551999999</v>
      </c>
      <c r="BN9" s="488">
        <f>BM9+($BK$9*(BM12/100))</f>
        <v>0.21137103279999989</v>
      </c>
      <c r="BO9" s="196">
        <f>BN9+($BK$9*(BN12/100))</f>
        <v>0.21385871039999987</v>
      </c>
      <c r="BP9" s="488">
        <f t="shared" ref="BP9:BR9" si="19">BO9+($BK$9*(BO12/100))</f>
        <v>0.21634638799999986</v>
      </c>
      <c r="BQ9" s="196">
        <f t="shared" si="19"/>
        <v>0.21883406559999985</v>
      </c>
      <c r="BR9" s="579">
        <f t="shared" si="19"/>
        <v>0.22132174319999984</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213"/>
      <c r="BO10" s="483"/>
      <c r="BP10" s="678"/>
      <c r="BQ10" s="678"/>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144">
        <v>2016</v>
      </c>
      <c r="BQ11" s="14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7">
        <v>1.22</v>
      </c>
      <c r="BP12" s="727">
        <v>1.22</v>
      </c>
      <c r="BQ12" s="590">
        <v>1.22</v>
      </c>
      <c r="BR12" s="681">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483"/>
      <c r="BP13" s="678"/>
      <c r="BR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464">
        <v>2015</v>
      </c>
      <c r="BP14" s="144">
        <v>2016</v>
      </c>
      <c r="BQ14" s="464">
        <v>2017</v>
      </c>
      <c r="BR14" s="353">
        <v>2018</v>
      </c>
    </row>
    <row r="15" spans="1:71" ht="16.2" thickBot="1" x14ac:dyDescent="0.35">
      <c r="A15" s="39"/>
      <c r="B15" s="24"/>
      <c r="C15" s="215">
        <f t="shared" ref="C15:AX15" si="20">C9*C3*365/10^6</f>
        <v>0.10438789638517687</v>
      </c>
      <c r="D15" s="215">
        <f t="shared" si="20"/>
        <v>0.34536872985952111</v>
      </c>
      <c r="E15" s="215">
        <f t="shared" si="20"/>
        <v>0.5924972049996986</v>
      </c>
      <c r="F15" s="215">
        <f t="shared" si="20"/>
        <v>0.84577332180570952</v>
      </c>
      <c r="G15" s="215">
        <f t="shared" si="20"/>
        <v>1.1051970802775539</v>
      </c>
      <c r="H15" s="215">
        <f t="shared" si="20"/>
        <v>1.3707684804152318</v>
      </c>
      <c r="I15" s="215">
        <f t="shared" si="20"/>
        <v>1.6424875222187432</v>
      </c>
      <c r="J15" s="215">
        <f t="shared" si="20"/>
        <v>1.9203542056880878</v>
      </c>
      <c r="K15" s="215">
        <f t="shared" si="20"/>
        <v>2.2043685308232654</v>
      </c>
      <c r="L15" s="215">
        <f t="shared" si="20"/>
        <v>2.494530497624277</v>
      </c>
      <c r="M15" s="215">
        <f t="shared" si="20"/>
        <v>2.7908401060911219</v>
      </c>
      <c r="N15" s="215">
        <f t="shared" si="20"/>
        <v>3.1304288942972018</v>
      </c>
      <c r="O15" s="215">
        <f t="shared" si="20"/>
        <v>3.4770003480553893</v>
      </c>
      <c r="P15" s="215">
        <f t="shared" si="20"/>
        <v>3.8305544673656868</v>
      </c>
      <c r="Q15" s="215">
        <f t="shared" si="20"/>
        <v>4.1910912522280919</v>
      </c>
      <c r="R15" s="215">
        <f t="shared" si="20"/>
        <v>4.5586107026426061</v>
      </c>
      <c r="S15" s="215">
        <f t="shared" si="20"/>
        <v>4.9331128186092297</v>
      </c>
      <c r="T15" s="215">
        <f t="shared" si="20"/>
        <v>5.3145976001279616</v>
      </c>
      <c r="U15" s="215">
        <f t="shared" si="20"/>
        <v>5.7030650471988018</v>
      </c>
      <c r="V15" s="215">
        <f t="shared" si="20"/>
        <v>6.0985151598217513</v>
      </c>
      <c r="W15" s="215">
        <f t="shared" si="20"/>
        <v>6.5009479379968091</v>
      </c>
      <c r="X15" s="215">
        <f t="shared" si="20"/>
        <v>7.7064883517215526</v>
      </c>
      <c r="Y15" s="215">
        <f t="shared" si="20"/>
        <v>8.949079733926288</v>
      </c>
      <c r="Z15" s="215">
        <f t="shared" si="20"/>
        <v>10.228722084611023</v>
      </c>
      <c r="AA15" s="215">
        <f t="shared" si="20"/>
        <v>11.545415403775751</v>
      </c>
      <c r="AB15" s="215">
        <f t="shared" si="20"/>
        <v>12.899159691420476</v>
      </c>
      <c r="AC15" s="215">
        <f t="shared" si="20"/>
        <v>14.289954947545192</v>
      </c>
      <c r="AD15" s="215">
        <f t="shared" si="20"/>
        <v>15.71780117214991</v>
      </c>
      <c r="AE15" s="215">
        <f t="shared" si="20"/>
        <v>17.182698365234621</v>
      </c>
      <c r="AF15" s="215">
        <f t="shared" si="20"/>
        <v>18.684646526799323</v>
      </c>
      <c r="AG15" s="215">
        <f t="shared" si="20"/>
        <v>20.223645656844031</v>
      </c>
      <c r="AH15" s="215">
        <f t="shared" si="20"/>
        <v>21.082368589744942</v>
      </c>
      <c r="AI15" s="215">
        <f t="shared" si="20"/>
        <v>21.951647581575624</v>
      </c>
      <c r="AJ15" s="215">
        <f t="shared" si="20"/>
        <v>22.83148263233609</v>
      </c>
      <c r="AK15" s="215">
        <f t="shared" si="20"/>
        <v>23.721873742026336</v>
      </c>
      <c r="AL15" s="215">
        <f t="shared" si="20"/>
        <v>24.622820910646364</v>
      </c>
      <c r="AM15" s="215">
        <f t="shared" si="20"/>
        <v>25.534324138196169</v>
      </c>
      <c r="AN15" s="215">
        <f t="shared" si="20"/>
        <v>26.456383424675757</v>
      </c>
      <c r="AO15" s="215">
        <f t="shared" si="20"/>
        <v>27.38899877008512</v>
      </c>
      <c r="AP15" s="215">
        <f t="shared" si="20"/>
        <v>28.33217017442426</v>
      </c>
      <c r="AQ15" s="215">
        <f t="shared" si="20"/>
        <v>29.285897637693182</v>
      </c>
      <c r="AR15" s="215">
        <f t="shared" si="20"/>
        <v>30.105787053163258</v>
      </c>
      <c r="AS15" s="215">
        <f t="shared" si="20"/>
        <v>30.936995402512579</v>
      </c>
      <c r="AT15" s="215">
        <f t="shared" si="20"/>
        <v>31.779522685741146</v>
      </c>
      <c r="AU15" s="215">
        <f t="shared" si="20"/>
        <v>32.633368902848964</v>
      </c>
      <c r="AV15" s="215">
        <f t="shared" si="20"/>
        <v>33.498534053836025</v>
      </c>
      <c r="AW15" s="215">
        <f t="shared" si="20"/>
        <v>34.37501813870233</v>
      </c>
      <c r="AX15" s="215">
        <f t="shared" si="20"/>
        <v>35.262821157447888</v>
      </c>
      <c r="AY15" s="215">
        <f>AY9*AY3*365/10^6</f>
        <v>36.161943110072691</v>
      </c>
      <c r="AZ15" s="215">
        <f t="shared" ref="AZ15:BR15" si="21">AZ9*AZ3*365/10^6</f>
        <v>37.07238399657674</v>
      </c>
      <c r="BA15" s="215">
        <f t="shared" si="21"/>
        <v>37.994143816960005</v>
      </c>
      <c r="BB15" s="215">
        <f t="shared" si="21"/>
        <v>40.206439944014015</v>
      </c>
      <c r="BC15" s="215">
        <f t="shared" si="21"/>
        <v>42.462424756872004</v>
      </c>
      <c r="BD15" s="215">
        <f t="shared" si="21"/>
        <v>44.762098255533999</v>
      </c>
      <c r="BE15" s="215">
        <f t="shared" si="21"/>
        <v>47.105460439999987</v>
      </c>
      <c r="BF15" s="215">
        <f t="shared" si="21"/>
        <v>49.49251131026999</v>
      </c>
      <c r="BG15" s="215">
        <f t="shared" si="21"/>
        <v>51.923250866343977</v>
      </c>
      <c r="BH15" s="215">
        <f t="shared" si="21"/>
        <v>54.397679108221979</v>
      </c>
      <c r="BI15" s="215">
        <f t="shared" si="21"/>
        <v>56.915796035903973</v>
      </c>
      <c r="BJ15" s="215">
        <f t="shared" si="21"/>
        <v>59.47760164938996</v>
      </c>
      <c r="BK15" s="215">
        <f t="shared" si="21"/>
        <v>62.083095948679976</v>
      </c>
      <c r="BL15" s="215">
        <f t="shared" si="21"/>
        <v>65.657426603937623</v>
      </c>
      <c r="BM15" s="215">
        <f t="shared" si="21"/>
        <v>69.299661598245137</v>
      </c>
      <c r="BN15" s="501">
        <f t="shared" si="21"/>
        <v>73.009800931602527</v>
      </c>
      <c r="BO15" s="501">
        <f t="shared" si="21"/>
        <v>76.787844604009791</v>
      </c>
      <c r="BP15" s="501">
        <f t="shared" si="21"/>
        <v>80.633792615466916</v>
      </c>
      <c r="BQ15" s="501">
        <f t="shared" si="21"/>
        <v>84.547644965973944</v>
      </c>
      <c r="BR15" s="666">
        <f t="shared" si="21"/>
        <v>88.529401655530819</v>
      </c>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483"/>
      <c r="BP16" s="483"/>
      <c r="BQ16" s="483"/>
      <c r="BR16" s="678"/>
    </row>
    <row r="17" spans="1:71" ht="31.2" x14ac:dyDescent="0.3">
      <c r="A17" s="79" t="s">
        <v>6</v>
      </c>
      <c r="B17" s="80" t="s">
        <v>41</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677">
        <v>2015</v>
      </c>
      <c r="BP17" s="481">
        <v>2016</v>
      </c>
      <c r="BQ17" s="464">
        <v>2017</v>
      </c>
      <c r="BR17" s="353">
        <v>2018</v>
      </c>
    </row>
    <row r="18" spans="1:71" ht="16.2" thickBot="1" x14ac:dyDescent="0.35">
      <c r="A18" s="44"/>
      <c r="B18" s="26"/>
      <c r="C18" s="155">
        <f>'Proportion going to landfill'!$D$28</f>
        <v>70</v>
      </c>
      <c r="D18" s="155">
        <f>'Proportion going to landfill'!$D$28</f>
        <v>70</v>
      </c>
      <c r="E18" s="155">
        <f>'Proportion going to landfill'!$D$28</f>
        <v>70</v>
      </c>
      <c r="F18" s="155">
        <f>'Proportion going to landfill'!$D$28</f>
        <v>70</v>
      </c>
      <c r="G18" s="155">
        <f>'Proportion going to landfill'!$D$28</f>
        <v>70</v>
      </c>
      <c r="H18" s="155">
        <f>'Proportion going to landfill'!$D$28</f>
        <v>70</v>
      </c>
      <c r="I18" s="155">
        <f>'Proportion going to landfill'!$D$28</f>
        <v>70</v>
      </c>
      <c r="J18" s="155">
        <f>'Proportion going to landfill'!$D$28</f>
        <v>70</v>
      </c>
      <c r="K18" s="155">
        <f>'Proportion going to landfill'!$D$28</f>
        <v>70</v>
      </c>
      <c r="L18" s="155">
        <f>'Proportion going to landfill'!$D$28</f>
        <v>70</v>
      </c>
      <c r="M18" s="155">
        <f>'Proportion going to landfill'!$D$28</f>
        <v>70</v>
      </c>
      <c r="N18" s="155">
        <f>'Proportion going to landfill'!$D$28</f>
        <v>70</v>
      </c>
      <c r="O18" s="155">
        <f>'Proportion going to landfill'!$D$28</f>
        <v>70</v>
      </c>
      <c r="P18" s="155">
        <f>'Proportion going to landfill'!$D$28</f>
        <v>70</v>
      </c>
      <c r="Q18" s="155">
        <f>'Proportion going to landfill'!$D$28</f>
        <v>70</v>
      </c>
      <c r="R18" s="155">
        <f>'Proportion going to landfill'!$D$28</f>
        <v>70</v>
      </c>
      <c r="S18" s="155">
        <f>'Proportion going to landfill'!$D$28</f>
        <v>70</v>
      </c>
      <c r="T18" s="155">
        <f>'Proportion going to landfill'!$D$28</f>
        <v>70</v>
      </c>
      <c r="U18" s="155">
        <f>'Proportion going to landfill'!$D$28</f>
        <v>70</v>
      </c>
      <c r="V18" s="155">
        <f>'Proportion going to landfill'!$D$28</f>
        <v>70</v>
      </c>
      <c r="W18" s="155">
        <f>'Proportion going to landfill'!$D$28</f>
        <v>70</v>
      </c>
      <c r="X18" s="155">
        <f>'Proportion going to landfill'!$D$28</f>
        <v>70</v>
      </c>
      <c r="Y18" s="155">
        <f>'Proportion going to landfill'!$D$28</f>
        <v>70</v>
      </c>
      <c r="Z18" s="155">
        <f>'Proportion going to landfill'!$D$28</f>
        <v>70</v>
      </c>
      <c r="AA18" s="155">
        <f>'Proportion going to landfill'!$D$28</f>
        <v>70</v>
      </c>
      <c r="AB18" s="155">
        <f>'Proportion going to landfill'!$D$28</f>
        <v>70</v>
      </c>
      <c r="AC18" s="155">
        <f>'Proportion going to landfill'!$D$28</f>
        <v>70</v>
      </c>
      <c r="AD18" s="155">
        <f>'Proportion going to landfill'!$D$28</f>
        <v>70</v>
      </c>
      <c r="AE18" s="155">
        <f>'Proportion going to landfill'!$D$28</f>
        <v>70</v>
      </c>
      <c r="AF18" s="155">
        <f>'Proportion going to landfill'!$D$28</f>
        <v>70</v>
      </c>
      <c r="AG18" s="155">
        <f>'Proportion going to landfill'!$D$28</f>
        <v>70</v>
      </c>
      <c r="AH18" s="155">
        <f>'Proportion going to landfill'!$D$28</f>
        <v>70</v>
      </c>
      <c r="AI18" s="155">
        <f>'Proportion going to landfill'!$D$28</f>
        <v>70</v>
      </c>
      <c r="AJ18" s="155">
        <f>'Proportion going to landfill'!$D$28</f>
        <v>70</v>
      </c>
      <c r="AK18" s="155">
        <f>'Proportion going to landfill'!$D$28</f>
        <v>70</v>
      </c>
      <c r="AL18" s="155">
        <f>'Proportion going to landfill'!$D$28</f>
        <v>70</v>
      </c>
      <c r="AM18" s="155">
        <f>'Proportion going to landfill'!$D$28</f>
        <v>70</v>
      </c>
      <c r="AN18" s="155">
        <f>'Proportion going to landfill'!$D$28</f>
        <v>70</v>
      </c>
      <c r="AO18" s="155">
        <f>'Proportion going to landfill'!$D$28</f>
        <v>70</v>
      </c>
      <c r="AP18" s="155">
        <f>'Proportion going to landfill'!$D$28</f>
        <v>70</v>
      </c>
      <c r="AQ18" s="155">
        <f>'Proportion going to landfill'!$D$28</f>
        <v>70</v>
      </c>
      <c r="AR18" s="155">
        <f>'Proportion going to landfill'!$D$28</f>
        <v>70</v>
      </c>
      <c r="AS18" s="155">
        <f>'Proportion going to landfill'!$D$28</f>
        <v>70</v>
      </c>
      <c r="AT18" s="155">
        <f>'Proportion going to landfill'!$D$28</f>
        <v>70</v>
      </c>
      <c r="AU18" s="155">
        <f>'Proportion going to landfill'!$D$28</f>
        <v>70</v>
      </c>
      <c r="AV18" s="155">
        <f>'Proportion going to landfill'!$D$28</f>
        <v>70</v>
      </c>
      <c r="AW18" s="155">
        <f>'Proportion going to landfill'!$D$28</f>
        <v>70</v>
      </c>
      <c r="AX18" s="155">
        <f>'Proportion going to landfill'!$D$28</f>
        <v>70</v>
      </c>
      <c r="AY18" s="155">
        <f>'Proportion going to landfill'!$D$28</f>
        <v>70</v>
      </c>
      <c r="AZ18" s="155">
        <f>'Proportion going to landfill'!$D$28</f>
        <v>70</v>
      </c>
      <c r="BA18" s="155">
        <f>'Proportion going to landfill'!$D$28</f>
        <v>70</v>
      </c>
      <c r="BB18" s="155">
        <f>'Proportion going to landfill'!$D$28</f>
        <v>70</v>
      </c>
      <c r="BC18" s="155">
        <f>'Proportion going to landfill'!$D$28</f>
        <v>70</v>
      </c>
      <c r="BD18" s="155">
        <f>'Proportion going to landfill'!$D$28</f>
        <v>70</v>
      </c>
      <c r="BE18" s="155">
        <f>'Proportion going to landfill'!$D$28</f>
        <v>70</v>
      </c>
      <c r="BF18" s="155">
        <f>'Proportion going to landfill'!$D$28</f>
        <v>70</v>
      </c>
      <c r="BG18" s="155">
        <f>'Proportion going to landfill'!$D$28</f>
        <v>70</v>
      </c>
      <c r="BH18" s="155">
        <f>'Proportion going to landfill'!$D$28</f>
        <v>70</v>
      </c>
      <c r="BI18" s="155">
        <f>'Proportion going to landfill'!$D$28</f>
        <v>70</v>
      </c>
      <c r="BJ18" s="155">
        <f>'Proportion going to landfill'!$D$28</f>
        <v>70</v>
      </c>
      <c r="BK18" s="155">
        <f>'Proportion going to landfill'!$E$28</f>
        <v>70</v>
      </c>
      <c r="BL18" s="155">
        <f>'Proportion going to landfill'!$E$28</f>
        <v>70</v>
      </c>
      <c r="BM18" s="155">
        <f>'Proportion going to landfill'!$F$28</f>
        <v>70</v>
      </c>
      <c r="BN18" s="671">
        <f>'Proportion going to landfill'!$G$28</f>
        <v>70</v>
      </c>
      <c r="BO18" s="214">
        <f>'Proportion going to landfill'!$H$28</f>
        <v>70</v>
      </c>
      <c r="BP18" s="214">
        <f>'Proportion going to landfill'!$I$28</f>
        <v>70</v>
      </c>
      <c r="BQ18" s="214">
        <f>'Proportion going to landfill'!$J$28</f>
        <v>70</v>
      </c>
      <c r="BR18" s="691">
        <f>'Proportion going to landfill'!$K$28</f>
        <v>67.01660752930691</v>
      </c>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213"/>
      <c r="BP19" s="483"/>
      <c r="BQ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144">
        <v>2015</v>
      </c>
      <c r="BP20" s="481">
        <v>2016</v>
      </c>
      <c r="BQ20" s="464">
        <v>2017</v>
      </c>
      <c r="BR20" s="353">
        <v>2018</v>
      </c>
    </row>
    <row r="21" spans="1:71" ht="16.2" thickBot="1" x14ac:dyDescent="0.35">
      <c r="A21" s="44"/>
      <c r="B21" s="28"/>
      <c r="C21" s="154">
        <f t="shared" ref="C21:AH21" si="22">C18%*C15</f>
        <v>7.3071527469623809E-2</v>
      </c>
      <c r="D21" s="154">
        <f t="shared" si="22"/>
        <v>0.24175811090166477</v>
      </c>
      <c r="E21" s="154">
        <f t="shared" si="22"/>
        <v>0.414748043499789</v>
      </c>
      <c r="F21" s="154">
        <f t="shared" si="22"/>
        <v>0.59204132526399667</v>
      </c>
      <c r="G21" s="154">
        <f t="shared" si="22"/>
        <v>0.77363795619428766</v>
      </c>
      <c r="H21" s="154">
        <f t="shared" si="22"/>
        <v>0.9595379362906622</v>
      </c>
      <c r="I21" s="154">
        <f t="shared" si="22"/>
        <v>1.1497412655531201</v>
      </c>
      <c r="J21" s="154">
        <f t="shared" si="22"/>
        <v>1.3442479439816615</v>
      </c>
      <c r="K21" s="154">
        <f t="shared" si="22"/>
        <v>1.5430579715762858</v>
      </c>
      <c r="L21" s="154">
        <f t="shared" si="22"/>
        <v>1.7461713483369938</v>
      </c>
      <c r="M21" s="154">
        <f t="shared" si="22"/>
        <v>1.9535880742637852</v>
      </c>
      <c r="N21" s="154">
        <f t="shared" si="22"/>
        <v>2.1913002260080412</v>
      </c>
      <c r="O21" s="154">
        <f t="shared" si="22"/>
        <v>2.4339002436387722</v>
      </c>
      <c r="P21" s="154">
        <f t="shared" si="22"/>
        <v>2.6813881271559805</v>
      </c>
      <c r="Q21" s="154">
        <f t="shared" si="22"/>
        <v>2.9337638765596643</v>
      </c>
      <c r="R21" s="154">
        <f t="shared" si="22"/>
        <v>3.191027491849824</v>
      </c>
      <c r="S21" s="154">
        <f t="shared" si="22"/>
        <v>3.4531789730264606</v>
      </c>
      <c r="T21" s="154">
        <f t="shared" si="22"/>
        <v>3.7202183200895727</v>
      </c>
      <c r="U21" s="154">
        <f t="shared" si="22"/>
        <v>3.9921455330391611</v>
      </c>
      <c r="V21" s="154">
        <f t="shared" si="22"/>
        <v>4.2689606118752259</v>
      </c>
      <c r="W21" s="154">
        <f t="shared" si="22"/>
        <v>4.5506635565977662</v>
      </c>
      <c r="X21" s="154">
        <f t="shared" si="22"/>
        <v>5.3945418462050867</v>
      </c>
      <c r="Y21" s="154">
        <f t="shared" si="22"/>
        <v>6.2643558137484012</v>
      </c>
      <c r="Z21" s="154">
        <f t="shared" si="22"/>
        <v>7.160105459227716</v>
      </c>
      <c r="AA21" s="154">
        <f t="shared" si="22"/>
        <v>8.0817907826430258</v>
      </c>
      <c r="AB21" s="154">
        <f t="shared" si="22"/>
        <v>9.0294117839943322</v>
      </c>
      <c r="AC21" s="154">
        <f t="shared" si="22"/>
        <v>10.002968463281634</v>
      </c>
      <c r="AD21" s="154">
        <f t="shared" si="22"/>
        <v>11.002460820504936</v>
      </c>
      <c r="AE21" s="154">
        <f t="shared" si="22"/>
        <v>12.027888855664234</v>
      </c>
      <c r="AF21" s="154">
        <f t="shared" si="22"/>
        <v>13.079252568759525</v>
      </c>
      <c r="AG21" s="154">
        <f t="shared" si="22"/>
        <v>14.156551959790821</v>
      </c>
      <c r="AH21" s="154">
        <f t="shared" si="22"/>
        <v>14.757658012821459</v>
      </c>
      <c r="AI21" s="154">
        <f t="shared" ref="AI21:BR21" si="23">AI18%*AI15</f>
        <v>15.366153307102936</v>
      </c>
      <c r="AJ21" s="154">
        <f t="shared" si="23"/>
        <v>15.982037842635263</v>
      </c>
      <c r="AK21" s="154">
        <f t="shared" si="23"/>
        <v>16.605311619418433</v>
      </c>
      <c r="AL21" s="154">
        <f t="shared" si="23"/>
        <v>17.235974637452454</v>
      </c>
      <c r="AM21" s="154">
        <f t="shared" si="23"/>
        <v>17.874026896737316</v>
      </c>
      <c r="AN21" s="154">
        <f t="shared" si="23"/>
        <v>18.519468397273027</v>
      </c>
      <c r="AO21" s="154">
        <f t="shared" si="23"/>
        <v>19.172299139059582</v>
      </c>
      <c r="AP21" s="154">
        <f t="shared" si="23"/>
        <v>19.832519122096979</v>
      </c>
      <c r="AQ21" s="154">
        <f t="shared" si="23"/>
        <v>20.500128346385225</v>
      </c>
      <c r="AR21" s="154">
        <f t="shared" si="23"/>
        <v>21.074050937214281</v>
      </c>
      <c r="AS21" s="154">
        <f t="shared" si="23"/>
        <v>21.655896781758806</v>
      </c>
      <c r="AT21" s="154">
        <f t="shared" si="23"/>
        <v>22.245665880018802</v>
      </c>
      <c r="AU21" s="154">
        <f t="shared" si="23"/>
        <v>22.843358231994273</v>
      </c>
      <c r="AV21" s="154">
        <f t="shared" si="23"/>
        <v>23.448973837685216</v>
      </c>
      <c r="AW21" s="154">
        <f t="shared" si="23"/>
        <v>24.062512697091631</v>
      </c>
      <c r="AX21" s="154">
        <f t="shared" si="23"/>
        <v>24.68397481021352</v>
      </c>
      <c r="AY21" s="154">
        <f t="shared" si="23"/>
        <v>25.313360177050882</v>
      </c>
      <c r="AZ21" s="154">
        <f t="shared" si="23"/>
        <v>25.950668797603715</v>
      </c>
      <c r="BA21" s="154">
        <f t="shared" si="23"/>
        <v>26.595900671872002</v>
      </c>
      <c r="BB21" s="154">
        <f t="shared" si="23"/>
        <v>28.144507960809808</v>
      </c>
      <c r="BC21" s="154">
        <f t="shared" si="23"/>
        <v>29.723697329810399</v>
      </c>
      <c r="BD21" s="154">
        <f t="shared" si="23"/>
        <v>31.333468778873797</v>
      </c>
      <c r="BE21" s="154">
        <f t="shared" si="23"/>
        <v>32.973822307999988</v>
      </c>
      <c r="BF21" s="154">
        <f t="shared" si="23"/>
        <v>34.64475791718899</v>
      </c>
      <c r="BG21" s="154">
        <f t="shared" si="23"/>
        <v>36.346275606440784</v>
      </c>
      <c r="BH21" s="154">
        <f t="shared" si="23"/>
        <v>38.078375375755385</v>
      </c>
      <c r="BI21" s="154">
        <f t="shared" si="23"/>
        <v>39.841057225132779</v>
      </c>
      <c r="BJ21" s="154">
        <f t="shared" si="23"/>
        <v>41.634321154572973</v>
      </c>
      <c r="BK21" s="154">
        <f t="shared" si="23"/>
        <v>43.458167164075981</v>
      </c>
      <c r="BL21" s="154">
        <f t="shared" si="23"/>
        <v>45.96019862275633</v>
      </c>
      <c r="BM21" s="154">
        <f t="shared" si="23"/>
        <v>48.509763118771595</v>
      </c>
      <c r="BN21" s="212">
        <f t="shared" si="23"/>
        <v>51.106860652121767</v>
      </c>
      <c r="BO21" s="212">
        <f t="shared" si="23"/>
        <v>53.751491222806848</v>
      </c>
      <c r="BP21" s="154">
        <f t="shared" si="23"/>
        <v>56.443654830826837</v>
      </c>
      <c r="BQ21" s="212">
        <f t="shared" si="23"/>
        <v>59.183351476181755</v>
      </c>
      <c r="BR21" s="672">
        <f t="shared" si="23"/>
        <v>59.32940165553083</v>
      </c>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678"/>
      <c r="BQ22" s="483"/>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v>0</v>
      </c>
      <c r="D24" s="7">
        <v>0</v>
      </c>
      <c r="E24" s="7">
        <v>0</v>
      </c>
      <c r="F24" s="156">
        <f t="shared" ref="F24:AT24" si="24">F21*$B$44*$B$36*$B$37</f>
        <v>1.0373984917805855E-2</v>
      </c>
      <c r="G24" s="156">
        <f t="shared" si="24"/>
        <v>1.3555993723618787E-2</v>
      </c>
      <c r="H24" s="156">
        <f t="shared" si="24"/>
        <v>1.6813407534859499E-2</v>
      </c>
      <c r="I24" s="156">
        <f t="shared" si="24"/>
        <v>2.014622635152799E-2</v>
      </c>
      <c r="J24" s="156">
        <f t="shared" si="24"/>
        <v>2.3554450173624265E-2</v>
      </c>
      <c r="K24" s="156">
        <f t="shared" si="24"/>
        <v>2.703807900114831E-2</v>
      </c>
      <c r="L24" s="156">
        <f t="shared" si="24"/>
        <v>3.0597112834100139E-2</v>
      </c>
      <c r="M24" s="156">
        <f t="shared" si="24"/>
        <v>3.4231551672479751E-2</v>
      </c>
      <c r="N24" s="156">
        <f t="shared" si="24"/>
        <v>3.8396839080203304E-2</v>
      </c>
      <c r="O24" s="156">
        <f t="shared" si="24"/>
        <v>4.2647773629136021E-2</v>
      </c>
      <c r="P24" s="156">
        <f t="shared" si="24"/>
        <v>4.698435531927795E-2</v>
      </c>
      <c r="Q24" s="156">
        <f t="shared" si="24"/>
        <v>5.140658415062907E-2</v>
      </c>
      <c r="R24" s="156">
        <f t="shared" si="24"/>
        <v>5.5914460123189361E-2</v>
      </c>
      <c r="S24" s="156">
        <f t="shared" si="24"/>
        <v>6.0507983236958857E-2</v>
      </c>
      <c r="T24" s="156">
        <f t="shared" si="24"/>
        <v>6.518715349193753E-2</v>
      </c>
      <c r="U24" s="156">
        <f t="shared" si="24"/>
        <v>6.9951970888125395E-2</v>
      </c>
      <c r="V24" s="156">
        <f t="shared" si="24"/>
        <v>7.4802435425522451E-2</v>
      </c>
      <c r="W24" s="156">
        <f t="shared" si="24"/>
        <v>7.9738547104128699E-2</v>
      </c>
      <c r="X24" s="156">
        <f t="shared" si="24"/>
        <v>9.4525320045944008E-2</v>
      </c>
      <c r="Y24" s="156">
        <f t="shared" si="24"/>
        <v>0.10976654831082498</v>
      </c>
      <c r="Z24" s="156">
        <f t="shared" si="24"/>
        <v>0.12546223189877173</v>
      </c>
      <c r="AA24" s="156">
        <f t="shared" si="24"/>
        <v>0.14161237080978414</v>
      </c>
      <c r="AB24" s="156">
        <f t="shared" si="24"/>
        <v>0.15821696504386229</v>
      </c>
      <c r="AC24" s="156">
        <f t="shared" si="24"/>
        <v>0.17527601460100611</v>
      </c>
      <c r="AD24" s="156">
        <f t="shared" si="24"/>
        <v>0.1927895194812157</v>
      </c>
      <c r="AE24" s="156">
        <f t="shared" si="24"/>
        <v>0.21075747968449099</v>
      </c>
      <c r="AF24" s="156">
        <f t="shared" si="24"/>
        <v>0.2291798952108319</v>
      </c>
      <c r="AG24" s="156">
        <f t="shared" si="24"/>
        <v>0.24805676606023869</v>
      </c>
      <c r="AH24" s="156">
        <f t="shared" si="24"/>
        <v>0.25858958676386273</v>
      </c>
      <c r="AI24" s="156">
        <f t="shared" si="24"/>
        <v>0.26925188470838046</v>
      </c>
      <c r="AJ24" s="156">
        <f t="shared" si="24"/>
        <v>0.2800436598937921</v>
      </c>
      <c r="AK24" s="156">
        <f t="shared" si="24"/>
        <v>0.29096491232009758</v>
      </c>
      <c r="AL24" s="156">
        <f t="shared" si="24"/>
        <v>0.30201564198729686</v>
      </c>
      <c r="AM24" s="156">
        <f t="shared" si="24"/>
        <v>0.31319584889538993</v>
      </c>
      <c r="AN24" s="156">
        <f t="shared" si="24"/>
        <v>0.3245055330443769</v>
      </c>
      <c r="AO24" s="156">
        <f t="shared" si="24"/>
        <v>0.33594469443425767</v>
      </c>
      <c r="AP24" s="156">
        <f t="shared" si="24"/>
        <v>0.34751333306503213</v>
      </c>
      <c r="AQ24" s="156">
        <f t="shared" si="24"/>
        <v>0.35921144893670043</v>
      </c>
      <c r="AR24" s="156">
        <f t="shared" si="24"/>
        <v>0.36926795014224356</v>
      </c>
      <c r="AS24" s="156">
        <f t="shared" si="24"/>
        <v>0.37946328576869048</v>
      </c>
      <c r="AT24" s="156">
        <f t="shared" si="24"/>
        <v>0.38979745581604147</v>
      </c>
      <c r="AU24" s="156">
        <f>AU21*$B$45*$B$36*$B$37</f>
        <v>0.43046024252370008</v>
      </c>
      <c r="AV24" s="156">
        <f t="shared" ref="AV24:BD24" si="25">AV21*$B$45*$B$36*$B$37</f>
        <v>0.44187246299734029</v>
      </c>
      <c r="AW24" s="156">
        <f t="shared" si="25"/>
        <v>0.4534339892639947</v>
      </c>
      <c r="AX24" s="156">
        <f t="shared" si="25"/>
        <v>0.46514482132366358</v>
      </c>
      <c r="AY24" s="156">
        <f t="shared" si="25"/>
        <v>0.47700495917634678</v>
      </c>
      <c r="AZ24" s="156">
        <f t="shared" si="25"/>
        <v>0.48901440282204445</v>
      </c>
      <c r="BA24" s="156">
        <f t="shared" si="25"/>
        <v>0.50117315226075598</v>
      </c>
      <c r="BB24" s="156">
        <f t="shared" si="25"/>
        <v>0.53035510801349994</v>
      </c>
      <c r="BC24" s="156">
        <f t="shared" si="25"/>
        <v>0.56011335248294714</v>
      </c>
      <c r="BD24" s="156">
        <f t="shared" si="25"/>
        <v>0.59044788566909778</v>
      </c>
      <c r="BE24" s="156">
        <f>BE21*$B$46*$B$36*$B$37</f>
        <v>0.81987155651683974</v>
      </c>
      <c r="BF24" s="156">
        <f t="shared" ref="BF24:BR24" si="26">BF21*$B$46*$B$36*$B$37</f>
        <v>0.8614182284782772</v>
      </c>
      <c r="BG24" s="156">
        <f t="shared" si="26"/>
        <v>0.9037253029598834</v>
      </c>
      <c r="BH24" s="156">
        <f t="shared" si="26"/>
        <v>0.94679277996165878</v>
      </c>
      <c r="BI24" s="156">
        <f t="shared" si="26"/>
        <v>0.99062065948360323</v>
      </c>
      <c r="BJ24" s="156">
        <f t="shared" si="26"/>
        <v>1.0352089415257166</v>
      </c>
      <c r="BK24" s="156">
        <f t="shared" si="26"/>
        <v>1.0805576260879997</v>
      </c>
      <c r="BL24" s="156">
        <f t="shared" si="26"/>
        <v>1.142768928354424</v>
      </c>
      <c r="BM24" s="156">
        <f t="shared" si="26"/>
        <v>1.2061621071088617</v>
      </c>
      <c r="BN24" s="156">
        <f t="shared" si="26"/>
        <v>1.2707371623513124</v>
      </c>
      <c r="BO24" s="156">
        <f t="shared" si="26"/>
        <v>1.336494094081776</v>
      </c>
      <c r="BP24" s="605">
        <f t="shared" si="26"/>
        <v>1.4034329023002527</v>
      </c>
      <c r="BQ24" s="497">
        <f t="shared" si="26"/>
        <v>1.4715535870067429</v>
      </c>
      <c r="BR24" s="675">
        <f t="shared" si="26"/>
        <v>1.4751850249017497</v>
      </c>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678"/>
      <c r="BQ25" s="678"/>
      <c r="BR25" s="678"/>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144">
        <v>2015</v>
      </c>
      <c r="BP26" s="677">
        <v>2016</v>
      </c>
      <c r="BQ26" s="481">
        <v>2017</v>
      </c>
      <c r="BR26" s="353">
        <v>2018</v>
      </c>
    </row>
    <row r="27" spans="1:71" ht="16.2" thickBot="1" x14ac:dyDescent="0.35">
      <c r="A27" s="44"/>
      <c r="B27" s="28"/>
      <c r="C27" s="7">
        <v>0</v>
      </c>
      <c r="D27" s="7">
        <v>0</v>
      </c>
      <c r="E27" s="7">
        <v>0</v>
      </c>
      <c r="F27" s="151">
        <f>F24+(E27*$B$38)</f>
        <v>1.0373984917805855E-2</v>
      </c>
      <c r="G27" s="151">
        <f t="shared" ref="G27:BO27" si="27">G24+(F27*$B$38)</f>
        <v>2.2308314076565985E-2</v>
      </c>
      <c r="H27" s="151">
        <f t="shared" si="27"/>
        <v>3.563447898225882E-2</v>
      </c>
      <c r="I27" s="151">
        <f t="shared" si="27"/>
        <v>5.0210312441317489E-2</v>
      </c>
      <c r="J27" s="151">
        <f t="shared" si="27"/>
        <v>6.5915870880309479E-2</v>
      </c>
      <c r="K27" s="151">
        <f t="shared" si="27"/>
        <v>8.2649960342690953E-2</v>
      </c>
      <c r="L27" s="151">
        <f t="shared" si="27"/>
        <v>0.10032720554283436</v>
      </c>
      <c r="M27" s="151">
        <f t="shared" si="27"/>
        <v>0.11887557708644647</v>
      </c>
      <c r="N27" s="151">
        <f t="shared" si="27"/>
        <v>0.13868974880057972</v>
      </c>
      <c r="O27" s="151">
        <f t="shared" si="27"/>
        <v>0.15965749754814712</v>
      </c>
      <c r="P27" s="151">
        <f t="shared" si="27"/>
        <v>0.18168414294792781</v>
      </c>
      <c r="Q27" s="151">
        <f t="shared" si="27"/>
        <v>0.20468980508548681</v>
      </c>
      <c r="R27" s="151">
        <f t="shared" si="27"/>
        <v>0.22860709089958092</v>
      </c>
      <c r="S27" s="151">
        <f t="shared" si="27"/>
        <v>0.253379142233365</v>
      </c>
      <c r="T27" s="151">
        <f t="shared" si="27"/>
        <v>0.27895798901484359</v>
      </c>
      <c r="U27" s="151">
        <f t="shared" si="27"/>
        <v>0.30530315986866918</v>
      </c>
      <c r="V27" s="151">
        <f t="shared" si="27"/>
        <v>0.33238050991753831</v>
      </c>
      <c r="W27" s="151">
        <f t="shared" si="27"/>
        <v>0.36016123182204007</v>
      </c>
      <c r="X27" s="151">
        <f t="shared" si="27"/>
        <v>0.39838603553706409</v>
      </c>
      <c r="Y27" s="151">
        <f t="shared" si="27"/>
        <v>0.4458767542526384</v>
      </c>
      <c r="Z27" s="151">
        <f t="shared" si="27"/>
        <v>0.50163939256277534</v>
      </c>
      <c r="AA27" s="151">
        <f t="shared" si="27"/>
        <v>0.56483533673403585</v>
      </c>
      <c r="AB27" s="151">
        <f t="shared" si="27"/>
        <v>0.6347570653939103</v>
      </c>
      <c r="AC27" s="151">
        <f t="shared" si="27"/>
        <v>0.71080765713198368</v>
      </c>
      <c r="AD27" s="151">
        <f t="shared" si="27"/>
        <v>0.79248350147929159</v>
      </c>
      <c r="AE27" s="151">
        <f t="shared" si="27"/>
        <v>0.87935971251278733</v>
      </c>
      <c r="AF27" s="151">
        <f t="shared" si="27"/>
        <v>0.97107782260971787</v>
      </c>
      <c r="AG27" s="151">
        <f t="shared" si="27"/>
        <v>1.0673353999181621</v>
      </c>
      <c r="AH27" s="151">
        <f t="shared" si="27"/>
        <v>1.1590787833589713</v>
      </c>
      <c r="AI27" s="151">
        <f t="shared" si="27"/>
        <v>1.2471431103693906</v>
      </c>
      <c r="AJ27" s="151">
        <f t="shared" si="27"/>
        <v>1.3322329694414436</v>
      </c>
      <c r="AK27" s="151">
        <f t="shared" si="27"/>
        <v>1.4149428075738535</v>
      </c>
      <c r="AL27" s="151">
        <f t="shared" si="27"/>
        <v>1.4957741476247013</v>
      </c>
      <c r="AM27" s="151">
        <f t="shared" si="27"/>
        <v>1.5751501142421369</v>
      </c>
      <c r="AN27" s="151">
        <f t="shared" si="27"/>
        <v>1.6534276890970587</v>
      </c>
      <c r="AO27" s="151">
        <f t="shared" si="27"/>
        <v>1.7309080503739915</v>
      </c>
      <c r="AP27" s="151">
        <f t="shared" si="27"/>
        <v>1.8078452959895186</v>
      </c>
      <c r="AQ27" s="151">
        <f t="shared" si="27"/>
        <v>1.8844538031944815</v>
      </c>
      <c r="AR27" s="151">
        <f t="shared" si="27"/>
        <v>1.9591433458138456</v>
      </c>
      <c r="AS27" s="151">
        <f t="shared" si="27"/>
        <v>2.0323527314123297</v>
      </c>
      <c r="AT27" s="151">
        <f t="shared" si="27"/>
        <v>2.1044521730189816</v>
      </c>
      <c r="AU27" s="151">
        <f t="shared" si="27"/>
        <v>2.205943794085838</v>
      </c>
      <c r="AV27" s="151">
        <f t="shared" si="27"/>
        <v>2.3029824336988005</v>
      </c>
      <c r="AW27" s="151">
        <f t="shared" si="27"/>
        <v>2.396413489103586</v>
      </c>
      <c r="AX27" s="151">
        <f t="shared" si="27"/>
        <v>2.4869502047842231</v>
      </c>
      <c r="AY27" s="151">
        <f t="shared" si="27"/>
        <v>2.5751943306240634</v>
      </c>
      <c r="AZ27" s="151">
        <f t="shared" si="27"/>
        <v>2.6616535507766104</v>
      </c>
      <c r="BA27" s="151">
        <f t="shared" si="27"/>
        <v>2.7467561880498077</v>
      </c>
      <c r="BB27" s="151">
        <f t="shared" si="27"/>
        <v>2.8477375102174034</v>
      </c>
      <c r="BC27" s="151">
        <f t="shared" si="27"/>
        <v>2.9626916450103442</v>
      </c>
      <c r="BD27" s="151">
        <f t="shared" si="27"/>
        <v>3.0900106467083779</v>
      </c>
      <c r="BE27" s="151">
        <f t="shared" si="27"/>
        <v>3.4268507731137117</v>
      </c>
      <c r="BF27" s="151">
        <f t="shared" si="27"/>
        <v>3.7525826176375796</v>
      </c>
      <c r="BG27" s="151">
        <f t="shared" si="27"/>
        <v>4.0697030328958812</v>
      </c>
      <c r="BH27" s="151">
        <f t="shared" si="27"/>
        <v>4.38031856272318</v>
      </c>
      <c r="BI27" s="151">
        <f t="shared" si="27"/>
        <v>4.6862064553633953</v>
      </c>
      <c r="BJ27" s="151">
        <f t="shared" si="27"/>
        <v>4.988866139059458</v>
      </c>
      <c r="BK27" s="151">
        <f t="shared" si="27"/>
        <v>5.2895626509627007</v>
      </c>
      <c r="BL27" s="151">
        <f t="shared" si="27"/>
        <v>5.6054654924055303</v>
      </c>
      <c r="BM27" s="151">
        <f t="shared" si="27"/>
        <v>5.9353794816894201</v>
      </c>
      <c r="BN27" s="151">
        <f t="shared" si="27"/>
        <v>6.2782962682925243</v>
      </c>
      <c r="BO27" s="260">
        <f t="shared" si="27"/>
        <v>6.6333651273617447</v>
      </c>
      <c r="BP27" s="151">
        <f t="shared" ref="BP27" si="28">BP24+(BO27*$B$38)</f>
        <v>6.9998683196189218</v>
      </c>
      <c r="BQ27" s="261">
        <f t="shared" ref="BQ27" si="29">BQ24+(BP27*$B$38)</f>
        <v>7.3772003030141962</v>
      </c>
      <c r="BR27" s="682">
        <f t="shared" ref="BR27" si="30">BR24+(BQ27*$B$38)</f>
        <v>7.6991790707207155</v>
      </c>
      <c r="BS27" s="477"/>
    </row>
    <row r="28" spans="1:71" ht="16.2" thickBot="1" x14ac:dyDescent="0.35">
      <c r="A28" s="9"/>
      <c r="B28" s="27"/>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483"/>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481">
        <v>2016</v>
      </c>
      <c r="BQ29" s="464">
        <v>2017</v>
      </c>
      <c r="BR29" s="353">
        <v>2018</v>
      </c>
    </row>
    <row r="30" spans="1:71" ht="16.2" thickBot="1" x14ac:dyDescent="0.35">
      <c r="A30" s="44"/>
      <c r="B30" s="26"/>
      <c r="C30" s="7">
        <v>0</v>
      </c>
      <c r="D30" s="7">
        <v>0</v>
      </c>
      <c r="E30" s="7">
        <v>0</v>
      </c>
      <c r="F30" s="7">
        <f>E27*(1-$B$38)</f>
        <v>0</v>
      </c>
      <c r="G30" s="154">
        <f>F27*(1-$B$38)</f>
        <v>1.621664564858656E-3</v>
      </c>
      <c r="H30" s="154">
        <f t="shared" ref="H30:BO30" si="31">G27*(1-$B$38)</f>
        <v>3.4872426291666643E-3</v>
      </c>
      <c r="I30" s="154">
        <f t="shared" si="31"/>
        <v>5.5703928924693219E-3</v>
      </c>
      <c r="J30" s="154">
        <f t="shared" si="31"/>
        <v>7.8488917346322788E-3</v>
      </c>
      <c r="K30" s="154">
        <f t="shared" si="31"/>
        <v>1.0303989538766833E-2</v>
      </c>
      <c r="L30" s="154">
        <f t="shared" si="31"/>
        <v>1.2919867633956727E-2</v>
      </c>
      <c r="M30" s="154">
        <f t="shared" si="31"/>
        <v>1.5683180128867647E-2</v>
      </c>
      <c r="N30" s="154">
        <f t="shared" si="31"/>
        <v>1.858266736607006E-2</v>
      </c>
      <c r="O30" s="154">
        <f t="shared" si="31"/>
        <v>2.1680024881568609E-2</v>
      </c>
      <c r="P30" s="154">
        <f t="shared" si="31"/>
        <v>2.495770991949724E-2</v>
      </c>
      <c r="Q30" s="154">
        <f t="shared" si="31"/>
        <v>2.8400922013070071E-2</v>
      </c>
      <c r="R30" s="154">
        <f t="shared" si="31"/>
        <v>3.1997174309095253E-2</v>
      </c>
      <c r="S30" s="154">
        <f t="shared" si="31"/>
        <v>3.573593190317477E-2</v>
      </c>
      <c r="T30" s="154">
        <f t="shared" si="31"/>
        <v>3.9608306710458931E-2</v>
      </c>
      <c r="U30" s="154">
        <f t="shared" si="31"/>
        <v>4.3606800034299814E-2</v>
      </c>
      <c r="V30" s="154">
        <f t="shared" si="31"/>
        <v>4.7725085376653306E-2</v>
      </c>
      <c r="W30" s="154">
        <f t="shared" si="31"/>
        <v>5.1957825199626953E-2</v>
      </c>
      <c r="X30" s="154">
        <f t="shared" si="31"/>
        <v>5.6300516330919988E-2</v>
      </c>
      <c r="Y30" s="154">
        <f t="shared" si="31"/>
        <v>6.2275829595250687E-2</v>
      </c>
      <c r="Z30" s="154">
        <f t="shared" si="31"/>
        <v>6.969959358863477E-2</v>
      </c>
      <c r="AA30" s="154">
        <f t="shared" si="31"/>
        <v>7.8416426638523648E-2</v>
      </c>
      <c r="AB30" s="154">
        <f t="shared" si="31"/>
        <v>8.8295236383987855E-2</v>
      </c>
      <c r="AC30" s="154">
        <f t="shared" si="31"/>
        <v>9.9225422862932788E-2</v>
      </c>
      <c r="AD30" s="154">
        <f t="shared" si="31"/>
        <v>0.11111367513390781</v>
      </c>
      <c r="AE30" s="154">
        <f t="shared" si="31"/>
        <v>0.1238812686509952</v>
      </c>
      <c r="AF30" s="154">
        <f t="shared" si="31"/>
        <v>0.13746178511390136</v>
      </c>
      <c r="AG30" s="154">
        <f t="shared" si="31"/>
        <v>0.15179918875179441</v>
      </c>
      <c r="AH30" s="154">
        <f t="shared" si="31"/>
        <v>0.1668462033230535</v>
      </c>
      <c r="AI30" s="154">
        <f t="shared" si="31"/>
        <v>0.1811875576979611</v>
      </c>
      <c r="AJ30" s="154">
        <f t="shared" si="31"/>
        <v>0.19495380082173916</v>
      </c>
      <c r="AK30" s="154">
        <f t="shared" si="31"/>
        <v>0.20825507418768793</v>
      </c>
      <c r="AL30" s="154">
        <f t="shared" si="31"/>
        <v>0.221184301936449</v>
      </c>
      <c r="AM30" s="154">
        <f t="shared" si="31"/>
        <v>0.23381988227795431</v>
      </c>
      <c r="AN30" s="154">
        <f t="shared" si="31"/>
        <v>0.24622795818945506</v>
      </c>
      <c r="AO30" s="154">
        <f t="shared" si="31"/>
        <v>0.25846433315732481</v>
      </c>
      <c r="AP30" s="154">
        <f t="shared" si="31"/>
        <v>0.27057608744950506</v>
      </c>
      <c r="AQ30" s="154">
        <f t="shared" si="31"/>
        <v>0.28260294173173744</v>
      </c>
      <c r="AR30" s="154">
        <f t="shared" si="31"/>
        <v>0.29457840752287945</v>
      </c>
      <c r="AS30" s="154">
        <f t="shared" si="31"/>
        <v>0.30625390017020643</v>
      </c>
      <c r="AT30" s="154">
        <f t="shared" si="31"/>
        <v>0.31769801420938948</v>
      </c>
      <c r="AU30" s="154">
        <f t="shared" si="31"/>
        <v>0.32896862145684369</v>
      </c>
      <c r="AV30" s="154">
        <f t="shared" si="31"/>
        <v>0.34483382338437779</v>
      </c>
      <c r="AW30" s="154">
        <f t="shared" si="31"/>
        <v>0.36000293385920912</v>
      </c>
      <c r="AX30" s="154">
        <f t="shared" si="31"/>
        <v>0.3746081056430266</v>
      </c>
      <c r="AY30" s="154">
        <f t="shared" si="31"/>
        <v>0.38876083333650641</v>
      </c>
      <c r="AZ30" s="154">
        <f t="shared" si="31"/>
        <v>0.40255518266949769</v>
      </c>
      <c r="BA30" s="154">
        <f t="shared" si="31"/>
        <v>0.4160705149875587</v>
      </c>
      <c r="BB30" s="154">
        <f t="shared" si="31"/>
        <v>0.4293737858459043</v>
      </c>
      <c r="BC30" s="154">
        <f t="shared" si="31"/>
        <v>0.44515921769000627</v>
      </c>
      <c r="BD30" s="154">
        <f t="shared" si="31"/>
        <v>0.463128883971064</v>
      </c>
      <c r="BE30" s="154">
        <f t="shared" si="31"/>
        <v>0.48303143011150601</v>
      </c>
      <c r="BF30" s="154">
        <f t="shared" si="31"/>
        <v>0.53568638395440915</v>
      </c>
      <c r="BG30" s="154">
        <f t="shared" si="31"/>
        <v>0.58660488770158137</v>
      </c>
      <c r="BH30" s="154">
        <f t="shared" si="31"/>
        <v>0.63617725013435988</v>
      </c>
      <c r="BI30" s="154">
        <f t="shared" si="31"/>
        <v>0.68473276684338791</v>
      </c>
      <c r="BJ30" s="154">
        <f t="shared" si="31"/>
        <v>0.7325492578296543</v>
      </c>
      <c r="BK30" s="154">
        <f t="shared" si="31"/>
        <v>0.77986111418475712</v>
      </c>
      <c r="BL30" s="154">
        <f t="shared" si="31"/>
        <v>0.82686608691159458</v>
      </c>
      <c r="BM30" s="154">
        <f t="shared" si="31"/>
        <v>0.87624811782497192</v>
      </c>
      <c r="BN30" s="154">
        <f t="shared" si="31"/>
        <v>0.92782037574820786</v>
      </c>
      <c r="BO30" s="154">
        <f t="shared" si="31"/>
        <v>0.98142523501255585</v>
      </c>
      <c r="BP30" s="154">
        <f t="shared" ref="BP30" si="32">BO27*(1-$B$38)</f>
        <v>1.0369297100430759</v>
      </c>
      <c r="BQ30" s="154">
        <f t="shared" ref="BQ30" si="33">BP27*(1-$B$38)</f>
        <v>1.0942216036114685</v>
      </c>
      <c r="BR30" s="672">
        <f t="shared" ref="BR30" si="34">BQ27*(1-$B$38)</f>
        <v>1.1532062571952306</v>
      </c>
      <c r="BS30" s="477"/>
    </row>
    <row r="31" spans="1:71" ht="16.2" thickBot="1" x14ac:dyDescent="0.35">
      <c r="A31" s="9"/>
      <c r="B31" s="27"/>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P31" s="678"/>
      <c r="BQ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64">
        <v>2015</v>
      </c>
      <c r="BP32" s="144">
        <v>2016</v>
      </c>
      <c r="BQ32" s="144">
        <v>2017</v>
      </c>
      <c r="BR32" s="353">
        <v>2018</v>
      </c>
    </row>
    <row r="33" spans="1:71" ht="16.2" thickBot="1" x14ac:dyDescent="0.35">
      <c r="A33" s="44"/>
      <c r="B33" s="28"/>
      <c r="C33" s="7">
        <v>0</v>
      </c>
      <c r="D33" s="7">
        <v>0</v>
      </c>
      <c r="E33" s="7">
        <v>0</v>
      </c>
      <c r="F33" s="7">
        <f t="shared" ref="F33:AK33" si="35">F30*$B$39*16/12</f>
        <v>0</v>
      </c>
      <c r="G33" s="151">
        <f t="shared" si="35"/>
        <v>1.0811097099057707E-3</v>
      </c>
      <c r="H33" s="151">
        <f t="shared" si="35"/>
        <v>2.3248284194444429E-3</v>
      </c>
      <c r="I33" s="151">
        <f t="shared" si="35"/>
        <v>3.7135952616462148E-3</v>
      </c>
      <c r="J33" s="151">
        <f t="shared" si="35"/>
        <v>5.2325944897548523E-3</v>
      </c>
      <c r="K33" s="151">
        <f t="shared" si="35"/>
        <v>6.8693263591778882E-3</v>
      </c>
      <c r="L33" s="151">
        <f t="shared" si="35"/>
        <v>8.6132450893044842E-3</v>
      </c>
      <c r="M33" s="151">
        <f t="shared" si="35"/>
        <v>1.0455453419245099E-2</v>
      </c>
      <c r="N33" s="151">
        <f t="shared" si="35"/>
        <v>1.2388444910713373E-2</v>
      </c>
      <c r="O33" s="151">
        <f t="shared" si="35"/>
        <v>1.4453349921045739E-2</v>
      </c>
      <c r="P33" s="151">
        <f t="shared" si="35"/>
        <v>1.6638473279664827E-2</v>
      </c>
      <c r="Q33" s="151">
        <f t="shared" si="35"/>
        <v>1.893394800871338E-2</v>
      </c>
      <c r="R33" s="151">
        <f t="shared" si="35"/>
        <v>2.1331449539396835E-2</v>
      </c>
      <c r="S33" s="151">
        <f t="shared" si="35"/>
        <v>2.3823954602116514E-2</v>
      </c>
      <c r="T33" s="151">
        <f t="shared" si="35"/>
        <v>2.640553780697262E-2</v>
      </c>
      <c r="U33" s="151">
        <f t="shared" si="35"/>
        <v>2.9071200022866544E-2</v>
      </c>
      <c r="V33" s="151">
        <f t="shared" si="35"/>
        <v>3.181672358443554E-2</v>
      </c>
      <c r="W33" s="151">
        <f t="shared" si="35"/>
        <v>3.4638550133084638E-2</v>
      </c>
      <c r="X33" s="151">
        <f t="shared" si="35"/>
        <v>3.7533677553946661E-2</v>
      </c>
      <c r="Y33" s="151">
        <f t="shared" si="35"/>
        <v>4.1517219730167122E-2</v>
      </c>
      <c r="Z33" s="151">
        <f t="shared" si="35"/>
        <v>4.6466395725756511E-2</v>
      </c>
      <c r="AA33" s="151">
        <f t="shared" si="35"/>
        <v>5.2277617759015765E-2</v>
      </c>
      <c r="AB33" s="151">
        <f t="shared" si="35"/>
        <v>5.8863490922658572E-2</v>
      </c>
      <c r="AC33" s="151">
        <f t="shared" si="35"/>
        <v>6.6150281908621864E-2</v>
      </c>
      <c r="AD33" s="151">
        <f t="shared" si="35"/>
        <v>7.4075783422605207E-2</v>
      </c>
      <c r="AE33" s="151">
        <f t="shared" si="35"/>
        <v>8.2587512433996799E-2</v>
      </c>
      <c r="AF33" s="151">
        <f t="shared" si="35"/>
        <v>9.1641190075934242E-2</v>
      </c>
      <c r="AG33" s="151">
        <f t="shared" si="35"/>
        <v>0.10119945916786294</v>
      </c>
      <c r="AH33" s="151">
        <f t="shared" si="35"/>
        <v>0.111230802215369</v>
      </c>
      <c r="AI33" s="151">
        <f t="shared" si="35"/>
        <v>0.12079170513197407</v>
      </c>
      <c r="AJ33" s="151">
        <f t="shared" si="35"/>
        <v>0.1299692005478261</v>
      </c>
      <c r="AK33" s="151">
        <f t="shared" si="35"/>
        <v>0.1388367161251253</v>
      </c>
      <c r="AL33" s="151">
        <f t="shared" ref="AL33:BR33" si="36">AL30*$B$39*16/12</f>
        <v>0.14745620129096601</v>
      </c>
      <c r="AM33" s="151">
        <f t="shared" si="36"/>
        <v>0.15587992151863619</v>
      </c>
      <c r="AN33" s="151">
        <f t="shared" si="36"/>
        <v>0.16415197212630336</v>
      </c>
      <c r="AO33" s="151">
        <f t="shared" si="36"/>
        <v>0.17230955543821655</v>
      </c>
      <c r="AP33" s="151">
        <f t="shared" si="36"/>
        <v>0.18038405829967005</v>
      </c>
      <c r="AQ33" s="151">
        <f t="shared" si="36"/>
        <v>0.18840196115449162</v>
      </c>
      <c r="AR33" s="151">
        <f t="shared" si="36"/>
        <v>0.19638560501525296</v>
      </c>
      <c r="AS33" s="151">
        <f t="shared" si="36"/>
        <v>0.20416926678013761</v>
      </c>
      <c r="AT33" s="151">
        <f t="shared" si="36"/>
        <v>0.211798676139593</v>
      </c>
      <c r="AU33" s="151">
        <f t="shared" si="36"/>
        <v>0.21931241430456247</v>
      </c>
      <c r="AV33" s="151">
        <f t="shared" si="36"/>
        <v>0.22988921558958519</v>
      </c>
      <c r="AW33" s="151">
        <f t="shared" si="36"/>
        <v>0.2400019559061394</v>
      </c>
      <c r="AX33" s="151">
        <f t="shared" si="36"/>
        <v>0.24973873709535108</v>
      </c>
      <c r="AY33" s="151">
        <f t="shared" si="36"/>
        <v>0.25917388889100429</v>
      </c>
      <c r="AZ33" s="151">
        <f t="shared" si="36"/>
        <v>0.26837012177966513</v>
      </c>
      <c r="BA33" s="151">
        <f t="shared" si="36"/>
        <v>0.27738034332503914</v>
      </c>
      <c r="BB33" s="151">
        <f t="shared" si="36"/>
        <v>0.28624919056393622</v>
      </c>
      <c r="BC33" s="151">
        <f t="shared" si="36"/>
        <v>0.29677281179333753</v>
      </c>
      <c r="BD33" s="151">
        <f t="shared" si="36"/>
        <v>0.30875258931404265</v>
      </c>
      <c r="BE33" s="151">
        <f t="shared" si="36"/>
        <v>0.32202095340767067</v>
      </c>
      <c r="BF33" s="151">
        <f t="shared" si="36"/>
        <v>0.35712425596960612</v>
      </c>
      <c r="BG33" s="151">
        <f t="shared" si="36"/>
        <v>0.3910699251343876</v>
      </c>
      <c r="BH33" s="151">
        <f t="shared" si="36"/>
        <v>0.42411816675623992</v>
      </c>
      <c r="BI33" s="151">
        <f t="shared" si="36"/>
        <v>0.45648851122892525</v>
      </c>
      <c r="BJ33" s="151">
        <f t="shared" si="36"/>
        <v>0.48836617188643622</v>
      </c>
      <c r="BK33" s="151">
        <f t="shared" si="36"/>
        <v>0.51990740945650471</v>
      </c>
      <c r="BL33" s="151">
        <f t="shared" si="36"/>
        <v>0.55124405794106301</v>
      </c>
      <c r="BM33" s="151">
        <f t="shared" si="36"/>
        <v>0.58416541188331461</v>
      </c>
      <c r="BN33" s="151">
        <f t="shared" si="36"/>
        <v>0.61854691716547194</v>
      </c>
      <c r="BO33" s="151">
        <f t="shared" si="36"/>
        <v>0.65428349000837061</v>
      </c>
      <c r="BP33" s="748">
        <f t="shared" si="36"/>
        <v>0.69128647336205062</v>
      </c>
      <c r="BQ33" s="598">
        <f t="shared" si="36"/>
        <v>0.72948106907431232</v>
      </c>
      <c r="BR33" s="682">
        <f t="shared" si="36"/>
        <v>0.76880417146348712</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P34" s="742"/>
      <c r="BQ34" s="742"/>
      <c r="BS34" s="619"/>
    </row>
    <row r="35" spans="1:71" ht="33.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18" x14ac:dyDescent="0.4">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48.7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DOC!Z30</f>
        <v>0.124321582869379</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33"/>
      <c r="BP47" s="33"/>
      <c r="BQ47" s="33"/>
      <c r="BS47" s="619"/>
    </row>
    <row r="48" spans="1:71" ht="34.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144">
        <v>2016</v>
      </c>
      <c r="BQ48" s="464">
        <v>2017</v>
      </c>
      <c r="BR48" s="353">
        <v>2018</v>
      </c>
    </row>
    <row r="49" spans="1:71" ht="16.2" thickBot="1" x14ac:dyDescent="0.35">
      <c r="A49" s="55"/>
      <c r="B49" s="303"/>
      <c r="C49" s="7">
        <v>0</v>
      </c>
      <c r="D49" s="7">
        <v>0</v>
      </c>
      <c r="E49" s="7">
        <v>0</v>
      </c>
      <c r="F49" s="7">
        <v>0</v>
      </c>
      <c r="G49" s="154">
        <f>(G33-$B$40)*(1-$B$41)*10^3</f>
        <v>1.0811097099057707</v>
      </c>
      <c r="H49" s="154">
        <f t="shared" ref="H49:BR49" si="37">(H33-$B$40)*(1-$B$41)*10^3</f>
        <v>2.3248284194444429</v>
      </c>
      <c r="I49" s="154">
        <f t="shared" si="37"/>
        <v>3.7135952616462147</v>
      </c>
      <c r="J49" s="154">
        <f t="shared" si="37"/>
        <v>5.2325944897548524</v>
      </c>
      <c r="K49" s="154">
        <f t="shared" si="37"/>
        <v>6.8693263591778884</v>
      </c>
      <c r="L49" s="154">
        <f t="shared" si="37"/>
        <v>8.6132450893044847</v>
      </c>
      <c r="M49" s="154">
        <f t="shared" si="37"/>
        <v>10.455453419245099</v>
      </c>
      <c r="N49" s="154">
        <f t="shared" si="37"/>
        <v>12.388444910713373</v>
      </c>
      <c r="O49" s="154">
        <f t="shared" si="37"/>
        <v>14.453349921045739</v>
      </c>
      <c r="P49" s="154">
        <f t="shared" si="37"/>
        <v>16.638473279664826</v>
      </c>
      <c r="Q49" s="154">
        <f t="shared" si="37"/>
        <v>18.933948008713379</v>
      </c>
      <c r="R49" s="154">
        <f t="shared" si="37"/>
        <v>21.331449539396836</v>
      </c>
      <c r="S49" s="154">
        <f t="shared" si="37"/>
        <v>23.823954602116515</v>
      </c>
      <c r="T49" s="154">
        <f t="shared" si="37"/>
        <v>26.405537806972621</v>
      </c>
      <c r="U49" s="154">
        <f t="shared" si="37"/>
        <v>29.071200022866545</v>
      </c>
      <c r="V49" s="154">
        <f t="shared" si="37"/>
        <v>31.81672358443554</v>
      </c>
      <c r="W49" s="154">
        <f t="shared" si="37"/>
        <v>34.638550133084635</v>
      </c>
      <c r="X49" s="154">
        <f t="shared" si="37"/>
        <v>37.53367755394666</v>
      </c>
      <c r="Y49" s="154">
        <f t="shared" si="37"/>
        <v>41.51721973016712</v>
      </c>
      <c r="Z49" s="154">
        <f t="shared" si="37"/>
        <v>46.466395725756513</v>
      </c>
      <c r="AA49" s="154">
        <f t="shared" si="37"/>
        <v>52.277617759015769</v>
      </c>
      <c r="AB49" s="154">
        <f t="shared" si="37"/>
        <v>58.863490922658571</v>
      </c>
      <c r="AC49" s="154">
        <f t="shared" si="37"/>
        <v>66.150281908621864</v>
      </c>
      <c r="AD49" s="154">
        <f t="shared" si="37"/>
        <v>74.075783422605213</v>
      </c>
      <c r="AE49" s="154">
        <f t="shared" si="37"/>
        <v>82.587512433996793</v>
      </c>
      <c r="AF49" s="154">
        <f t="shared" si="37"/>
        <v>91.641190075934247</v>
      </c>
      <c r="AG49" s="154">
        <f t="shared" si="37"/>
        <v>101.19945916786294</v>
      </c>
      <c r="AH49" s="154">
        <f t="shared" si="37"/>
        <v>111.23080221536901</v>
      </c>
      <c r="AI49" s="154">
        <f t="shared" si="37"/>
        <v>120.79170513197407</v>
      </c>
      <c r="AJ49" s="154">
        <f t="shared" si="37"/>
        <v>129.96920054782609</v>
      </c>
      <c r="AK49" s="154">
        <f t="shared" si="37"/>
        <v>138.83671612512529</v>
      </c>
      <c r="AL49" s="154">
        <f t="shared" si="37"/>
        <v>147.45620129096602</v>
      </c>
      <c r="AM49" s="154">
        <f t="shared" si="37"/>
        <v>155.87992151863619</v>
      </c>
      <c r="AN49" s="154">
        <f t="shared" si="37"/>
        <v>164.15197212630338</v>
      </c>
      <c r="AO49" s="154">
        <f t="shared" si="37"/>
        <v>172.30955543821656</v>
      </c>
      <c r="AP49" s="154">
        <f t="shared" si="37"/>
        <v>180.38405829967004</v>
      </c>
      <c r="AQ49" s="154">
        <f t="shared" si="37"/>
        <v>188.40196115449163</v>
      </c>
      <c r="AR49" s="154">
        <f t="shared" si="37"/>
        <v>196.38560501525296</v>
      </c>
      <c r="AS49" s="154">
        <f t="shared" si="37"/>
        <v>204.1692667801376</v>
      </c>
      <c r="AT49" s="154">
        <f t="shared" si="37"/>
        <v>211.798676139593</v>
      </c>
      <c r="AU49" s="154">
        <f t="shared" si="37"/>
        <v>219.31241430456248</v>
      </c>
      <c r="AV49" s="154">
        <f t="shared" si="37"/>
        <v>229.88921558958521</v>
      </c>
      <c r="AW49" s="154">
        <f t="shared" si="37"/>
        <v>240.00195590613941</v>
      </c>
      <c r="AX49" s="154">
        <f t="shared" si="37"/>
        <v>249.73873709535107</v>
      </c>
      <c r="AY49" s="154">
        <f t="shared" si="37"/>
        <v>259.17388889100431</v>
      </c>
      <c r="AZ49" s="154">
        <f t="shared" si="37"/>
        <v>268.37012177966511</v>
      </c>
      <c r="BA49" s="154">
        <f t="shared" si="37"/>
        <v>277.38034332503912</v>
      </c>
      <c r="BB49" s="154">
        <f t="shared" si="37"/>
        <v>286.24919056393622</v>
      </c>
      <c r="BC49" s="154">
        <f t="shared" si="37"/>
        <v>296.77281179333755</v>
      </c>
      <c r="BD49" s="154">
        <f t="shared" si="37"/>
        <v>308.75258931404267</v>
      </c>
      <c r="BE49" s="154">
        <f t="shared" si="37"/>
        <v>322.02095340767067</v>
      </c>
      <c r="BF49" s="154">
        <f t="shared" si="37"/>
        <v>357.12425596960611</v>
      </c>
      <c r="BG49" s="154">
        <f t="shared" si="37"/>
        <v>391.06992513438757</v>
      </c>
      <c r="BH49" s="154">
        <f t="shared" si="37"/>
        <v>424.11816675623993</v>
      </c>
      <c r="BI49" s="154">
        <f t="shared" si="37"/>
        <v>456.48851122892523</v>
      </c>
      <c r="BJ49" s="154">
        <f t="shared" si="37"/>
        <v>488.36617188643623</v>
      </c>
      <c r="BK49" s="154">
        <f t="shared" si="37"/>
        <v>519.90740945650475</v>
      </c>
      <c r="BL49" s="154">
        <f t="shared" si="37"/>
        <v>551.24405794106303</v>
      </c>
      <c r="BM49" s="154">
        <f t="shared" si="37"/>
        <v>584.16541188331462</v>
      </c>
      <c r="BN49" s="154">
        <f t="shared" si="37"/>
        <v>618.546917165472</v>
      </c>
      <c r="BO49" s="211">
        <f t="shared" si="37"/>
        <v>654.28349000837056</v>
      </c>
      <c r="BP49" s="591">
        <f t="shared" si="37"/>
        <v>691.28647336205063</v>
      </c>
      <c r="BQ49" s="212">
        <f t="shared" si="37"/>
        <v>729.48106907431236</v>
      </c>
      <c r="BR49" s="672">
        <f t="shared" si="37"/>
        <v>768.80417146348714</v>
      </c>
      <c r="BS49" s="477"/>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483"/>
      <c r="BP50" s="483"/>
      <c r="BQ50" s="678"/>
      <c r="BR50" s="678"/>
    </row>
    <row r="51" spans="1:71" ht="33.75"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144">
        <v>2016</v>
      </c>
      <c r="BQ51" s="144">
        <v>2017</v>
      </c>
      <c r="BR51" s="353">
        <v>2018</v>
      </c>
    </row>
    <row r="52" spans="1:71" s="18" customFormat="1" ht="16.2" thickBot="1" x14ac:dyDescent="0.35">
      <c r="A52" s="316"/>
      <c r="B52" s="317"/>
      <c r="C52" s="167">
        <v>0</v>
      </c>
      <c r="D52" s="167">
        <v>0</v>
      </c>
      <c r="E52" s="167">
        <v>0</v>
      </c>
      <c r="F52" s="318">
        <v>0</v>
      </c>
      <c r="G52" s="167">
        <f>G49*21</f>
        <v>22.703303908021184</v>
      </c>
      <c r="H52" s="167">
        <f t="shared" ref="H52:BR52" si="38">H49*21</f>
        <v>48.821396808333297</v>
      </c>
      <c r="I52" s="167">
        <f t="shared" si="38"/>
        <v>77.985500494570502</v>
      </c>
      <c r="J52" s="167">
        <f t="shared" si="38"/>
        <v>109.88448428485191</v>
      </c>
      <c r="K52" s="167">
        <f t="shared" si="38"/>
        <v>144.25585354273565</v>
      </c>
      <c r="L52" s="167">
        <f t="shared" si="38"/>
        <v>180.87814687539418</v>
      </c>
      <c r="M52" s="167">
        <f t="shared" si="38"/>
        <v>219.56452180414709</v>
      </c>
      <c r="N52" s="167">
        <f t="shared" si="38"/>
        <v>260.15734312498086</v>
      </c>
      <c r="O52" s="167">
        <f t="shared" si="38"/>
        <v>303.52034834196053</v>
      </c>
      <c r="P52" s="167">
        <f t="shared" si="38"/>
        <v>349.40793887296132</v>
      </c>
      <c r="Q52" s="167">
        <f t="shared" si="38"/>
        <v>397.61290818298096</v>
      </c>
      <c r="R52" s="167">
        <f t="shared" si="38"/>
        <v>447.96044032733357</v>
      </c>
      <c r="S52" s="167">
        <f t="shared" si="38"/>
        <v>500.30304664444679</v>
      </c>
      <c r="T52" s="167">
        <f t="shared" si="38"/>
        <v>554.51629394642509</v>
      </c>
      <c r="U52" s="167">
        <f t="shared" si="38"/>
        <v>610.49520048019747</v>
      </c>
      <c r="V52" s="167">
        <f t="shared" si="38"/>
        <v>668.1511952731463</v>
      </c>
      <c r="W52" s="167">
        <f t="shared" si="38"/>
        <v>727.40955279477737</v>
      </c>
      <c r="X52" s="167">
        <f t="shared" si="38"/>
        <v>788.20722863287983</v>
      </c>
      <c r="Y52" s="167">
        <f t="shared" si="38"/>
        <v>871.86161433350958</v>
      </c>
      <c r="Z52" s="167">
        <f t="shared" si="38"/>
        <v>975.79431024088672</v>
      </c>
      <c r="AA52" s="167">
        <f t="shared" si="38"/>
        <v>1097.8299729393311</v>
      </c>
      <c r="AB52" s="167">
        <f t="shared" si="38"/>
        <v>1236.1333093758299</v>
      </c>
      <c r="AC52" s="167">
        <f t="shared" si="38"/>
        <v>1389.1559200810591</v>
      </c>
      <c r="AD52" s="167">
        <f t="shared" si="38"/>
        <v>1555.5914518747095</v>
      </c>
      <c r="AE52" s="167">
        <f t="shared" si="38"/>
        <v>1734.3377611139326</v>
      </c>
      <c r="AF52" s="167">
        <f t="shared" si="38"/>
        <v>1924.4649915946193</v>
      </c>
      <c r="AG52" s="167">
        <f t="shared" si="38"/>
        <v>2125.1886425251218</v>
      </c>
      <c r="AH52" s="167">
        <f t="shared" si="38"/>
        <v>2335.8468465227493</v>
      </c>
      <c r="AI52" s="167">
        <f t="shared" si="38"/>
        <v>2536.6258077714556</v>
      </c>
      <c r="AJ52" s="167">
        <f t="shared" si="38"/>
        <v>2729.3532115043481</v>
      </c>
      <c r="AK52" s="167">
        <f t="shared" si="38"/>
        <v>2915.571038627631</v>
      </c>
      <c r="AL52" s="167">
        <f t="shared" si="38"/>
        <v>3096.5802271102866</v>
      </c>
      <c r="AM52" s="167">
        <f t="shared" si="38"/>
        <v>3273.47835189136</v>
      </c>
      <c r="AN52" s="167">
        <f t="shared" si="38"/>
        <v>3447.1914146523709</v>
      </c>
      <c r="AO52" s="167">
        <f t="shared" si="38"/>
        <v>3618.5006642025478</v>
      </c>
      <c r="AP52" s="167">
        <f t="shared" si="38"/>
        <v>3788.065224293071</v>
      </c>
      <c r="AQ52" s="167">
        <f t="shared" si="38"/>
        <v>3956.4411842443242</v>
      </c>
      <c r="AR52" s="167">
        <f t="shared" si="38"/>
        <v>4124.0977053203123</v>
      </c>
      <c r="AS52" s="167">
        <f t="shared" si="38"/>
        <v>4287.5546023828902</v>
      </c>
      <c r="AT52" s="167">
        <f t="shared" si="38"/>
        <v>4447.7721989314532</v>
      </c>
      <c r="AU52" s="167">
        <f t="shared" si="38"/>
        <v>4605.5607003958121</v>
      </c>
      <c r="AV52" s="167">
        <f t="shared" si="38"/>
        <v>4827.6735273812892</v>
      </c>
      <c r="AW52" s="167">
        <f t="shared" si="38"/>
        <v>5040.0410740289281</v>
      </c>
      <c r="AX52" s="167">
        <f t="shared" si="38"/>
        <v>5244.5134790023722</v>
      </c>
      <c r="AY52" s="167">
        <f t="shared" si="38"/>
        <v>5442.6516667110909</v>
      </c>
      <c r="AZ52" s="167">
        <f t="shared" si="38"/>
        <v>5635.7725573729676</v>
      </c>
      <c r="BA52" s="167">
        <f t="shared" si="38"/>
        <v>5824.987209825822</v>
      </c>
      <c r="BB52" s="167">
        <f t="shared" si="38"/>
        <v>6011.233001842661</v>
      </c>
      <c r="BC52" s="167">
        <f t="shared" si="38"/>
        <v>6232.2290476600883</v>
      </c>
      <c r="BD52" s="167">
        <f t="shared" si="38"/>
        <v>6483.8043755948956</v>
      </c>
      <c r="BE52" s="167">
        <f t="shared" si="38"/>
        <v>6762.440021561084</v>
      </c>
      <c r="BF52" s="167">
        <f t="shared" si="38"/>
        <v>7499.6093753617279</v>
      </c>
      <c r="BG52" s="167">
        <f t="shared" si="38"/>
        <v>8212.4684278221393</v>
      </c>
      <c r="BH52" s="167">
        <f t="shared" si="38"/>
        <v>8906.4815018810386</v>
      </c>
      <c r="BI52" s="167">
        <f t="shared" si="38"/>
        <v>9586.2587358074306</v>
      </c>
      <c r="BJ52" s="167">
        <f t="shared" si="38"/>
        <v>10255.689609615161</v>
      </c>
      <c r="BK52" s="167">
        <f t="shared" si="38"/>
        <v>10918.055598586599</v>
      </c>
      <c r="BL52" s="167">
        <f t="shared" si="38"/>
        <v>11576.125216762324</v>
      </c>
      <c r="BM52" s="167">
        <f t="shared" si="38"/>
        <v>12267.473649549607</v>
      </c>
      <c r="BN52" s="322">
        <f t="shared" si="38"/>
        <v>12989.485260474912</v>
      </c>
      <c r="BO52" s="167">
        <f t="shared" si="38"/>
        <v>13739.953290175781</v>
      </c>
      <c r="BP52" s="167">
        <f t="shared" si="38"/>
        <v>14517.015940603063</v>
      </c>
      <c r="BQ52" s="703">
        <f t="shared" si="38"/>
        <v>15319.10245056056</v>
      </c>
      <c r="BR52" s="729">
        <f t="shared" si="38"/>
        <v>16144.887600733229</v>
      </c>
      <c r="BS52" s="689"/>
    </row>
  </sheetData>
  <mergeCells count="2">
    <mergeCell ref="A43:B43"/>
    <mergeCell ref="A35:B3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Q43"/>
  <sheetViews>
    <sheetView zoomScale="70" zoomScaleNormal="70" workbookViewId="0">
      <pane xSplit="3" ySplit="4" topLeftCell="BD35" activePane="bottomRight" state="frozen"/>
      <selection pane="topRight" activeCell="C1" sqref="C1"/>
      <selection pane="bottomLeft" activeCell="A2" sqref="A2"/>
      <selection pane="bottomRight" activeCell="B44" sqref="B44"/>
    </sheetView>
  </sheetViews>
  <sheetFormatPr defaultRowHeight="14.4" x14ac:dyDescent="0.3"/>
  <cols>
    <col min="1" max="1" width="9.33203125" style="77"/>
    <col min="2" max="2" width="8" customWidth="1"/>
    <col min="3" max="3" width="19.6640625" customWidth="1"/>
    <col min="4" max="4" width="10" hidden="1" customWidth="1"/>
    <col min="5" max="14" width="15" hidden="1" customWidth="1"/>
    <col min="15" max="52" width="16.6640625" hidden="1" customWidth="1"/>
    <col min="53" max="53" width="2.33203125" hidden="1" customWidth="1"/>
    <col min="54" max="54" width="3.88671875" hidden="1" customWidth="1"/>
    <col min="55" max="61" width="16.6640625" bestFit="1" customWidth="1"/>
    <col min="62" max="63" width="16.5546875" customWidth="1"/>
    <col min="64" max="64" width="16.33203125" customWidth="1"/>
    <col min="65" max="65" width="16.33203125" style="77" customWidth="1"/>
    <col min="66" max="66" width="14.6640625" customWidth="1"/>
    <col min="67" max="68" width="17" customWidth="1"/>
    <col min="69" max="69" width="15.44140625" customWidth="1"/>
  </cols>
  <sheetData>
    <row r="1" spans="2:69" s="77" customFormat="1" x14ac:dyDescent="0.3"/>
    <row r="2" spans="2:69" s="77" customFormat="1" ht="15.6" x14ac:dyDescent="0.3">
      <c r="B2" s="101" t="s">
        <v>86</v>
      </c>
    </row>
    <row r="3" spans="2:69" s="77" customFormat="1" ht="15.6" x14ac:dyDescent="0.3">
      <c r="B3" s="101"/>
    </row>
    <row r="4" spans="2:69" ht="23.25" customHeight="1" x14ac:dyDescent="0.3">
      <c r="B4" s="102" t="s">
        <v>20</v>
      </c>
      <c r="C4" s="102" t="s">
        <v>259</v>
      </c>
      <c r="D4" s="102">
        <v>1954</v>
      </c>
      <c r="E4" s="102">
        <v>1955</v>
      </c>
      <c r="F4" s="102">
        <v>1956</v>
      </c>
      <c r="G4" s="102">
        <v>1957</v>
      </c>
      <c r="H4" s="102">
        <v>1958</v>
      </c>
      <c r="I4" s="102">
        <v>1959</v>
      </c>
      <c r="J4" s="102">
        <v>1960</v>
      </c>
      <c r="K4" s="102">
        <v>1961</v>
      </c>
      <c r="L4" s="102">
        <v>1962</v>
      </c>
      <c r="M4" s="102">
        <v>1963</v>
      </c>
      <c r="N4" s="102">
        <v>1964</v>
      </c>
      <c r="O4" s="102">
        <v>1965</v>
      </c>
      <c r="P4" s="102">
        <v>1966</v>
      </c>
      <c r="Q4" s="102">
        <v>1967</v>
      </c>
      <c r="R4" s="102">
        <v>1968</v>
      </c>
      <c r="S4" s="102">
        <v>1969</v>
      </c>
      <c r="T4" s="102">
        <v>1970</v>
      </c>
      <c r="U4" s="102">
        <v>1971</v>
      </c>
      <c r="V4" s="102">
        <v>1972</v>
      </c>
      <c r="W4" s="102">
        <v>1973</v>
      </c>
      <c r="X4" s="102">
        <v>1974</v>
      </c>
      <c r="Y4" s="102">
        <v>1975</v>
      </c>
      <c r="Z4" s="102">
        <v>1976</v>
      </c>
      <c r="AA4" s="102">
        <v>1977</v>
      </c>
      <c r="AB4" s="102">
        <v>1978</v>
      </c>
      <c r="AC4" s="102">
        <v>1979</v>
      </c>
      <c r="AD4" s="102">
        <v>1980</v>
      </c>
      <c r="AE4" s="102">
        <v>1981</v>
      </c>
      <c r="AF4" s="102">
        <v>1982</v>
      </c>
      <c r="AG4" s="102">
        <v>1983</v>
      </c>
      <c r="AH4" s="102">
        <v>1984</v>
      </c>
      <c r="AI4" s="102">
        <v>1985</v>
      </c>
      <c r="AJ4" s="102">
        <v>1986</v>
      </c>
      <c r="AK4" s="102">
        <v>1987</v>
      </c>
      <c r="AL4" s="102">
        <v>1988</v>
      </c>
      <c r="AM4" s="102">
        <v>1989</v>
      </c>
      <c r="AN4" s="102">
        <v>1990</v>
      </c>
      <c r="AO4" s="102">
        <v>1991</v>
      </c>
      <c r="AP4" s="102">
        <v>1992</v>
      </c>
      <c r="AQ4" s="102">
        <v>1993</v>
      </c>
      <c r="AR4" s="102">
        <v>1994</v>
      </c>
      <c r="AS4" s="102">
        <v>1995</v>
      </c>
      <c r="AT4" s="102">
        <v>1996</v>
      </c>
      <c r="AU4" s="102">
        <v>1997</v>
      </c>
      <c r="AV4" s="102">
        <v>1998</v>
      </c>
      <c r="AW4" s="102">
        <v>1999</v>
      </c>
      <c r="AX4" s="102">
        <v>2000</v>
      </c>
      <c r="AY4" s="102">
        <v>2001</v>
      </c>
      <c r="AZ4" s="102">
        <v>2002</v>
      </c>
      <c r="BA4" s="102">
        <v>2003</v>
      </c>
      <c r="BB4" s="102">
        <v>2004</v>
      </c>
      <c r="BC4" s="102">
        <v>2005</v>
      </c>
      <c r="BD4" s="102">
        <v>2006</v>
      </c>
      <c r="BE4" s="102">
        <v>2007</v>
      </c>
      <c r="BF4" s="102">
        <v>2008</v>
      </c>
      <c r="BG4" s="102">
        <v>2009</v>
      </c>
      <c r="BH4" s="102">
        <v>2010</v>
      </c>
      <c r="BI4" s="102">
        <v>2011</v>
      </c>
      <c r="BJ4" s="102">
        <v>2012</v>
      </c>
      <c r="BK4" s="102">
        <v>2013</v>
      </c>
      <c r="BL4" s="462">
        <v>2014</v>
      </c>
      <c r="BM4" s="462">
        <v>2015</v>
      </c>
      <c r="BN4" s="627">
        <v>2016</v>
      </c>
      <c r="BO4" s="627">
        <v>2017</v>
      </c>
      <c r="BP4" s="627">
        <v>2018</v>
      </c>
    </row>
    <row r="5" spans="2:69" ht="15.6" x14ac:dyDescent="0.3">
      <c r="B5" s="103">
        <v>1</v>
      </c>
      <c r="C5" s="104" t="s">
        <v>22</v>
      </c>
      <c r="D5" s="105">
        <f>'Andaman &amp; Nicobar'!F52</f>
        <v>0</v>
      </c>
      <c r="E5" s="105">
        <f>'Andaman &amp; Nicobar'!G52</f>
        <v>38.735006245769313</v>
      </c>
      <c r="F5" s="105">
        <f>'Andaman &amp; Nicobar'!H52</f>
        <v>74.447597698114265</v>
      </c>
      <c r="G5" s="105">
        <f>'Andaman &amp; Nicobar'!I52</f>
        <v>107.67319155638793</v>
      </c>
      <c r="H5" s="105">
        <f>'Andaman &amp; Nicobar'!J52</f>
        <v>138.86350843598981</v>
      </c>
      <c r="I5" s="105">
        <f>'Andaman &amp; Nicobar'!K52</f>
        <v>168.39965584452963</v>
      </c>
      <c r="J5" s="105">
        <f>'Andaman &amp; Nicobar'!L52</f>
        <v>196.60316644490808</v>
      </c>
      <c r="K5" s="105">
        <f>'Andaman &amp; Nicobar'!M52</f>
        <v>223.74531081366263</v>
      </c>
      <c r="L5" s="105">
        <f>'Andaman &amp; Nicobar'!N52</f>
        <v>250.05495442601759</v>
      </c>
      <c r="M5" s="105">
        <f>'Andaman &amp; Nicobar'!O52</f>
        <v>278.30362801054343</v>
      </c>
      <c r="N5" s="105">
        <f>'Andaman &amp; Nicobar'!P52</f>
        <v>308.3096475119653</v>
      </c>
      <c r="O5" s="105">
        <f>'Andaman &amp; Nicobar'!Q52</f>
        <v>339.91972978331637</v>
      </c>
      <c r="P5" s="105">
        <f>'Andaman &amp; Nicobar'!R52</f>
        <v>373.00455294707382</v>
      </c>
      <c r="Q5" s="105">
        <f>'Andaman &amp; Nicobar'!S52</f>
        <v>407.45501076203055</v>
      </c>
      <c r="R5" s="105">
        <f>'Andaman &amp; Nicobar'!T52</f>
        <v>443.17905250870683</v>
      </c>
      <c r="S5" s="105">
        <f>'Andaman &amp; Nicobar'!U52</f>
        <v>480.09901686486427</v>
      </c>
      <c r="T5" s="105">
        <f>'Andaman &amp; Nicobar'!V52</f>
        <v>518.14938255043012</v>
      </c>
      <c r="U5" s="105">
        <f>'Andaman &amp; Nicobar'!W52</f>
        <v>557.27487059231214</v>
      </c>
      <c r="V5" s="105">
        <f>'Andaman &amp; Nicobar'!X52</f>
        <v>597.42884324377007</v>
      </c>
      <c r="W5" s="105">
        <f>'Andaman &amp; Nicobar'!Y52</f>
        <v>645.06164316079821</v>
      </c>
      <c r="X5" s="105">
        <f>'Andaman &amp; Nicobar'!Z52</f>
        <v>699.39594528287637</v>
      </c>
      <c r="Y5" s="105">
        <f>'Andaman &amp; Nicobar'!AA52</f>
        <v>759.77593624590622</v>
      </c>
      <c r="Z5" s="105">
        <f>'Andaman &amp; Nicobar'!AB52</f>
        <v>825.64831963584732</v>
      </c>
      <c r="AA5" s="105">
        <f>'Andaman &amp; Nicobar'!AC52</f>
        <v>896.54629050704114</v>
      </c>
      <c r="AB5" s="105">
        <f>'Andaman &amp; Nicobar'!AD52</f>
        <v>972.07601500884005</v>
      </c>
      <c r="AC5" s="105">
        <f>'Andaman &amp; Nicobar'!AE52</f>
        <v>1051.9052235212266</v>
      </c>
      <c r="AD5" s="105">
        <f>'Andaman &amp; Nicobar'!AF52</f>
        <v>1135.7535869150386</v>
      </c>
      <c r="AE5" s="105">
        <f>'Andaman &amp; Nicobar'!AG52</f>
        <v>1223.3845971982059</v>
      </c>
      <c r="AF5" s="105">
        <f>'Andaman &amp; Nicobar'!AH52</f>
        <v>1314.5987173819008</v>
      </c>
      <c r="AG5" s="105">
        <f>'Andaman &amp; Nicobar'!AI52</f>
        <v>1408.1981864291311</v>
      </c>
      <c r="AH5" s="105">
        <f>'Andaman &amp; Nicobar'!AJ52</f>
        <v>1504.0270432483362</v>
      </c>
      <c r="AI5" s="105">
        <f>'Andaman &amp; Nicobar'!AK52</f>
        <v>1601.953706634537</v>
      </c>
      <c r="AJ5" s="105">
        <f>'Andaman &amp; Nicobar'!AL52</f>
        <v>1701.8671641978417</v>
      </c>
      <c r="AK5" s="105">
        <f>'Andaman &amp; Nicobar'!AM52</f>
        <v>1803.673757039847</v>
      </c>
      <c r="AL5" s="105">
        <f>'Andaman &amp; Nicobar'!AN52</f>
        <v>1907.2944670504205</v>
      </c>
      <c r="AM5" s="105">
        <f>'Andaman &amp; Nicobar'!AO52</f>
        <v>2012.6626282551042</v>
      </c>
      <c r="AN5" s="105">
        <f>'Andaman &amp; Nicobar'!AP52</f>
        <v>2119.7219959254053</v>
      </c>
      <c r="AO5" s="105">
        <f>'Andaman &amp; Nicobar'!AQ52</f>
        <v>2228.4251175263676</v>
      </c>
      <c r="AP5" s="105">
        <f>'Andaman &amp; Nicobar'!AR52</f>
        <v>2338.7319583181315</v>
      </c>
      <c r="AQ5" s="105">
        <f>'Andaman &amp; Nicobar'!AS52</f>
        <v>2464.7423137944588</v>
      </c>
      <c r="AR5" s="105">
        <f>'Andaman &amp; Nicobar'!AT52</f>
        <v>2604.80560231152</v>
      </c>
      <c r="AS5" s="105">
        <f>'Andaman &amp; Nicobar'!AU52</f>
        <v>2757.5292616639554</v>
      </c>
      <c r="AT5" s="105">
        <f>'Andaman &amp; Nicobar'!AV52</f>
        <v>2966.6355101956519</v>
      </c>
      <c r="AU5" s="105">
        <f>'Andaman &amp; Nicobar'!AW52</f>
        <v>3181.945282148577</v>
      </c>
      <c r="AV5" s="105">
        <f>'Andaman &amp; Nicobar'!AX52</f>
        <v>3403.3536927770142</v>
      </c>
      <c r="AW5" s="105">
        <f>'Andaman &amp; Nicobar'!AY52</f>
        <v>3630.7722529514754</v>
      </c>
      <c r="AX5" s="105">
        <f>'Andaman &amp; Nicobar'!AZ52</f>
        <v>3864.126306190853</v>
      </c>
      <c r="AY5" s="105">
        <f>'Andaman &amp; Nicobar'!BA52</f>
        <v>4103.3528663385032</v>
      </c>
      <c r="AZ5" s="105">
        <f>'Andaman &amp; Nicobar'!BB52</f>
        <v>4347.0138264713923</v>
      </c>
      <c r="BA5" s="105">
        <f>'Andaman &amp; Nicobar'!BC52</f>
        <v>4584.9916511557385</v>
      </c>
      <c r="BB5" s="105">
        <f>'Andaman &amp; Nicobar'!BD52</f>
        <v>4818.7079596918666</v>
      </c>
      <c r="BC5" s="342">
        <f>'Andaman &amp; Nicobar'!BE52</f>
        <v>5049.3621434067418</v>
      </c>
      <c r="BD5" s="342">
        <f>'Andaman &amp; Nicobar'!BF52</f>
        <v>5596.055130993248</v>
      </c>
      <c r="BE5" s="342">
        <f>'Andaman &amp; Nicobar'!BG52</f>
        <v>6102.6208684234989</v>
      </c>
      <c r="BF5" s="342">
        <f>'Andaman &amp; Nicobar'!BH52</f>
        <v>6576.0319180366141</v>
      </c>
      <c r="BG5" s="342">
        <f>'Andaman &amp; Nicobar'!BI52</f>
        <v>7022.1708890474965</v>
      </c>
      <c r="BH5" s="342">
        <f>'Andaman &amp; Nicobar'!BJ52</f>
        <v>7446.0008193599097</v>
      </c>
      <c r="BI5" s="342">
        <f>'Andaman &amp; Nicobar'!BK52</f>
        <v>7851.7089232412418</v>
      </c>
      <c r="BJ5" s="342">
        <f>'Andaman &amp; Nicobar'!BL52</f>
        <v>8242.8278683158405</v>
      </c>
      <c r="BK5" s="342">
        <f>'Andaman &amp; Nicobar'!BM52</f>
        <v>8631.0281657326505</v>
      </c>
      <c r="BL5" s="404">
        <f>'Andaman &amp; Nicobar'!BN52</f>
        <v>9017.6935458206244</v>
      </c>
      <c r="BM5" s="342">
        <f>'Andaman &amp; Nicobar'!BO52</f>
        <v>9403.9914337511946</v>
      </c>
      <c r="BN5" s="342">
        <f>'Andaman &amp; Nicobar'!BP52</f>
        <v>9790.9067624280997</v>
      </c>
      <c r="BO5" s="342">
        <f>'Andaman &amp; Nicobar'!BQ52</f>
        <v>10179.270499735718</v>
      </c>
      <c r="BP5" s="342">
        <f>'Andaman &amp; Nicobar'!BR52</f>
        <v>10569.783716399012</v>
      </c>
      <c r="BQ5" s="688"/>
    </row>
    <row r="6" spans="2:69" ht="15.6" x14ac:dyDescent="0.3">
      <c r="B6" s="106">
        <v>2</v>
      </c>
      <c r="C6" s="107" t="s">
        <v>23</v>
      </c>
      <c r="D6" s="105">
        <f>'Andhra Pradesh'!F52</f>
        <v>0</v>
      </c>
      <c r="E6" s="105">
        <f>'Andhra Pradesh'!G52</f>
        <v>16208.989537401611</v>
      </c>
      <c r="F6" s="105">
        <f>'Andhra Pradesh'!H52</f>
        <v>30333.862441866826</v>
      </c>
      <c r="G6" s="105">
        <f>'Andhra Pradesh'!I52</f>
        <v>42706.509409273312</v>
      </c>
      <c r="H6" s="105">
        <f>'Andhra Pradesh'!J52</f>
        <v>53606.939878182893</v>
      </c>
      <c r="I6" s="105">
        <f>'Andhra Pradesh'!K52</f>
        <v>63271.392124201302</v>
      </c>
      <c r="J6" s="105">
        <f>'Andhra Pradesh'!L52</f>
        <v>71899.1755818526</v>
      </c>
      <c r="K6" s="105">
        <f>'Andhra Pradesh'!M52</f>
        <v>79658.443572559598</v>
      </c>
      <c r="L6" s="105">
        <f>'Andhra Pradesh'!N52</f>
        <v>86691.063637982064</v>
      </c>
      <c r="M6" s="105">
        <f>'Andhra Pradesh'!O52</f>
        <v>93516.504506837897</v>
      </c>
      <c r="N6" s="105">
        <f>'Andhra Pradesh'!P52</f>
        <v>100182.32885980012</v>
      </c>
      <c r="O6" s="105">
        <f>'Andhra Pradesh'!Q52</f>
        <v>106728.66436443274</v>
      </c>
      <c r="P6" s="105">
        <f>'Andhra Pradesh'!R52</f>
        <v>113189.36591876378</v>
      </c>
      <c r="Q6" s="105">
        <f>'Andhra Pradesh'!S52</f>
        <v>119592.9962125798</v>
      </c>
      <c r="R6" s="105">
        <f>'Andhra Pradesh'!T52</f>
        <v>125963.65300707231</v>
      </c>
      <c r="S6" s="105">
        <f>'Andhra Pradesh'!U52</f>
        <v>132321.66709387134</v>
      </c>
      <c r="T6" s="105">
        <f>'Andhra Pradesh'!V52</f>
        <v>138684.19114890473</v>
      </c>
      <c r="U6" s="105">
        <f>'Andhra Pradesh'!W52</f>
        <v>145065.69653643793</v>
      </c>
      <c r="V6" s="105">
        <f>'Andhra Pradesh'!X52</f>
        <v>151478.39245255131</v>
      </c>
      <c r="W6" s="105">
        <f>'Andhra Pradesh'!Y52</f>
        <v>158828.56936165778</v>
      </c>
      <c r="X6" s="105">
        <f>'Andhra Pradesh'!Z52</f>
        <v>167018.42387620787</v>
      </c>
      <c r="Y6" s="105">
        <f>'Andhra Pradesh'!AA52</f>
        <v>175965.44126476345</v>
      </c>
      <c r="Z6" s="105">
        <f>'Andhra Pradesh'!AB52</f>
        <v>185600.00552449573</v>
      </c>
      <c r="AA6" s="105">
        <f>'Andhra Pradesh'!AC52</f>
        <v>195863.38304789731</v>
      </c>
      <c r="AB6" s="105">
        <f>'Andhra Pradesh'!AD52</f>
        <v>206706.02148334438</v>
      </c>
      <c r="AC6" s="105">
        <f>'Andhra Pradesh'!AE52</f>
        <v>218086.11451830686</v>
      </c>
      <c r="AD6" s="105">
        <f>'Andhra Pradesh'!AF52</f>
        <v>229968.39101609663</v>
      </c>
      <c r="AE6" s="105">
        <f>'Andhra Pradesh'!AG52</f>
        <v>242323.09343513695</v>
      </c>
      <c r="AF6" s="105">
        <f>'Andhra Pradesh'!AH52</f>
        <v>255125.11594205146</v>
      </c>
      <c r="AG6" s="105">
        <f>'Andhra Pradesh'!AI52</f>
        <v>268515.35489213566</v>
      </c>
      <c r="AH6" s="105">
        <f>'Andhra Pradesh'!AJ52</f>
        <v>282434.84982742794</v>
      </c>
      <c r="AI6" s="105">
        <f>'Andhra Pradesh'!AK52</f>
        <v>296833.85700718366</v>
      </c>
      <c r="AJ6" s="105">
        <f>'Andhra Pradesh'!AL52</f>
        <v>311670.40864775976</v>
      </c>
      <c r="AK6" s="105">
        <f>'Andhra Pradesh'!AM52</f>
        <v>326909.09738256957</v>
      </c>
      <c r="AL6" s="105">
        <f>'Andhra Pradesh'!AN52</f>
        <v>342520.05073563819</v>
      </c>
      <c r="AM6" s="105">
        <f>'Andhra Pradesh'!AO52</f>
        <v>358478.06590577209</v>
      </c>
      <c r="AN6" s="105">
        <f>'Andhra Pradesh'!AP52</f>
        <v>374761.87980153802</v>
      </c>
      <c r="AO6" s="105">
        <f>'Andhra Pradesh'!AQ52</f>
        <v>391353.55318460101</v>
      </c>
      <c r="AP6" s="105">
        <f>'Andhra Pradesh'!AR52</f>
        <v>408237.95108397043</v>
      </c>
      <c r="AQ6" s="105">
        <f>'Andhra Pradesh'!AS52</f>
        <v>424860.46964108554</v>
      </c>
      <c r="AR6" s="105">
        <f>'Andhra Pradesh'!AT52</f>
        <v>441297.48160763399</v>
      </c>
      <c r="AS6" s="105">
        <f>'Andhra Pradesh'!AU52</f>
        <v>457613.42112288834</v>
      </c>
      <c r="AT6" s="105">
        <f>'Andhra Pradesh'!AV52</f>
        <v>480483.58522471052</v>
      </c>
      <c r="AU6" s="105">
        <f>'Andhra Pradesh'!AW52</f>
        <v>502487.92552955379</v>
      </c>
      <c r="AV6" s="105">
        <f>'Andhra Pradesh'!AX52</f>
        <v>523799.89625739295</v>
      </c>
      <c r="AW6" s="105">
        <f>'Andhra Pradesh'!AY52</f>
        <v>544565.83721032098</v>
      </c>
      <c r="AX6" s="105">
        <f>'Andhra Pradesh'!AZ52</f>
        <v>564909.21230682789</v>
      </c>
      <c r="AY6" s="105">
        <f>'Andhra Pradesh'!BA52</f>
        <v>584934.185547075</v>
      </c>
      <c r="AZ6" s="105">
        <f>'Andhra Pradesh'!BB52</f>
        <v>604728.63798216102</v>
      </c>
      <c r="BA6" s="105">
        <f>'Andhra Pradesh'!BC52</f>
        <v>626867.25750381814</v>
      </c>
      <c r="BB6" s="105">
        <f>'Andhra Pradesh'!BD52</f>
        <v>651085.20982852927</v>
      </c>
      <c r="BC6" s="342">
        <f>'Andhra Pradesh'!BE52</f>
        <v>677159.05965075409</v>
      </c>
      <c r="BD6" s="342">
        <f>'Andhra Pradesh'!BF52</f>
        <v>739801.78956678452</v>
      </c>
      <c r="BE6" s="342">
        <f>'Andhra Pradesh'!BG52</f>
        <v>800024.02058845211</v>
      </c>
      <c r="BF6" s="342">
        <f>'Andhra Pradesh'!BH52</f>
        <v>858332.27709869167</v>
      </c>
      <c r="BG6" s="342">
        <f>'Andhra Pradesh'!BI52</f>
        <v>915153.90343057737</v>
      </c>
      <c r="BH6" s="342">
        <f>'Andhra Pradesh'!BJ52</f>
        <v>970849.44131746597</v>
      </c>
      <c r="BI6" s="342">
        <f>'Andhra Pradesh'!BK52</f>
        <v>1025723.0724962641</v>
      </c>
      <c r="BJ6" s="342">
        <f>'Andhra Pradesh'!BL52</f>
        <v>1080031.4289196904</v>
      </c>
      <c r="BK6" s="342">
        <f>'Andhra Pradesh'!BM52</f>
        <v>1136206.0160850415</v>
      </c>
      <c r="BL6" s="404">
        <f>'Andhra Pradesh'!BN52</f>
        <v>1116290.0936039754</v>
      </c>
      <c r="BM6" s="342">
        <f>'Andhra Pradesh'!BO52</f>
        <v>978482.88696442673</v>
      </c>
      <c r="BN6" s="342">
        <f>'Andhra Pradesh'!BP52</f>
        <v>941665.42999644042</v>
      </c>
      <c r="BO6" s="342">
        <f>'Andhra Pradesh'!BQ52</f>
        <v>916222.40355135326</v>
      </c>
      <c r="BP6" s="342">
        <f>'Andhra Pradesh'!BR52</f>
        <v>900629.51508440799</v>
      </c>
      <c r="BQ6" s="450"/>
    </row>
    <row r="7" spans="2:69" ht="15.6" x14ac:dyDescent="0.3">
      <c r="B7" s="106">
        <v>3</v>
      </c>
      <c r="C7" s="107" t="s">
        <v>24</v>
      </c>
      <c r="D7" s="105">
        <f>'Arunachal Pradesh'!F52</f>
        <v>0</v>
      </c>
      <c r="E7" s="105">
        <f>'Arunachal Pradesh'!G52</f>
        <v>0</v>
      </c>
      <c r="F7" s="105">
        <f>'Arunachal Pradesh'!H52</f>
        <v>0</v>
      </c>
      <c r="G7" s="105">
        <f>'Arunachal Pradesh'!I52</f>
        <v>0</v>
      </c>
      <c r="H7" s="105">
        <f>'Arunachal Pradesh'!J52</f>
        <v>0</v>
      </c>
      <c r="I7" s="105">
        <f>'Arunachal Pradesh'!K52</f>
        <v>0</v>
      </c>
      <c r="J7" s="105">
        <f>'Arunachal Pradesh'!L52</f>
        <v>0</v>
      </c>
      <c r="K7" s="105">
        <f>'Arunachal Pradesh'!M52</f>
        <v>0</v>
      </c>
      <c r="L7" s="105">
        <f>'Arunachal Pradesh'!N52</f>
        <v>0</v>
      </c>
      <c r="M7" s="105">
        <f>'Arunachal Pradesh'!O52</f>
        <v>0</v>
      </c>
      <c r="N7" s="105">
        <f>'Arunachal Pradesh'!P52</f>
        <v>0</v>
      </c>
      <c r="O7" s="105">
        <f>'Arunachal Pradesh'!Q52</f>
        <v>0</v>
      </c>
      <c r="P7" s="105">
        <f>'Arunachal Pradesh'!R52</f>
        <v>0</v>
      </c>
      <c r="Q7" s="105">
        <f>'Arunachal Pradesh'!S52</f>
        <v>0</v>
      </c>
      <c r="R7" s="105">
        <f>'Arunachal Pradesh'!T52</f>
        <v>0</v>
      </c>
      <c r="S7" s="105">
        <f>'Arunachal Pradesh'!U52</f>
        <v>0</v>
      </c>
      <c r="T7" s="105">
        <f>'Arunachal Pradesh'!V52</f>
        <v>0</v>
      </c>
      <c r="U7" s="105">
        <f>'Arunachal Pradesh'!W52</f>
        <v>0</v>
      </c>
      <c r="V7" s="105">
        <f>'Arunachal Pradesh'!X52</f>
        <v>38.154867805570653</v>
      </c>
      <c r="W7" s="105">
        <f>'Arunachal Pradesh'!Y52</f>
        <v>76.42243636821226</v>
      </c>
      <c r="X7" s="105">
        <f>'Arunachal Pradesh'!Z52</f>
        <v>114.9687170569015</v>
      </c>
      <c r="Y7" s="105">
        <f>'Arunachal Pradesh'!AA52</f>
        <v>153.93377029152785</v>
      </c>
      <c r="Z7" s="105">
        <f>'Arunachal Pradesh'!AB52</f>
        <v>193.43576220336621</v>
      </c>
      <c r="AA7" s="105">
        <f>'Arunachal Pradesh'!AC52</f>
        <v>233.57438715711646</v>
      </c>
      <c r="AB7" s="105">
        <f>'Arunachal Pradesh'!AD52</f>
        <v>274.43375526322785</v>
      </c>
      <c r="AC7" s="105">
        <f>'Arunachal Pradesh'!AE52</f>
        <v>316.08482851339477</v>
      </c>
      <c r="AD7" s="105">
        <f>'Arunachal Pradesh'!AF52</f>
        <v>358.58747609858995</v>
      </c>
      <c r="AE7" s="105">
        <f>'Arunachal Pradesh'!AG52</f>
        <v>401.99220843914031</v>
      </c>
      <c r="AF7" s="105">
        <f>'Arunachal Pradesh'!AH52</f>
        <v>446.34164015067984</v>
      </c>
      <c r="AG7" s="105">
        <f>'Arunachal Pradesh'!AI52</f>
        <v>502.60442136583578</v>
      </c>
      <c r="AH7" s="105">
        <f>'Arunachal Pradesh'!AJ52</f>
        <v>569.18778371452811</v>
      </c>
      <c r="AI7" s="105">
        <f>'Arunachal Pradesh'!AK52</f>
        <v>644.74794087612611</v>
      </c>
      <c r="AJ7" s="105">
        <f>'Arunachal Pradesh'!AL52</f>
        <v>728.15116762765513</v>
      </c>
      <c r="AK7" s="105">
        <f>'Arunachal Pradesh'!AM52</f>
        <v>818.440963027355</v>
      </c>
      <c r="AL7" s="105">
        <f>'Arunachal Pradesh'!AN52</f>
        <v>914.81034665964705</v>
      </c>
      <c r="AM7" s="105">
        <f>'Arunachal Pradesh'!AO52</f>
        <v>1016.5784855397465</v>
      </c>
      <c r="AN7" s="105">
        <f>'Arunachal Pradesh'!AP52</f>
        <v>1123.1709747078519</v>
      </c>
      <c r="AO7" s="105">
        <f>'Arunachal Pradesh'!AQ52</f>
        <v>1234.1032003670157</v>
      </c>
      <c r="AP7" s="105">
        <f>'Arunachal Pradesh'!AR52</f>
        <v>1348.9663037004998</v>
      </c>
      <c r="AQ7" s="105">
        <f>'Arunachal Pradesh'!AS52</f>
        <v>1483.224888898055</v>
      </c>
      <c r="AR7" s="105">
        <f>'Arunachal Pradesh'!AT52</f>
        <v>1634.7535996984273</v>
      </c>
      <c r="AS7" s="105">
        <f>'Arunachal Pradesh'!AU52</f>
        <v>1801.7593161954253</v>
      </c>
      <c r="AT7" s="105">
        <f>'Arunachal Pradesh'!AV52</f>
        <v>2017.6217315142808</v>
      </c>
      <c r="AU7" s="105">
        <f>'Arunachal Pradesh'!AW52</f>
        <v>2243.8082271869353</v>
      </c>
      <c r="AV7" s="105">
        <f>'Arunachal Pradesh'!AX52</f>
        <v>2479.6798665225128</v>
      </c>
      <c r="AW7" s="105">
        <f>'Arunachal Pradesh'!AY52</f>
        <v>2724.6975916133633</v>
      </c>
      <c r="AX7" s="105">
        <f>'Arunachal Pradesh'!AZ52</f>
        <v>2978.4066102524494</v>
      </c>
      <c r="AY7" s="105">
        <f>'Arunachal Pradesh'!BA52</f>
        <v>3240.4232234926862</v>
      </c>
      <c r="AZ7" s="105">
        <f>'Arunachal Pradesh'!BB52</f>
        <v>3510.4237123263297</v>
      </c>
      <c r="BA7" s="105">
        <f>'Arunachal Pradesh'!BC52</f>
        <v>3779.0632509398197</v>
      </c>
      <c r="BB7" s="105">
        <f>'Arunachal Pradesh'!BD52</f>
        <v>4047.3368252547289</v>
      </c>
      <c r="BC7" s="342">
        <f>'Arunachal Pradesh'!BE52</f>
        <v>4316.0838846823744</v>
      </c>
      <c r="BD7" s="342">
        <f>'Arunachal Pradesh'!BF52</f>
        <v>4806.0892748579672</v>
      </c>
      <c r="BE7" s="342">
        <f>'Arunachal Pradesh'!BG52</f>
        <v>5273.7165960182892</v>
      </c>
      <c r="BF7" s="342">
        <f>'Arunachal Pradesh'!BH52</f>
        <v>5723.4284824954011</v>
      </c>
      <c r="BG7" s="342">
        <f>'Arunachal Pradesh'!BI52</f>
        <v>6158.9899682277255</v>
      </c>
      <c r="BH7" s="342">
        <f>'Arunachal Pradesh'!BJ52</f>
        <v>6583.5775358716301</v>
      </c>
      <c r="BI7" s="342">
        <f>'Arunachal Pradesh'!BK52</f>
        <v>6999.871119321786</v>
      </c>
      <c r="BJ7" s="342">
        <f>'Arunachal Pradesh'!BL52</f>
        <v>7410.1317243688118</v>
      </c>
      <c r="BK7" s="342">
        <f>'Arunachal Pradesh'!BM52</f>
        <v>7834.4161933003597</v>
      </c>
      <c r="BL7" s="404">
        <f>'Arunachal Pradesh'!BN52</f>
        <v>7610.9615999062926</v>
      </c>
      <c r="BM7" s="342">
        <f>'Arunachal Pradesh'!BO52</f>
        <v>8164.4888293883605</v>
      </c>
      <c r="BN7" s="342">
        <f>'Arunachal Pradesh'!BP52</f>
        <v>8713.9691289156544</v>
      </c>
      <c r="BO7" s="342">
        <f>'Arunachal Pradesh'!BQ52</f>
        <v>9261.4766790676204</v>
      </c>
      <c r="BP7" s="342">
        <f>'Arunachal Pradesh'!BR52</f>
        <v>9808.7614238672213</v>
      </c>
      <c r="BQ7" s="450"/>
    </row>
    <row r="8" spans="2:69" ht="15.6" x14ac:dyDescent="0.3">
      <c r="B8" s="106">
        <v>4</v>
      </c>
      <c r="C8" s="107" t="s">
        <v>25</v>
      </c>
      <c r="D8" s="105">
        <f>Assam!F52</f>
        <v>0</v>
      </c>
      <c r="E8" s="105">
        <f>Assam!G52</f>
        <v>509.44320508437431</v>
      </c>
      <c r="F8" s="105">
        <f>Assam!H52</f>
        <v>992.94106124536518</v>
      </c>
      <c r="G8" s="105">
        <f>Assam!I52</f>
        <v>1455.7183629816141</v>
      </c>
      <c r="H8" s="105">
        <f>Assam!J52</f>
        <v>1902.1831632826661</v>
      </c>
      <c r="I8" s="105">
        <f>Assam!K52</f>
        <v>2336.0544469169527</v>
      </c>
      <c r="J8" s="105">
        <f>Assam!L52</f>
        <v>2760.4698457914951</v>
      </c>
      <c r="K8" s="105">
        <f>Assam!M52</f>
        <v>3178.0765162129037</v>
      </c>
      <c r="L8" s="105">
        <f>Assam!N52</f>
        <v>3591.1078101865428</v>
      </c>
      <c r="M8" s="105">
        <f>Assam!O52</f>
        <v>4009.8506134027957</v>
      </c>
      <c r="N8" s="105">
        <f>Assam!P52</f>
        <v>4434.7705106790918</v>
      </c>
      <c r="O8" s="105">
        <f>Assam!Q52</f>
        <v>4866.2603064686773</v>
      </c>
      <c r="P8" s="105">
        <f>Assam!R52</f>
        <v>5304.6514019098913</v>
      </c>
      <c r="Q8" s="105">
        <f>Assam!S52</f>
        <v>5750.223393411542</v>
      </c>
      <c r="R8" s="105">
        <f>Assam!T52</f>
        <v>6203.2121707844235</v>
      </c>
      <c r="S8" s="105">
        <f>Assam!U52</f>
        <v>6663.8167494703775</v>
      </c>
      <c r="T8" s="105">
        <f>Assam!V52</f>
        <v>7132.2050347551713</v>
      </c>
      <c r="U8" s="105">
        <f>Assam!W52</f>
        <v>7608.5186849178162</v>
      </c>
      <c r="V8" s="105">
        <f>Assam!X52</f>
        <v>8092.8772141708832</v>
      </c>
      <c r="W8" s="105">
        <f>Assam!Y52</f>
        <v>8595.4912040876443</v>
      </c>
      <c r="X8" s="105">
        <f>Assam!Z52</f>
        <v>9115.7136240631553</v>
      </c>
      <c r="Y8" s="105">
        <f>Assam!AA52</f>
        <v>9652.9985875188759</v>
      </c>
      <c r="Z8" s="105">
        <f>Assam!AB52</f>
        <v>10206.885541036841</v>
      </c>
      <c r="AA8" s="105">
        <f>Assam!AC52</f>
        <v>10776.985925053332</v>
      </c>
      <c r="AB8" s="105">
        <f>Assam!AD52</f>
        <v>11362.971919757092</v>
      </c>
      <c r="AC8" s="105">
        <f>Assam!AE52</f>
        <v>11964.566950232207</v>
      </c>
      <c r="AD8" s="105">
        <f>Assam!AF52</f>
        <v>12581.537675840073</v>
      </c>
      <c r="AE8" s="105">
        <f>Assam!AG52</f>
        <v>13213.687231823651</v>
      </c>
      <c r="AF8" s="105">
        <f>Assam!AH52</f>
        <v>13860.849527386241</v>
      </c>
      <c r="AG8" s="105">
        <f>Assam!AI52</f>
        <v>14535.436657755074</v>
      </c>
      <c r="AH8" s="105">
        <f>Assam!AJ52</f>
        <v>15234.777780497649</v>
      </c>
      <c r="AI8" s="105">
        <f>Assam!AK52</f>
        <v>15956.619560105326</v>
      </c>
      <c r="AJ8" s="105">
        <f>Assam!AL52</f>
        <v>16699.060903180478</v>
      </c>
      <c r="AK8" s="105">
        <f>Assam!AM52</f>
        <v>17460.497895839606</v>
      </c>
      <c r="AL8" s="105">
        <f>Assam!AN52</f>
        <v>18239.577348518793</v>
      </c>
      <c r="AM8" s="105">
        <f>Assam!AO52</f>
        <v>19035.157602669726</v>
      </c>
      <c r="AN8" s="105">
        <f>Assam!AP52</f>
        <v>19846.275464165181</v>
      </c>
      <c r="AO8" s="105">
        <f>Assam!AQ52</f>
        <v>20672.11830568497</v>
      </c>
      <c r="AP8" s="105">
        <f>Assam!AR52</f>
        <v>21512.000530065601</v>
      </c>
      <c r="AQ8" s="105">
        <f>Assam!AS52</f>
        <v>22435.034978160507</v>
      </c>
      <c r="AR8" s="105">
        <f>Assam!AT52</f>
        <v>23432.550431785712</v>
      </c>
      <c r="AS8" s="105">
        <f>Assam!AU52</f>
        <v>24497.231160294054</v>
      </c>
      <c r="AT8" s="105">
        <f>Assam!AV52</f>
        <v>25996.634954804806</v>
      </c>
      <c r="AU8" s="105">
        <f>Assam!AW52</f>
        <v>27510.882510438933</v>
      </c>
      <c r="AV8" s="105">
        <f>Assam!AX52</f>
        <v>29042.306978863409</v>
      </c>
      <c r="AW8" s="105">
        <f>Assam!AY52</f>
        <v>30592.876792747385</v>
      </c>
      <c r="AX8" s="105">
        <f>Assam!AZ52</f>
        <v>32164.252678749879</v>
      </c>
      <c r="AY8" s="105">
        <f>Assam!BA52</f>
        <v>33757.835758219517</v>
      </c>
      <c r="AZ8" s="105">
        <f>Assam!BB52</f>
        <v>35374.808128777768</v>
      </c>
      <c r="BA8" s="105">
        <f>Assam!BC52</f>
        <v>37022.196609088336</v>
      </c>
      <c r="BB8" s="105">
        <f>Assam!BD52</f>
        <v>38700.179219735364</v>
      </c>
      <c r="BC8" s="342">
        <f>Assam!BE52</f>
        <v>40408.906153069613</v>
      </c>
      <c r="BD8" s="342">
        <f>Assam!BF52</f>
        <v>44669.310086385332</v>
      </c>
      <c r="BE8" s="342">
        <f>Assam!BG52</f>
        <v>48661.419339760017</v>
      </c>
      <c r="BF8" s="342">
        <f>Assam!BH52</f>
        <v>52433.649920010204</v>
      </c>
      <c r="BG8" s="342">
        <f>Assam!BI52</f>
        <v>56026.849428633854</v>
      </c>
      <c r="BH8" s="342">
        <f>Assam!BJ52</f>
        <v>59475.480157295446</v>
      </c>
      <c r="BI8" s="342">
        <f>Assam!BK52</f>
        <v>62808.617241454805</v>
      </c>
      <c r="BJ8" s="342">
        <f>Assam!BL52</f>
        <v>66050.790782308977</v>
      </c>
      <c r="BK8" s="342">
        <f>Assam!BM52</f>
        <v>69314.221203296343</v>
      </c>
      <c r="BL8" s="404">
        <f>Assam!BN52</f>
        <v>72604.474365804053</v>
      </c>
      <c r="BM8" s="342">
        <f>Assam!BO52</f>
        <v>75926.246074027513</v>
      </c>
      <c r="BN8" s="342">
        <f>Assam!BP52</f>
        <v>79283.498082582621</v>
      </c>
      <c r="BO8" s="342">
        <f>Assam!BQ52</f>
        <v>82679.572843365371</v>
      </c>
      <c r="BP8" s="342">
        <f>Assam!BR52</f>
        <v>86117.290315146704</v>
      </c>
      <c r="BQ8" s="450"/>
    </row>
    <row r="9" spans="2:69" ht="15.6" x14ac:dyDescent="0.3">
      <c r="B9" s="106">
        <v>5</v>
      </c>
      <c r="C9" s="107" t="s">
        <v>26</v>
      </c>
      <c r="D9" s="105">
        <f>Bihar!F52</f>
        <v>0</v>
      </c>
      <c r="E9" s="105">
        <f>Bihar!G52</f>
        <v>4999.9731327738518</v>
      </c>
      <c r="F9" s="105">
        <f>Bihar!H52</f>
        <v>9497.2694537867319</v>
      </c>
      <c r="G9" s="105">
        <f>Bihar!I52</f>
        <v>13575.813315256863</v>
      </c>
      <c r="H9" s="105">
        <f>Bihar!J52</f>
        <v>17306.409988432199</v>
      </c>
      <c r="I9" s="105">
        <f>Bihar!K52</f>
        <v>20748.796442428233</v>
      </c>
      <c r="J9" s="105">
        <f>Bihar!L52</f>
        <v>23953.371544676833</v>
      </c>
      <c r="K9" s="105">
        <f>Bihar!M52</f>
        <v>26962.65579590018</v>
      </c>
      <c r="L9" s="105">
        <f>Bihar!N52</f>
        <v>29812.522878857333</v>
      </c>
      <c r="M9" s="105">
        <f>Bihar!O52</f>
        <v>32612.055214598098</v>
      </c>
      <c r="N9" s="105">
        <f>Bihar!P52</f>
        <v>35376.251240583668</v>
      </c>
      <c r="O9" s="105">
        <f>Bihar!Q52</f>
        <v>38117.764833843357</v>
      </c>
      <c r="P9" s="105">
        <f>Bihar!R52</f>
        <v>40847.271813394131</v>
      </c>
      <c r="Q9" s="105">
        <f>Bihar!S52</f>
        <v>43573.779150887392</v>
      </c>
      <c r="R9" s="105">
        <f>Bihar!T52</f>
        <v>46304.885845350749</v>
      </c>
      <c r="S9" s="105">
        <f>Bihar!U52</f>
        <v>49047.003017908668</v>
      </c>
      <c r="T9" s="105">
        <f>Bihar!V52</f>
        <v>51805.539601227581</v>
      </c>
      <c r="U9" s="105">
        <f>Bihar!W52</f>
        <v>54585.05900192885</v>
      </c>
      <c r="V9" s="105">
        <f>Bihar!X52</f>
        <v>57389.411273484475</v>
      </c>
      <c r="W9" s="105">
        <f>Bihar!Y52</f>
        <v>60582.252890421674</v>
      </c>
      <c r="X9" s="105">
        <f>Bihar!Z52</f>
        <v>64124.251679530578</v>
      </c>
      <c r="Y9" s="105">
        <f>Bihar!AA52</f>
        <v>67982.223885211162</v>
      </c>
      <c r="Z9" s="105">
        <f>Bihar!AB52</f>
        <v>72128.173046910801</v>
      </c>
      <c r="AA9" s="105">
        <f>Bihar!AC52</f>
        <v>76538.479119541022</v>
      </c>
      <c r="AB9" s="105">
        <f>Bihar!AD52</f>
        <v>81193.214350844341</v>
      </c>
      <c r="AC9" s="105">
        <f>Bihar!AE52</f>
        <v>86075.566101024815</v>
      </c>
      <c r="AD9" s="105">
        <f>Bihar!AF52</f>
        <v>91171.349887394317</v>
      </c>
      <c r="AE9" s="105">
        <f>Bihar!AG52</f>
        <v>96468.598550032126</v>
      </c>
      <c r="AF9" s="105">
        <f>Bihar!AH52</f>
        <v>101957.21563919677</v>
      </c>
      <c r="AG9" s="105">
        <f>Bihar!AI52</f>
        <v>107368.72654790805</v>
      </c>
      <c r="AH9" s="105">
        <f>Bihar!AJ52</f>
        <v>112724.53866901482</v>
      </c>
      <c r="AI9" s="105">
        <f>Bihar!AK52</f>
        <v>118042.71298502466</v>
      </c>
      <c r="AJ9" s="105">
        <f>Bihar!AL52</f>
        <v>123338.48718001436</v>
      </c>
      <c r="AK9" s="105">
        <f>Bihar!AM52</f>
        <v>128624.7169785232</v>
      </c>
      <c r="AL9" s="105">
        <f>Bihar!AN52</f>
        <v>133912.2484942122</v>
      </c>
      <c r="AM9" s="105">
        <f>Bihar!AO52</f>
        <v>139210.23237286482</v>
      </c>
      <c r="AN9" s="105">
        <f>Bihar!AP52</f>
        <v>144526.38882845556</v>
      </c>
      <c r="AO9" s="105">
        <f>Bihar!AQ52</f>
        <v>149867.23124869732</v>
      </c>
      <c r="AP9" s="105">
        <f>Bihar!AR52</f>
        <v>155238.25484649997</v>
      </c>
      <c r="AQ9" s="105">
        <f>Bihar!AS52</f>
        <v>161024.34856969715</v>
      </c>
      <c r="AR9" s="105">
        <f>Bihar!AT52</f>
        <v>167184.05031678634</v>
      </c>
      <c r="AS9" s="105">
        <f>Bihar!AU52</f>
        <v>173682.37935493127</v>
      </c>
      <c r="AT9" s="105">
        <f>Bihar!AV52</f>
        <v>183051.01730792547</v>
      </c>
      <c r="AU9" s="105">
        <f>Bihar!AW52</f>
        <v>192405.20199747197</v>
      </c>
      <c r="AV9" s="105">
        <f>Bihar!AX52</f>
        <v>201772.38110487588</v>
      </c>
      <c r="AW9" s="105">
        <f>Bihar!AY52</f>
        <v>211175.71168132161</v>
      </c>
      <c r="AX9" s="105">
        <f>Bihar!AZ52</f>
        <v>220634.73086051445</v>
      </c>
      <c r="AY9" s="105">
        <f>Bihar!BA52</f>
        <v>230165.92172531228</v>
      </c>
      <c r="AZ9" s="105">
        <f>Bihar!BB52</f>
        <v>221160.64889489728</v>
      </c>
      <c r="BA9" s="105">
        <f>Bihar!BC52</f>
        <v>214877.09183714201</v>
      </c>
      <c r="BB9" s="105">
        <f>Bihar!BD52</f>
        <v>210914.30856993271</v>
      </c>
      <c r="BC9" s="342">
        <f>Bihar!BE52</f>
        <v>208934.03248711853</v>
      </c>
      <c r="BD9" s="342">
        <f>Bihar!BF52</f>
        <v>210075.5211178617</v>
      </c>
      <c r="BE9" s="342">
        <f>Bihar!BG52</f>
        <v>212512.78359536288</v>
      </c>
      <c r="BF9" s="342">
        <f>Bihar!BH52</f>
        <v>216068.86042231618</v>
      </c>
      <c r="BG9" s="342">
        <f>Bihar!BI52</f>
        <v>220594.45446534525</v>
      </c>
      <c r="BH9" s="342">
        <f>Bihar!BJ52</f>
        <v>225963.6067656276</v>
      </c>
      <c r="BI9" s="342">
        <f>Bihar!BK52</f>
        <v>232070.04830815393</v>
      </c>
      <c r="BJ9" s="342">
        <f>Bihar!BL52</f>
        <v>238824.12208355652</v>
      </c>
      <c r="BK9" s="342">
        <f>Bihar!BM52</f>
        <v>246590.70716595522</v>
      </c>
      <c r="BL9" s="404">
        <f>Bihar!BN52</f>
        <v>255248.73079230162</v>
      </c>
      <c r="BM9" s="342">
        <f>Bihar!BO52</f>
        <v>264696.04633170983</v>
      </c>
      <c r="BN9" s="342">
        <f>Bihar!BP52</f>
        <v>274846.47474656091</v>
      </c>
      <c r="BO9" s="342">
        <f>Bihar!BQ52</f>
        <v>285627.30853333301</v>
      </c>
      <c r="BP9" s="342">
        <f>Bihar!BR52</f>
        <v>296977.20584818005</v>
      </c>
      <c r="BQ9" s="450"/>
    </row>
    <row r="10" spans="2:69" ht="15.6" x14ac:dyDescent="0.3">
      <c r="B10" s="106">
        <v>6</v>
      </c>
      <c r="C10" s="107" t="s">
        <v>27</v>
      </c>
      <c r="D10" s="105">
        <f>Chandigarh!F52</f>
        <v>0</v>
      </c>
      <c r="E10" s="105">
        <f>Chandigarh!G52</f>
        <v>0</v>
      </c>
      <c r="F10" s="105">
        <f>Chandigarh!H52</f>
        <v>0</v>
      </c>
      <c r="G10" s="105">
        <f>Chandigarh!I52</f>
        <v>0</v>
      </c>
      <c r="H10" s="105">
        <f>Chandigarh!J52</f>
        <v>0</v>
      </c>
      <c r="I10" s="105">
        <f>Chandigarh!K52</f>
        <v>0</v>
      </c>
      <c r="J10" s="105">
        <f>Chandigarh!L52</f>
        <v>0</v>
      </c>
      <c r="K10" s="105">
        <f>Chandigarh!M52</f>
        <v>0</v>
      </c>
      <c r="L10" s="105">
        <f>Chandigarh!N52</f>
        <v>231.18611031389014</v>
      </c>
      <c r="M10" s="105">
        <f>Chandigarh!O52</f>
        <v>460.37955485259664</v>
      </c>
      <c r="N10" s="105">
        <f>Chandigarh!P52</f>
        <v>688.60683992200256</v>
      </c>
      <c r="O10" s="105">
        <f>Chandigarh!Q52</f>
        <v>916.73400804140897</v>
      </c>
      <c r="P10" s="105">
        <f>Chandigarh!R52</f>
        <v>1145.4917216928084</v>
      </c>
      <c r="Q10" s="105">
        <f>Chandigarh!S52</f>
        <v>1375.4964259706319</v>
      </c>
      <c r="R10" s="105">
        <f>Chandigarh!T52</f>
        <v>1607.2682030794713</v>
      </c>
      <c r="S10" s="105">
        <f>Chandigarh!U52</f>
        <v>1841.2458358111387</v>
      </c>
      <c r="T10" s="105">
        <f>Chandigarh!V52</f>
        <v>2077.7995162942848</v>
      </c>
      <c r="U10" s="105">
        <f>Chandigarh!W52</f>
        <v>2317.2415681083012</v>
      </c>
      <c r="V10" s="105">
        <f>Chandigarh!X52</f>
        <v>2559.8354923130291</v>
      </c>
      <c r="W10" s="105">
        <f>Chandigarh!Y52</f>
        <v>2825.0874935570578</v>
      </c>
      <c r="X10" s="105">
        <f>Chandigarh!Z52</f>
        <v>3111.1551175891741</v>
      </c>
      <c r="Y10" s="105">
        <f>Chandigarh!AA52</f>
        <v>3416.4839231825931</v>
      </c>
      <c r="Z10" s="105">
        <f>Chandigarh!AB52</f>
        <v>3739.7624598489588</v>
      </c>
      <c r="AA10" s="105">
        <f>Chandigarh!AC52</f>
        <v>4079.8842834501661</v>
      </c>
      <c r="AB10" s="105">
        <f>Chandigarh!AD52</f>
        <v>4435.915909541608</v>
      </c>
      <c r="AC10" s="105">
        <f>Chandigarh!AE52</f>
        <v>4807.0697762588316</v>
      </c>
      <c r="AD10" s="105">
        <f>Chandigarh!AF52</f>
        <v>5192.6814336541938</v>
      </c>
      <c r="AE10" s="105">
        <f>Chandigarh!AG52</f>
        <v>5592.1902988035517</v>
      </c>
      <c r="AF10" s="105">
        <f>Chandigarh!AH52</f>
        <v>6005.1234192806796</v>
      </c>
      <c r="AG10" s="105">
        <f>Chandigarh!AI52</f>
        <v>6410.1138709345396</v>
      </c>
      <c r="AH10" s="105">
        <f>Chandigarh!AJ52</f>
        <v>6809.1042892309961</v>
      </c>
      <c r="AI10" s="105">
        <f>Chandigarh!AK52</f>
        <v>7203.7336362526994</v>
      </c>
      <c r="AJ10" s="105">
        <f>Chandigarh!AL52</f>
        <v>7595.3846710172666</v>
      </c>
      <c r="AK10" s="105">
        <f>Chandigarh!AM52</f>
        <v>7985.2239992204777</v>
      </c>
      <c r="AL10" s="105">
        <f>Chandigarh!AN52</f>
        <v>8374.2358623911168</v>
      </c>
      <c r="AM10" s="105">
        <f>Chandigarh!AO52</f>
        <v>8763.2506451145509</v>
      </c>
      <c r="AN10" s="105">
        <f>Chandigarh!AP52</f>
        <v>9152.9689259982133</v>
      </c>
      <c r="AO10" s="105">
        <f>Chandigarh!AQ52</f>
        <v>9543.9817689826559</v>
      </c>
      <c r="AP10" s="105">
        <f>Chandigarh!AR52</f>
        <v>9936.7878427084979</v>
      </c>
      <c r="AQ10" s="105">
        <f>Chandigarh!AS52</f>
        <v>10371.5965033499</v>
      </c>
      <c r="AR10" s="105">
        <f>Chandigarh!AT52</f>
        <v>10843.958392022309</v>
      </c>
      <c r="AS10" s="105">
        <f>Chandigarh!AU52</f>
        <v>11350.119675012698</v>
      </c>
      <c r="AT10" s="105">
        <f>Chandigarh!AV52</f>
        <v>12061.22054317278</v>
      </c>
      <c r="AU10" s="105">
        <f>Chandigarh!AW52</f>
        <v>12781.471835395878</v>
      </c>
      <c r="AV10" s="105">
        <f>Chandigarh!AX52</f>
        <v>13511.719286808375</v>
      </c>
      <c r="AW10" s="105">
        <f>Chandigarh!AY52</f>
        <v>14252.676426957345</v>
      </c>
      <c r="AX10" s="105">
        <f>Chandigarh!AZ52</f>
        <v>15004.945246228055</v>
      </c>
      <c r="AY10" s="105">
        <f>Chandigarh!BA52</f>
        <v>15769.033631680571</v>
      </c>
      <c r="AZ10" s="105">
        <f>Chandigarh!BB52</f>
        <v>16545.370077311003</v>
      </c>
      <c r="BA10" s="105">
        <f>Chandigarh!BC52</f>
        <v>17330.418158079614</v>
      </c>
      <c r="BB10" s="105">
        <f>Chandigarh!BD52</f>
        <v>18125.057390067341</v>
      </c>
      <c r="BC10" s="342">
        <f>Chandigarh!BE52</f>
        <v>18930.029803126454</v>
      </c>
      <c r="BD10" s="342">
        <f>Chandigarh!BF52</f>
        <v>20217.927459745224</v>
      </c>
      <c r="BE10" s="342">
        <f>Chandigarh!BG52</f>
        <v>21460.916874291299</v>
      </c>
      <c r="BF10" s="342">
        <f>Chandigarh!BH52</f>
        <v>22668.539652133193</v>
      </c>
      <c r="BG10" s="342">
        <f>Chandigarh!BI52</f>
        <v>23848.845851905891</v>
      </c>
      <c r="BH10" s="342">
        <f>Chandigarh!BJ52</f>
        <v>25008.627144562393</v>
      </c>
      <c r="BI10" s="342">
        <f>Chandigarh!BK52</f>
        <v>26153.61352492954</v>
      </c>
      <c r="BJ10" s="342">
        <f>Chandigarh!BL52</f>
        <v>24446.900275681804</v>
      </c>
      <c r="BK10" s="342">
        <f>Chandigarh!BM52</f>
        <v>23101.019808787703</v>
      </c>
      <c r="BL10" s="404">
        <f>Chandigarh!BN52</f>
        <v>23312.389750148457</v>
      </c>
      <c r="BM10" s="342">
        <f>Chandigarh!BO52</f>
        <v>23795.170223771875</v>
      </c>
      <c r="BN10" s="342">
        <f>Chandigarh!BP52</f>
        <v>24511.84221789032</v>
      </c>
      <c r="BO10" s="342">
        <f>Chandigarh!BQ52</f>
        <v>26969.091986551255</v>
      </c>
      <c r="BP10" s="342">
        <f>Chandigarh!BR52</f>
        <v>29265.646798310307</v>
      </c>
      <c r="BQ10" s="450"/>
    </row>
    <row r="11" spans="2:69" ht="15.6" x14ac:dyDescent="0.3">
      <c r="B11" s="106">
        <v>7</v>
      </c>
      <c r="C11" s="107" t="s">
        <v>28</v>
      </c>
      <c r="D11" s="105">
        <f>Chattisgarh!F51</f>
        <v>0</v>
      </c>
      <c r="E11" s="105">
        <f>Chattisgarh!G51</f>
        <v>0</v>
      </c>
      <c r="F11" s="105">
        <f>Chattisgarh!H51</f>
        <v>0</v>
      </c>
      <c r="G11" s="105">
        <f>Chattisgarh!I51</f>
        <v>0</v>
      </c>
      <c r="H11" s="105">
        <f>Chattisgarh!J51</f>
        <v>0</v>
      </c>
      <c r="I11" s="105">
        <f>Chattisgarh!K51</f>
        <v>0</v>
      </c>
      <c r="J11" s="105">
        <f>Chattisgarh!L51</f>
        <v>0</v>
      </c>
      <c r="K11" s="105">
        <f>Chattisgarh!M51</f>
        <v>0</v>
      </c>
      <c r="L11" s="105">
        <f>Chattisgarh!N51</f>
        <v>0</v>
      </c>
      <c r="M11" s="105">
        <f>Chattisgarh!O51</f>
        <v>0</v>
      </c>
      <c r="N11" s="105">
        <f>Chattisgarh!P51</f>
        <v>0</v>
      </c>
      <c r="O11" s="105">
        <f>Chattisgarh!Q51</f>
        <v>0</v>
      </c>
      <c r="P11" s="105">
        <f>Chattisgarh!R51</f>
        <v>0</v>
      </c>
      <c r="Q11" s="105">
        <f>Chattisgarh!S51</f>
        <v>0</v>
      </c>
      <c r="R11" s="105">
        <f>Chattisgarh!T51</f>
        <v>0</v>
      </c>
      <c r="S11" s="105">
        <f>Chattisgarh!U51</f>
        <v>0</v>
      </c>
      <c r="T11" s="105">
        <f>Chattisgarh!V51</f>
        <v>0</v>
      </c>
      <c r="U11" s="105">
        <f>Chattisgarh!W51</f>
        <v>0</v>
      </c>
      <c r="V11" s="105">
        <f>Chattisgarh!X51</f>
        <v>0</v>
      </c>
      <c r="W11" s="105">
        <f>Chattisgarh!Y51</f>
        <v>0</v>
      </c>
      <c r="X11" s="105">
        <f>Chattisgarh!Z51</f>
        <v>0</v>
      </c>
      <c r="Y11" s="105">
        <f>Chattisgarh!AA51</f>
        <v>0</v>
      </c>
      <c r="Z11" s="105">
        <f>Chattisgarh!AB51</f>
        <v>0</v>
      </c>
      <c r="AA11" s="105">
        <f>Chattisgarh!AC51</f>
        <v>0</v>
      </c>
      <c r="AB11" s="105">
        <f>Chattisgarh!AD51</f>
        <v>0</v>
      </c>
      <c r="AC11" s="105">
        <f>Chattisgarh!AE51</f>
        <v>0</v>
      </c>
      <c r="AD11" s="105">
        <f>Chattisgarh!AF51</f>
        <v>0</v>
      </c>
      <c r="AE11" s="105">
        <f>Chattisgarh!AG51</f>
        <v>0</v>
      </c>
      <c r="AF11" s="105">
        <f>Chattisgarh!AH51</f>
        <v>0</v>
      </c>
      <c r="AG11" s="105">
        <f>Chattisgarh!AI51</f>
        <v>0</v>
      </c>
      <c r="AH11" s="105">
        <f>Chattisgarh!AJ51</f>
        <v>0</v>
      </c>
      <c r="AI11" s="105">
        <f>Chattisgarh!AK51</f>
        <v>0</v>
      </c>
      <c r="AJ11" s="105">
        <f>Chattisgarh!AL51</f>
        <v>0</v>
      </c>
      <c r="AK11" s="105">
        <f>Chattisgarh!AM51</f>
        <v>0</v>
      </c>
      <c r="AL11" s="105">
        <f>Chattisgarh!AN51</f>
        <v>0</v>
      </c>
      <c r="AM11" s="105">
        <f>Chattisgarh!AO51</f>
        <v>0</v>
      </c>
      <c r="AN11" s="105">
        <f>Chattisgarh!AP51</f>
        <v>0</v>
      </c>
      <c r="AO11" s="105">
        <f>Chattisgarh!AQ51</f>
        <v>0</v>
      </c>
      <c r="AP11" s="105">
        <f>Chattisgarh!AR51</f>
        <v>0</v>
      </c>
      <c r="AQ11" s="105">
        <f>Chattisgarh!AS51</f>
        <v>0</v>
      </c>
      <c r="AR11" s="105">
        <f>Chattisgarh!AT51</f>
        <v>0</v>
      </c>
      <c r="AS11" s="105">
        <f>Chattisgarh!AU51</f>
        <v>0</v>
      </c>
      <c r="AT11" s="105">
        <f>Chattisgarh!AV51</f>
        <v>0</v>
      </c>
      <c r="AU11" s="105">
        <f>Chattisgarh!AW51</f>
        <v>0</v>
      </c>
      <c r="AV11" s="105">
        <f>Chattisgarh!AX51</f>
        <v>0</v>
      </c>
      <c r="AW11" s="105">
        <f>Chattisgarh!AY51</f>
        <v>0</v>
      </c>
      <c r="AX11" s="105">
        <f>Chattisgarh!AZ51</f>
        <v>0</v>
      </c>
      <c r="AY11" s="105">
        <f>Chattisgarh!BA51</f>
        <v>0</v>
      </c>
      <c r="AZ11" s="105">
        <f>Chattisgarh!BB51</f>
        <v>12585.588312666943</v>
      </c>
      <c r="BA11" s="105">
        <f>Chattisgarh!BC51</f>
        <v>23898.602791099511</v>
      </c>
      <c r="BB11" s="105">
        <f>Chattisgarh!BD51</f>
        <v>34151.481667888671</v>
      </c>
      <c r="BC11" s="342">
        <f>Chattisgarh!BE51</f>
        <v>43523.454764706796</v>
      </c>
      <c r="BD11" s="342">
        <f>Chattisgarh!BF51</f>
        <v>54316.928725317979</v>
      </c>
      <c r="BE11" s="342">
        <f>Chattisgarh!BG51</f>
        <v>64276.303080345053</v>
      </c>
      <c r="BF11" s="342">
        <f>Chattisgarh!BH51</f>
        <v>73547.355085867224</v>
      </c>
      <c r="BG11" s="342">
        <f>Chattisgarh!BI51</f>
        <v>82253.074051729011</v>
      </c>
      <c r="BH11" s="342">
        <f>Chattisgarh!BJ51</f>
        <v>90497.223560418381</v>
      </c>
      <c r="BI11" s="342">
        <f>Chattisgarh!BK51</f>
        <v>98367.346838776255</v>
      </c>
      <c r="BJ11" s="342">
        <f>Chattisgarh!BL51</f>
        <v>105937.30232906113</v>
      </c>
      <c r="BK11" s="342">
        <f>Chattisgarh!BM51</f>
        <v>113575.77283923063</v>
      </c>
      <c r="BL11" s="404">
        <f>Chattisgarh!BN51</f>
        <v>121295.47666576055</v>
      </c>
      <c r="BM11" s="342">
        <f>Chattisgarh!BO51</f>
        <v>129107.14397704639</v>
      </c>
      <c r="BN11" s="342">
        <f>Chattisgarh!BP51</f>
        <v>134861.11568652478</v>
      </c>
      <c r="BO11" s="342">
        <f>Chattisgarh!BQ51</f>
        <v>143219.90382298871</v>
      </c>
      <c r="BP11" s="342">
        <f>Chattisgarh!BR51</f>
        <v>140647.88100107326</v>
      </c>
      <c r="BQ11" s="450"/>
    </row>
    <row r="12" spans="2:69" ht="15.6" x14ac:dyDescent="0.3">
      <c r="B12" s="106">
        <v>8</v>
      </c>
      <c r="C12" s="107" t="s">
        <v>56</v>
      </c>
      <c r="D12" s="105">
        <f>'Dadra &amp; Nagar Haveli'!F52</f>
        <v>0</v>
      </c>
      <c r="E12" s="105">
        <f>'Dadra &amp; Nagar Haveli'!G52</f>
        <v>0</v>
      </c>
      <c r="F12" s="105">
        <f>'Dadra &amp; Nagar Haveli'!H52</f>
        <v>0</v>
      </c>
      <c r="G12" s="105">
        <f>'Dadra &amp; Nagar Haveli'!I52</f>
        <v>0</v>
      </c>
      <c r="H12" s="105">
        <f>'Dadra &amp; Nagar Haveli'!J52</f>
        <v>0</v>
      </c>
      <c r="I12" s="105">
        <f>'Dadra &amp; Nagar Haveli'!K52</f>
        <v>0</v>
      </c>
      <c r="J12" s="105">
        <f>'Dadra &amp; Nagar Haveli'!L52</f>
        <v>0</v>
      </c>
      <c r="K12" s="105">
        <f>'Dadra &amp; Nagar Haveli'!M52</f>
        <v>0</v>
      </c>
      <c r="L12" s="105">
        <f>'Dadra &amp; Nagar Haveli'!N52</f>
        <v>0</v>
      </c>
      <c r="M12" s="105">
        <f>'Dadra &amp; Nagar Haveli'!O52</f>
        <v>0</v>
      </c>
      <c r="N12" s="105">
        <f>'Dadra &amp; Nagar Haveli'!P52</f>
        <v>0</v>
      </c>
      <c r="O12" s="105">
        <f>'Dadra &amp; Nagar Haveli'!Q52</f>
        <v>0</v>
      </c>
      <c r="P12" s="105">
        <f>'Dadra &amp; Nagar Haveli'!R52</f>
        <v>0</v>
      </c>
      <c r="Q12" s="105">
        <f>'Dadra &amp; Nagar Haveli'!S52</f>
        <v>0</v>
      </c>
      <c r="R12" s="105">
        <f>'Dadra &amp; Nagar Haveli'!T52</f>
        <v>0</v>
      </c>
      <c r="S12" s="105">
        <f>'Dadra &amp; Nagar Haveli'!U52</f>
        <v>0</v>
      </c>
      <c r="T12" s="105">
        <f>'Dadra &amp; Nagar Haveli'!V52</f>
        <v>0</v>
      </c>
      <c r="U12" s="105">
        <f>'Dadra &amp; Nagar Haveli'!W52</f>
        <v>0</v>
      </c>
      <c r="V12" s="105">
        <f>'Dadra &amp; Nagar Haveli'!X52</f>
        <v>0</v>
      </c>
      <c r="W12" s="105">
        <f>'Dadra &amp; Nagar Haveli'!Y52</f>
        <v>0</v>
      </c>
      <c r="X12" s="105">
        <f>'Dadra &amp; Nagar Haveli'!Z52</f>
        <v>0</v>
      </c>
      <c r="Y12" s="105">
        <f>'Dadra &amp; Nagar Haveli'!AA52</f>
        <v>0</v>
      </c>
      <c r="Z12" s="105">
        <f>'Dadra &amp; Nagar Haveli'!AB52</f>
        <v>0</v>
      </c>
      <c r="AA12" s="105">
        <f>'Dadra &amp; Nagar Haveli'!AC52</f>
        <v>0</v>
      </c>
      <c r="AB12" s="105">
        <f>'Dadra &amp; Nagar Haveli'!AD52</f>
        <v>0</v>
      </c>
      <c r="AC12" s="105">
        <f>'Dadra &amp; Nagar Haveli'!AE52</f>
        <v>0</v>
      </c>
      <c r="AD12" s="105">
        <f>'Dadra &amp; Nagar Haveli'!AF52</f>
        <v>0</v>
      </c>
      <c r="AE12" s="105">
        <f>'Dadra &amp; Nagar Haveli'!AG52</f>
        <v>0</v>
      </c>
      <c r="AF12" s="105">
        <f>'Dadra &amp; Nagar Haveli'!AH52</f>
        <v>16.836685695882899</v>
      </c>
      <c r="AG12" s="105">
        <f>'Dadra &amp; Nagar Haveli'!AI52</f>
        <v>32.348556059362551</v>
      </c>
      <c r="AH12" s="105">
        <f>'Dadra &amp; Nagar Haveli'!AJ52</f>
        <v>46.760342945235031</v>
      </c>
      <c r="AI12" s="105">
        <f>'Dadra &amp; Nagar Haveli'!AK52</f>
        <v>60.261648054512179</v>
      </c>
      <c r="AJ12" s="105">
        <f>'Dadra &amp; Nagar Haveli'!AL52</f>
        <v>73.012434491041489</v>
      </c>
      <c r="AK12" s="105">
        <f>'Dadra &amp; Nagar Haveli'!AM52</f>
        <v>85.147659876278738</v>
      </c>
      <c r="AL12" s="105">
        <f>'Dadra &amp; Nagar Haveli'!AN52</f>
        <v>96.781185214111218</v>
      </c>
      <c r="AM12" s="105">
        <f>'Dadra &amp; Nagar Haveli'!AO52</f>
        <v>108.00907272070995</v>
      </c>
      <c r="AN12" s="105">
        <f>'Dadra &amp; Nagar Haveli'!AP52</f>
        <v>118.91236813658878</v>
      </c>
      <c r="AO12" s="105">
        <f>'Dadra &amp; Nagar Haveli'!AQ52</f>
        <v>129.55944810677263</v>
      </c>
      <c r="AP12" s="105">
        <f>'Dadra &amp; Nagar Haveli'!AR52</f>
        <v>140.00800061776431</v>
      </c>
      <c r="AQ12" s="105">
        <f>'Dadra &amp; Nagar Haveli'!AS52</f>
        <v>159.53412927198286</v>
      </c>
      <c r="AR12" s="105">
        <f>'Dadra &amp; Nagar Haveli'!AT52</f>
        <v>187.0007126578237</v>
      </c>
      <c r="AS12" s="105">
        <f>'Dadra &amp; Nagar Haveli'!AU52</f>
        <v>221.44838453816453</v>
      </c>
      <c r="AT12" s="105">
        <f>'Dadra &amp; Nagar Haveli'!AV52</f>
        <v>267.74232473717967</v>
      </c>
      <c r="AU12" s="105">
        <f>'Dadra &amp; Nagar Haveli'!AW52</f>
        <v>319.53092819550403</v>
      </c>
      <c r="AV12" s="105">
        <f>'Dadra &amp; Nagar Haveli'!AX52</f>
        <v>376.25841654083331</v>
      </c>
      <c r="AW12" s="105">
        <f>'Dadra &amp; Nagar Haveli'!AY52</f>
        <v>437.45589084973659</v>
      </c>
      <c r="AX12" s="105">
        <f>'Dadra &amp; Nagar Haveli'!AZ52</f>
        <v>502.72775062505377</v>
      </c>
      <c r="AY12" s="105">
        <f>'Dadra &amp; Nagar Haveli'!BA52</f>
        <v>571.74023576298953</v>
      </c>
      <c r="AZ12" s="105">
        <f>'Dadra &amp; Nagar Haveli'!BB52</f>
        <v>644.21175964349527</v>
      </c>
      <c r="BA12" s="105">
        <f>'Dadra &amp; Nagar Haveli'!BC52</f>
        <v>743.20516678079525</v>
      </c>
      <c r="BB12" s="105">
        <f>'Dadra &amp; Nagar Haveli'!BD52</f>
        <v>865.48061607090574</v>
      </c>
      <c r="BC12" s="342">
        <f>'Dadra &amp; Nagar Haveli'!BE52</f>
        <v>1008.3047193838678</v>
      </c>
      <c r="BD12" s="342">
        <f>'Dadra &amp; Nagar Haveli'!BF52</f>
        <v>1301.9204235458333</v>
      </c>
      <c r="BE12" s="342">
        <f>'Dadra &amp; Nagar Haveli'!BG52</f>
        <v>1608.3634044735049</v>
      </c>
      <c r="BF12" s="342">
        <f>'Dadra &amp; Nagar Haveli'!BH52</f>
        <v>1926.9114223392512</v>
      </c>
      <c r="BG12" s="342">
        <f>'Dadra &amp; Nagar Haveli'!BI52</f>
        <v>2256.9551380710409</v>
      </c>
      <c r="BH12" s="342">
        <f>'Dadra &amp; Nagar Haveli'!BJ52</f>
        <v>2597.98046467104</v>
      </c>
      <c r="BI12" s="342">
        <f>'Dadra &amp; Nagar Haveli'!BK52</f>
        <v>2949.5536773815961</v>
      </c>
      <c r="BJ12" s="342">
        <f>'Dadra &amp; Nagar Haveli'!BL52</f>
        <v>3311.3088514347419</v>
      </c>
      <c r="BK12" s="342">
        <f>'Dadra &amp; Nagar Haveli'!BM52</f>
        <v>3808.3207291294907</v>
      </c>
      <c r="BL12" s="404">
        <f>'Dadra &amp; Nagar Haveli'!BN52</f>
        <v>4423.8276194654654</v>
      </c>
      <c r="BM12" s="342">
        <f>'Dadra &amp; Nagar Haveli'!BO52</f>
        <v>5143.6880242185262</v>
      </c>
      <c r="BN12" s="342">
        <f>'Dadra &amp; Nagar Haveli'!BP52</f>
        <v>5955.9710485870173</v>
      </c>
      <c r="BO12" s="342">
        <f>'Dadra &amp; Nagar Haveli'!BQ52</f>
        <v>6850.610838973812</v>
      </c>
      <c r="BP12" s="342">
        <f>'Dadra &amp; Nagar Haveli'!BR52</f>
        <v>7819.1150391622878</v>
      </c>
      <c r="BQ12" s="450"/>
    </row>
    <row r="13" spans="2:69" ht="15.6" x14ac:dyDescent="0.3">
      <c r="B13" s="108">
        <v>9</v>
      </c>
      <c r="C13" s="109" t="s">
        <v>57</v>
      </c>
      <c r="D13" s="105">
        <f>'Daman &amp; Diu'!F52</f>
        <v>0</v>
      </c>
      <c r="E13" s="105">
        <f>'Daman &amp; Diu'!G52</f>
        <v>0</v>
      </c>
      <c r="F13" s="105">
        <f>'Daman &amp; Diu'!H52</f>
        <v>0</v>
      </c>
      <c r="G13" s="105">
        <f>'Daman &amp; Diu'!I52</f>
        <v>0</v>
      </c>
      <c r="H13" s="105">
        <f>'Daman &amp; Diu'!J52</f>
        <v>0</v>
      </c>
      <c r="I13" s="105">
        <f>'Daman &amp; Diu'!K52</f>
        <v>0</v>
      </c>
      <c r="J13" s="105">
        <f>'Daman &amp; Diu'!L52</f>
        <v>0</v>
      </c>
      <c r="K13" s="105">
        <f>'Daman &amp; Diu'!M52</f>
        <v>0</v>
      </c>
      <c r="L13" s="105">
        <f>'Daman &amp; Diu'!N52</f>
        <v>0</v>
      </c>
      <c r="M13" s="105">
        <f>'Daman &amp; Diu'!O52</f>
        <v>0</v>
      </c>
      <c r="N13" s="105">
        <f>'Daman &amp; Diu'!P52</f>
        <v>0</v>
      </c>
      <c r="O13" s="105">
        <f>'Daman &amp; Diu'!Q52</f>
        <v>0</v>
      </c>
      <c r="P13" s="105">
        <f>'Daman &amp; Diu'!R52</f>
        <v>0</v>
      </c>
      <c r="Q13" s="105">
        <f>'Daman &amp; Diu'!S52</f>
        <v>0</v>
      </c>
      <c r="R13" s="105">
        <f>'Daman &amp; Diu'!T52</f>
        <v>0</v>
      </c>
      <c r="S13" s="105">
        <f>'Daman &amp; Diu'!U52</f>
        <v>0</v>
      </c>
      <c r="T13" s="105">
        <f>'Daman &amp; Diu'!V52</f>
        <v>0</v>
      </c>
      <c r="U13" s="105">
        <f>'Daman &amp; Diu'!W52</f>
        <v>0</v>
      </c>
      <c r="V13" s="105">
        <f>'Daman &amp; Diu'!X52</f>
        <v>0</v>
      </c>
      <c r="W13" s="105">
        <f>'Daman &amp; Diu'!Y52</f>
        <v>0</v>
      </c>
      <c r="X13" s="105">
        <f>'Daman &amp; Diu'!Z52</f>
        <v>0</v>
      </c>
      <c r="Y13" s="105">
        <f>'Daman &amp; Diu'!AA52</f>
        <v>0</v>
      </c>
      <c r="Z13" s="105">
        <f>'Daman &amp; Diu'!AB52</f>
        <v>0</v>
      </c>
      <c r="AA13" s="105">
        <f>'Daman &amp; Diu'!AC52</f>
        <v>0</v>
      </c>
      <c r="AB13" s="105">
        <f>'Daman &amp; Diu'!AD52</f>
        <v>0</v>
      </c>
      <c r="AC13" s="105">
        <f>'Daman &amp; Diu'!AE52</f>
        <v>0</v>
      </c>
      <c r="AD13" s="105">
        <f>'Daman &amp; Diu'!AF52</f>
        <v>0</v>
      </c>
      <c r="AE13" s="105">
        <f>'Daman &amp; Diu'!AG52</f>
        <v>0</v>
      </c>
      <c r="AF13" s="105">
        <f>'Daman &amp; Diu'!AH52</f>
        <v>0</v>
      </c>
      <c r="AG13" s="105">
        <f>'Daman &amp; Diu'!AI52</f>
        <v>0</v>
      </c>
      <c r="AH13" s="105">
        <f>'Daman &amp; Diu'!AJ52</f>
        <v>0</v>
      </c>
      <c r="AI13" s="105">
        <f>'Daman &amp; Diu'!AK52</f>
        <v>0</v>
      </c>
      <c r="AJ13" s="105">
        <f>'Daman &amp; Diu'!AL52</f>
        <v>0</v>
      </c>
      <c r="AK13" s="105">
        <f>'Daman &amp; Diu'!AM52</f>
        <v>0</v>
      </c>
      <c r="AL13" s="105">
        <f>'Daman &amp; Diu'!AN52</f>
        <v>0</v>
      </c>
      <c r="AM13" s="105">
        <f>'Daman &amp; Diu'!AO52</f>
        <v>141.26713253646284</v>
      </c>
      <c r="AN13" s="105">
        <f>'Daman &amp; Diu'!AP52</f>
        <v>267.73711451266297</v>
      </c>
      <c r="AO13" s="105">
        <f>'Daman &amp; Diu'!AQ52</f>
        <v>381.81214829100753</v>
      </c>
      <c r="AP13" s="105">
        <f>'Daman &amp; Diu'!AR52</f>
        <v>485.51892320977652</v>
      </c>
      <c r="AQ13" s="105">
        <f>'Daman &amp; Diu'!AS52</f>
        <v>576.30205174374828</v>
      </c>
      <c r="AR13" s="105">
        <f>'Daman &amp; Diu'!AT52</f>
        <v>656.2096506168142</v>
      </c>
      <c r="AS13" s="105">
        <f>'Daman &amp; Diu'!AU52</f>
        <v>726.96967430642474</v>
      </c>
      <c r="AT13" s="105">
        <f>'Daman &amp; Diu'!AV52</f>
        <v>803.36807348867626</v>
      </c>
      <c r="AU13" s="105">
        <f>'Daman &amp; Diu'!AW52</f>
        <v>871.47962640452704</v>
      </c>
      <c r="AV13" s="105">
        <f>'Daman &amp; Diu'!AX52</f>
        <v>932.62972716471006</v>
      </c>
      <c r="AW13" s="105">
        <f>'Daman &amp; Diu'!AY52</f>
        <v>987.93658385830145</v>
      </c>
      <c r="AX13" s="105">
        <f>'Daman &amp; Diu'!AZ52</f>
        <v>1038.3436059363846</v>
      </c>
      <c r="AY13" s="105">
        <f>'Daman &amp; Diu'!BA52</f>
        <v>1084.6467287897763</v>
      </c>
      <c r="AZ13" s="105">
        <f>'Daman &amp; Diu'!BB52</f>
        <v>1127.5174669402211</v>
      </c>
      <c r="BA13" s="105">
        <f>'Daman &amp; Diu'!BC52</f>
        <v>1222.8544045403382</v>
      </c>
      <c r="BB13" s="105">
        <f>'Daman &amp; Diu'!BD52</f>
        <v>1363.8855451954519</v>
      </c>
      <c r="BC13" s="342">
        <f>'Daman &amp; Diu'!BE52</f>
        <v>1544.8974931039652</v>
      </c>
      <c r="BD13" s="342">
        <f>'Daman &amp; Diu'!BF52</f>
        <v>1717.400731149879</v>
      </c>
      <c r="BE13" s="342">
        <f>'Daman &amp; Diu'!BG52</f>
        <v>1921.6329564767984</v>
      </c>
      <c r="BF13" s="342">
        <f>'Daman &amp; Diu'!BH52</f>
        <v>2153.9274193149258</v>
      </c>
      <c r="BG13" s="342">
        <f>'Daman &amp; Diu'!BI52</f>
        <v>2411.1905573645631</v>
      </c>
      <c r="BH13" s="342">
        <f>'Daman &amp; Diu'!BJ52</f>
        <v>2690.8123949516294</v>
      </c>
      <c r="BI13" s="342">
        <f>'Daman &amp; Diu'!BK52</f>
        <v>2990.590948615195</v>
      </c>
      <c r="BJ13" s="342">
        <f>'Daman &amp; Diu'!BL52</f>
        <v>3308.6684496371954</v>
      </c>
      <c r="BK13" s="342">
        <f>'Daman &amp; Diu'!BM52</f>
        <v>3795.2132590968727</v>
      </c>
      <c r="BL13" s="404">
        <f>'Daman &amp; Diu'!BN52</f>
        <v>4428.9191362336724</v>
      </c>
      <c r="BM13" s="342">
        <f>'Daman &amp; Diu'!BO52</f>
        <v>5191.8104385022389</v>
      </c>
      <c r="BN13" s="342">
        <f>'Daman &amp; Diu'!BP52</f>
        <v>6068.721481418399</v>
      </c>
      <c r="BO13" s="342">
        <f>'Daman &amp; Diu'!BQ52</f>
        <v>7046.8572850367527</v>
      </c>
      <c r="BP13" s="342">
        <f>'Daman &amp; Diu'!BR52</f>
        <v>8115.4229846761764</v>
      </c>
      <c r="BQ13" s="450"/>
    </row>
    <row r="14" spans="2:69" ht="15.6" x14ac:dyDescent="0.3">
      <c r="B14" s="106">
        <v>10</v>
      </c>
      <c r="C14" s="107" t="s">
        <v>29</v>
      </c>
      <c r="D14" s="105">
        <f>Delhi!F52</f>
        <v>0</v>
      </c>
      <c r="E14" s="105">
        <f>Delhi!G52</f>
        <v>5230.0947686121444</v>
      </c>
      <c r="F14" s="105">
        <f>Delhi!H52</f>
        <v>9993.003903269444</v>
      </c>
      <c r="G14" s="105">
        <f>Delhi!I52</f>
        <v>14368.798149705521</v>
      </c>
      <c r="H14" s="105">
        <f>Delhi!J52</f>
        <v>18425.031569653915</v>
      </c>
      <c r="I14" s="105">
        <f>Delhi!K52</f>
        <v>22218.698152803168</v>
      </c>
      <c r="J14" s="105">
        <f>Delhi!L52</f>
        <v>25797.882570559592</v>
      </c>
      <c r="K14" s="105">
        <f>Delhi!M52</f>
        <v>29203.152883465864</v>
      </c>
      <c r="L14" s="105">
        <f>Delhi!N52</f>
        <v>32468.7355401606</v>
      </c>
      <c r="M14" s="105">
        <f>Delhi!O52</f>
        <v>35746.011272555661</v>
      </c>
      <c r="N14" s="105">
        <f>Delhi!P52</f>
        <v>39042.966403687817</v>
      </c>
      <c r="O14" s="105">
        <f>Delhi!Q52</f>
        <v>42366.338832080546</v>
      </c>
      <c r="P14" s="105">
        <f>Delhi!R52</f>
        <v>45721.813185854102</v>
      </c>
      <c r="Q14" s="105">
        <f>Delhi!S52</f>
        <v>49114.185470284181</v>
      </c>
      <c r="R14" s="105">
        <f>Delhi!T52</f>
        <v>52547.501977602791</v>
      </c>
      <c r="S14" s="105">
        <f>Delhi!U52</f>
        <v>56025.176482375435</v>
      </c>
      <c r="T14" s="105">
        <f>Delhi!V52</f>
        <v>59550.089116860574</v>
      </c>
      <c r="U14" s="105">
        <f>Delhi!W52</f>
        <v>63124.669790141816</v>
      </c>
      <c r="V14" s="105">
        <f>Delhi!X52</f>
        <v>66750.968567155287</v>
      </c>
      <c r="W14" s="105">
        <f>Delhi!Y52</f>
        <v>70841.308401475908</v>
      </c>
      <c r="X14" s="105">
        <f>Delhi!Z52</f>
        <v>75350.200815360236</v>
      </c>
      <c r="Y14" s="105">
        <f>Delhi!AA52</f>
        <v>80239.268104123621</v>
      </c>
      <c r="Z14" s="105">
        <f>Delhi!AB52</f>
        <v>85476.131777873103</v>
      </c>
      <c r="AA14" s="105">
        <f>Delhi!AC52</f>
        <v>91033.474762376078</v>
      </c>
      <c r="AB14" s="105">
        <f>Delhi!AD52</f>
        <v>96888.250196982161</v>
      </c>
      <c r="AC14" s="105">
        <f>Delhi!AE52</f>
        <v>103021.01391350158</v>
      </c>
      <c r="AD14" s="105">
        <f>Delhi!AF52</f>
        <v>109415.36126219326</v>
      </c>
      <c r="AE14" s="105">
        <f>Delhi!AG52</f>
        <v>116057.45197329124</v>
      </c>
      <c r="AF14" s="105">
        <f>Delhi!AH52</f>
        <v>122935.60929232529</v>
      </c>
      <c r="AG14" s="105">
        <f>Delhi!AI52</f>
        <v>130108.3667302813</v>
      </c>
      <c r="AH14" s="105">
        <f>Delhi!AJ52</f>
        <v>137547.32501989047</v>
      </c>
      <c r="AI14" s="105">
        <f>Delhi!AK52</f>
        <v>145228.52427621992</v>
      </c>
      <c r="AJ14" s="105">
        <f>Delhi!AL52</f>
        <v>153131.75003103845</v>
      </c>
      <c r="AK14" s="105">
        <f>Delhi!AM52</f>
        <v>161239.94774810699</v>
      </c>
      <c r="AL14" s="105">
        <f>Delhi!AN52</f>
        <v>169538.72886162193</v>
      </c>
      <c r="AM14" s="105">
        <f>Delhi!AO52</f>
        <v>178015.9540308835</v>
      </c>
      <c r="AN14" s="105">
        <f>Delhi!AP52</f>
        <v>186661.38154072428</v>
      </c>
      <c r="AO14" s="105">
        <f>Delhi!AQ52</f>
        <v>195466.37066409309</v>
      </c>
      <c r="AP14" s="105">
        <f>Delhi!AR52</f>
        <v>204423.63139509209</v>
      </c>
      <c r="AQ14" s="105">
        <f>Delhi!AS52</f>
        <v>214626.60450920585</v>
      </c>
      <c r="AR14" s="105">
        <f>Delhi!AT52</f>
        <v>225938.03437548404</v>
      </c>
      <c r="AS14" s="105">
        <f>Delhi!AU52</f>
        <v>238242.12120610732</v>
      </c>
      <c r="AT14" s="105">
        <f>Delhi!AV52</f>
        <v>255245.61142432608</v>
      </c>
      <c r="AU14" s="105">
        <f>Delhi!AW52</f>
        <v>272683.82669442805</v>
      </c>
      <c r="AV14" s="105">
        <f>Delhi!AX52</f>
        <v>290550.62010546791</v>
      </c>
      <c r="AW14" s="105">
        <f>Delhi!AY52</f>
        <v>308840.80563354038</v>
      </c>
      <c r="AX14" s="105">
        <f>Delhi!AZ52</f>
        <v>327550.00793561823</v>
      </c>
      <c r="AY14" s="105">
        <f>Delhi!BA52</f>
        <v>346674.53562366363</v>
      </c>
      <c r="AZ14" s="105">
        <f>Delhi!BB52</f>
        <v>366211.27434857073</v>
      </c>
      <c r="BA14" s="105">
        <f>Delhi!BC52</f>
        <v>385643.47437499737</v>
      </c>
      <c r="BB14" s="105">
        <f>Delhi!BD52</f>
        <v>405038.22763407504</v>
      </c>
      <c r="BC14" s="342">
        <f>Delhi!BE52</f>
        <v>424452.13822529011</v>
      </c>
      <c r="BD14" s="342">
        <f>Delhi!BF52</f>
        <v>458679.21334304003</v>
      </c>
      <c r="BE14" s="342">
        <f>Delhi!BG52</f>
        <v>491249.96053582325</v>
      </c>
      <c r="BF14" s="342">
        <f>Delhi!BH52</f>
        <v>522482.76708718028</v>
      </c>
      <c r="BG14" s="342">
        <f>Delhi!BI52</f>
        <v>552646.2498809729</v>
      </c>
      <c r="BH14" s="342">
        <f>Delhi!BJ52</f>
        <v>581967.03552581824</v>
      </c>
      <c r="BI14" s="342">
        <f>Delhi!BK52</f>
        <v>610636.32428804028</v>
      </c>
      <c r="BJ14" s="342">
        <f>Delhi!BL52</f>
        <v>638815.42794856871</v>
      </c>
      <c r="BK14" s="342">
        <f>Delhi!BM52</f>
        <v>667455.95068217313</v>
      </c>
      <c r="BL14" s="404">
        <f>Delhi!BN52</f>
        <v>680558.27628496604</v>
      </c>
      <c r="BM14" s="342">
        <f>Delhi!BO52</f>
        <v>712649.16125367954</v>
      </c>
      <c r="BN14" s="342">
        <f>Delhi!BP52</f>
        <v>744832.8210229805</v>
      </c>
      <c r="BO14" s="342">
        <f>Delhi!BQ52</f>
        <v>777175.70187513542</v>
      </c>
      <c r="BP14" s="342">
        <f>Delhi!BR52</f>
        <v>809733.86318879912</v>
      </c>
      <c r="BQ14" s="450"/>
    </row>
    <row r="15" spans="2:69" ht="15.6" x14ac:dyDescent="0.3">
      <c r="B15" s="106">
        <v>11</v>
      </c>
      <c r="C15" s="107" t="s">
        <v>30</v>
      </c>
      <c r="D15" s="105">
        <f>Goa!F52</f>
        <v>0</v>
      </c>
      <c r="E15" s="105">
        <f>Goa!G52</f>
        <v>0</v>
      </c>
      <c r="F15" s="105">
        <f>Goa!H52</f>
        <v>0</v>
      </c>
      <c r="G15" s="105">
        <f>Goa!I52</f>
        <v>0</v>
      </c>
      <c r="H15" s="105">
        <f>Goa!J52</f>
        <v>0</v>
      </c>
      <c r="I15" s="105">
        <f>Goa!K52</f>
        <v>0</v>
      </c>
      <c r="J15" s="105">
        <f>Goa!L52</f>
        <v>0</v>
      </c>
      <c r="K15" s="105">
        <f>Goa!M52</f>
        <v>0</v>
      </c>
      <c r="L15" s="105">
        <f>Goa!N52</f>
        <v>335.37474174611719</v>
      </c>
      <c r="M15" s="105">
        <f>Goa!O52</f>
        <v>660.37344853542481</v>
      </c>
      <c r="N15" s="105">
        <f>Goa!P52</f>
        <v>977.48539957030778</v>
      </c>
      <c r="O15" s="105">
        <f>Goa!Q52</f>
        <v>1288.8107491501821</v>
      </c>
      <c r="P15" s="105">
        <f>Goa!R52</f>
        <v>1596.1213547979523</v>
      </c>
      <c r="Q15" s="105">
        <f>Goa!S52</f>
        <v>1900.9120967147264</v>
      </c>
      <c r="R15" s="105">
        <f>Goa!T52</f>
        <v>2204.4441749613361</v>
      </c>
      <c r="S15" s="105">
        <f>Goa!U52</f>
        <v>2507.7816384108978</v>
      </c>
      <c r="T15" s="105">
        <f>Goa!V52</f>
        <v>2811.8222034841069</v>
      </c>
      <c r="U15" s="105">
        <f>Goa!W52</f>
        <v>3117.3232552901782</v>
      </c>
      <c r="V15" s="105">
        <f>Goa!X52</f>
        <v>3424.9237842613279</v>
      </c>
      <c r="W15" s="105">
        <f>Goa!Y52</f>
        <v>3742.7218163937373</v>
      </c>
      <c r="X15" s="105">
        <f>Goa!Z52</f>
        <v>4070.6338643224994</v>
      </c>
      <c r="Y15" s="105">
        <f>Goa!AA52</f>
        <v>4408.5894914536848</v>
      </c>
      <c r="Z15" s="105">
        <f>Goa!AB52</f>
        <v>4756.529271863742</v>
      </c>
      <c r="AA15" s="105">
        <f>Goa!AC52</f>
        <v>5114.4030691080643</v>
      </c>
      <c r="AB15" s="105">
        <f>Goa!AD52</f>
        <v>5482.1685840867376</v>
      </c>
      <c r="AC15" s="105">
        <f>Goa!AE52</f>
        <v>5859.7901299083633</v>
      </c>
      <c r="AD15" s="105">
        <f>Goa!AF52</f>
        <v>6247.2375982675658</v>
      </c>
      <c r="AE15" s="105">
        <f>Goa!AG52</f>
        <v>6644.4855873986735</v>
      </c>
      <c r="AF15" s="105">
        <f>Goa!AH52</f>
        <v>7051.5126663479641</v>
      </c>
      <c r="AG15" s="105">
        <f>Goa!AI52</f>
        <v>7458.7668686755032</v>
      </c>
      <c r="AH15" s="105">
        <f>Goa!AJ52</f>
        <v>7867.0041632347384</v>
      </c>
      <c r="AI15" s="105">
        <f>Goa!AK52</f>
        <v>8276.8623455916641</v>
      </c>
      <c r="AJ15" s="105">
        <f>Goa!AL52</f>
        <v>8688.8795109100447</v>
      </c>
      <c r="AK15" s="105">
        <f>Goa!AM52</f>
        <v>9103.5096391494571</v>
      </c>
      <c r="AL15" s="105">
        <f>Goa!AN52</f>
        <v>9521.1357439802996</v>
      </c>
      <c r="AM15" s="105">
        <f>Goa!AO52</f>
        <v>9760.4517958522811</v>
      </c>
      <c r="AN15" s="105">
        <f>Goa!AP52</f>
        <v>9839.4566536058919</v>
      </c>
      <c r="AO15" s="105">
        <f>Goa!AQ52</f>
        <v>9773.1637393155961</v>
      </c>
      <c r="AP15" s="105">
        <f>Goa!AR52</f>
        <v>10365.268385750474</v>
      </c>
      <c r="AQ15" s="105">
        <f>Goa!AS52</f>
        <v>10979.761019253092</v>
      </c>
      <c r="AR15" s="105">
        <f>Goa!AT52</f>
        <v>11615.485192785456</v>
      </c>
      <c r="AS15" s="105">
        <f>Goa!AU52</f>
        <v>12271.465235472009</v>
      </c>
      <c r="AT15" s="105">
        <f>Goa!AV52</f>
        <v>13142.503216139299</v>
      </c>
      <c r="AU15" s="105">
        <f>Goa!AW52</f>
        <v>14011.075804949533</v>
      </c>
      <c r="AV15" s="105">
        <f>Goa!AX52</f>
        <v>14880.088378851737</v>
      </c>
      <c r="AW15" s="105">
        <f>Goa!AY52</f>
        <v>15751.992145362159</v>
      </c>
      <c r="AX15" s="105">
        <f>Goa!AZ52</f>
        <v>16628.855138471954</v>
      </c>
      <c r="AY15" s="105">
        <f>Goa!BA52</f>
        <v>17512.422116452395</v>
      </c>
      <c r="AZ15" s="105">
        <f>Goa!BB52</f>
        <v>18404.165096416447</v>
      </c>
      <c r="BA15" s="105">
        <f>Goa!BC52</f>
        <v>19332.555290453256</v>
      </c>
      <c r="BB15" s="105">
        <f>Goa!BD52</f>
        <v>20295.143731122247</v>
      </c>
      <c r="BC15" s="342">
        <f>Goa!BE52</f>
        <v>21289.864274338612</v>
      </c>
      <c r="BD15" s="342">
        <f>Goa!BF52</f>
        <v>23735.340396706986</v>
      </c>
      <c r="BE15" s="342">
        <f>Goa!BG52</f>
        <v>26049.423900006943</v>
      </c>
      <c r="BF15" s="342">
        <f>Goa!BH52</f>
        <v>28257.003984743966</v>
      </c>
      <c r="BG15" s="342">
        <f>Goa!BI52</f>
        <v>30379.079163821094</v>
      </c>
      <c r="BH15" s="342">
        <f>Goa!BJ52</f>
        <v>32433.365456041061</v>
      </c>
      <c r="BI15" s="342">
        <f>Goa!BK52</f>
        <v>34434.80950661</v>
      </c>
      <c r="BJ15" s="342">
        <f>Goa!BL52</f>
        <v>36396.021496483692</v>
      </c>
      <c r="BK15" s="342">
        <f>Goa!BM52</f>
        <v>38402.134017627002</v>
      </c>
      <c r="BL15" s="404">
        <f>Goa!BN52</f>
        <v>40270.435684474774</v>
      </c>
      <c r="BM15" s="342">
        <f>Goa!BO52</f>
        <v>42392.792748133725</v>
      </c>
      <c r="BN15" s="342">
        <f>Goa!BP52</f>
        <v>44553.798669083488</v>
      </c>
      <c r="BO15" s="342">
        <f>Goa!BQ52</f>
        <v>46753.724703979926</v>
      </c>
      <c r="BP15" s="342">
        <f>Goa!BR52</f>
        <v>48992.799706553626</v>
      </c>
      <c r="BQ15" s="450"/>
    </row>
    <row r="16" spans="2:69" ht="15.6" x14ac:dyDescent="0.3">
      <c r="B16" s="106">
        <v>12</v>
      </c>
      <c r="C16" s="106" t="s">
        <v>31</v>
      </c>
      <c r="D16" s="105">
        <f>Gujarat!F52</f>
        <v>0</v>
      </c>
      <c r="E16" s="105">
        <f>Gujarat!G52</f>
        <v>7439.6558410097459</v>
      </c>
      <c r="F16" s="105">
        <f>Gujarat!H52</f>
        <v>13951.991726805947</v>
      </c>
      <c r="G16" s="105">
        <f>Gujarat!I52</f>
        <v>19685.489557954275</v>
      </c>
      <c r="H16" s="105">
        <f>Gujarat!J52</f>
        <v>24765.420497914263</v>
      </c>
      <c r="I16" s="105">
        <f>Gujarat!K52</f>
        <v>29297.473282718522</v>
      </c>
      <c r="J16" s="105">
        <f>Gujarat!L52</f>
        <v>33370.81535214882</v>
      </c>
      <c r="K16" s="105">
        <f>Gujarat!M52</f>
        <v>37060.675463929947</v>
      </c>
      <c r="L16" s="105">
        <f>Gujarat!N52</f>
        <v>40430.522592865556</v>
      </c>
      <c r="M16" s="105">
        <f>Gujarat!O52</f>
        <v>43758.827397728535</v>
      </c>
      <c r="N16" s="105">
        <f>Gujarat!P52</f>
        <v>47060.711924032017</v>
      </c>
      <c r="O16" s="105">
        <f>Gujarat!Q52</f>
        <v>50348.934334408012</v>
      </c>
      <c r="P16" s="105">
        <f>Gujarat!R52</f>
        <v>53634.258431518152</v>
      </c>
      <c r="Q16" s="105">
        <f>Gujarat!S52</f>
        <v>56925.765417027651</v>
      </c>
      <c r="R16" s="105">
        <f>Gujarat!T52</f>
        <v>60231.116916319006</v>
      </c>
      <c r="S16" s="105">
        <f>Gujarat!U52</f>
        <v>63556.776887100175</v>
      </c>
      <c r="T16" s="105">
        <f>Gujarat!V52</f>
        <v>66908.198839189849</v>
      </c>
      <c r="U16" s="105">
        <f>Gujarat!W52</f>
        <v>70289.983788047248</v>
      </c>
      <c r="V16" s="105">
        <f>Gujarat!X52</f>
        <v>73706.013516956999</v>
      </c>
      <c r="W16" s="105">
        <f>Gujarat!Y52</f>
        <v>77443.179209205206</v>
      </c>
      <c r="X16" s="105">
        <f>Gujarat!Z52</f>
        <v>81471.844397689929</v>
      </c>
      <c r="Y16" s="105">
        <f>Gujarat!AA52</f>
        <v>85767.005397109897</v>
      </c>
      <c r="Z16" s="105">
        <f>Gujarat!AB52</f>
        <v>90307.567106065238</v>
      </c>
      <c r="AA16" s="105">
        <f>Gujarat!AC52</f>
        <v>95075.732016000489</v>
      </c>
      <c r="AB16" s="105">
        <f>Gujarat!AD52</f>
        <v>100056.48473046033</v>
      </c>
      <c r="AC16" s="105">
        <f>Gujarat!AE52</f>
        <v>105237.15706445664</v>
      </c>
      <c r="AD16" s="105">
        <f>Gujarat!AF52</f>
        <v>110607.06112763812</v>
      </c>
      <c r="AE16" s="105">
        <f>Gujarat!AG52</f>
        <v>116157.17976401388</v>
      </c>
      <c r="AF16" s="105">
        <f>Gujarat!AH52</f>
        <v>121879.90538223597</v>
      </c>
      <c r="AG16" s="105">
        <f>Gujarat!AI52</f>
        <v>127714.88775105003</v>
      </c>
      <c r="AH16" s="105">
        <f>Gujarat!AJ52</f>
        <v>133656.93665665458</v>
      </c>
      <c r="AI16" s="105">
        <f>Gujarat!AK52</f>
        <v>139701.67322109186</v>
      </c>
      <c r="AJ16" s="105">
        <f>Gujarat!AL52</f>
        <v>145845.40307397506</v>
      </c>
      <c r="AK16" s="105">
        <f>Gujarat!AM52</f>
        <v>152085.00935005106</v>
      </c>
      <c r="AL16" s="105">
        <f>Gujarat!AN52</f>
        <v>158417.86241341726</v>
      </c>
      <c r="AM16" s="105">
        <f>Gujarat!AO52</f>
        <v>164841.74369367727</v>
      </c>
      <c r="AN16" s="105">
        <f>Gujarat!AP52</f>
        <v>171354.78142805252</v>
      </c>
      <c r="AO16" s="105">
        <f>Gujarat!AQ52</f>
        <v>177955.39644830706</v>
      </c>
      <c r="AP16" s="105">
        <f>Gujarat!AR52</f>
        <v>184642.25644227708</v>
      </c>
      <c r="AQ16" s="105">
        <f>Gujarat!AS52</f>
        <v>191913.58378652684</v>
      </c>
      <c r="AR16" s="105">
        <f>Gujarat!AT52</f>
        <v>199709.54376418784</v>
      </c>
      <c r="AS16" s="105">
        <f>Gujarat!AU52</f>
        <v>207979.65504003447</v>
      </c>
      <c r="AT16" s="105">
        <f>Gujarat!AV52</f>
        <v>219789.76334847487</v>
      </c>
      <c r="AU16" s="105">
        <f>Gujarat!AW52</f>
        <v>231642.02315269885</v>
      </c>
      <c r="AV16" s="105">
        <f>Gujarat!AX52</f>
        <v>243563.75277624704</v>
      </c>
      <c r="AW16" s="105">
        <f>Gujarat!AY52</f>
        <v>255578.00013378568</v>
      </c>
      <c r="AX16" s="105">
        <f>Gujarat!AZ52</f>
        <v>267704.21028275636</v>
      </c>
      <c r="AY16" s="105">
        <f>Gujarat!BA52</f>
        <v>279958.78862314374</v>
      </c>
      <c r="AZ16" s="105">
        <f>Gujarat!BB52</f>
        <v>292355.57605767914</v>
      </c>
      <c r="BA16" s="105">
        <f>Gujarat!BC52</f>
        <v>305582.47196954553</v>
      </c>
      <c r="BB16" s="105">
        <f>Gujarat!BD52</f>
        <v>319561.57493843191</v>
      </c>
      <c r="BC16" s="342">
        <f>Gujarat!BE52</f>
        <v>334227.16111839929</v>
      </c>
      <c r="BD16" s="342">
        <f>Gujarat!BF52</f>
        <v>345903.31878526387</v>
      </c>
      <c r="BE16" s="342">
        <f>Gujarat!BG52</f>
        <v>358570.19022263959</v>
      </c>
      <c r="BF16" s="342">
        <f>Gujarat!BH52</f>
        <v>372121.9882538399</v>
      </c>
      <c r="BG16" s="342">
        <f>Gujarat!BI52</f>
        <v>386469.46238670312</v>
      </c>
      <c r="BH16" s="342">
        <f>Gujarat!BJ52</f>
        <v>401537.31379389839</v>
      </c>
      <c r="BI16" s="342">
        <f>Gujarat!BK52</f>
        <v>417262.01438431861</v>
      </c>
      <c r="BJ16" s="342">
        <f>Gujarat!BL52</f>
        <v>433589.96679791535</v>
      </c>
      <c r="BK16" s="342">
        <f>Gujarat!BM52</f>
        <v>451332.24843911803</v>
      </c>
      <c r="BL16" s="404">
        <f>Gujarat!BN52</f>
        <v>470339.40777786606</v>
      </c>
      <c r="BM16" s="342">
        <f>Gujarat!BO52</f>
        <v>490485.35559399112</v>
      </c>
      <c r="BN16" s="342">
        <f>Gujarat!BP52</f>
        <v>511663.71297363174</v>
      </c>
      <c r="BO16" s="342">
        <f>Gujarat!BQ52</f>
        <v>533784.7301879914</v>
      </c>
      <c r="BP16" s="342">
        <f>Gujarat!BR52</f>
        <v>556772.68721393158</v>
      </c>
      <c r="BQ16" s="450"/>
    </row>
    <row r="17" spans="2:69" ht="15.6" x14ac:dyDescent="0.3">
      <c r="B17" s="106">
        <v>13</v>
      </c>
      <c r="C17" s="107" t="s">
        <v>32</v>
      </c>
      <c r="D17" s="105">
        <f>Haryana!F52</f>
        <v>0</v>
      </c>
      <c r="E17" s="105">
        <f>Haryana!G52</f>
        <v>2406.6054986475829</v>
      </c>
      <c r="F17" s="105">
        <f>Haryana!H52</f>
        <v>4544.3331910565321</v>
      </c>
      <c r="G17" s="105">
        <f>Haryana!I52</f>
        <v>6457.1219440050163</v>
      </c>
      <c r="H17" s="105">
        <f>Haryana!J52</f>
        <v>8182.0420868828442</v>
      </c>
      <c r="I17" s="105">
        <f>Haryana!K52</f>
        <v>9750.3691036028576</v>
      </c>
      <c r="J17" s="105">
        <f>Haryana!L52</f>
        <v>11188.48948465713</v>
      </c>
      <c r="K17" s="105">
        <f>Haryana!M52</f>
        <v>12518.664976096623</v>
      </c>
      <c r="L17" s="105">
        <f>Haryana!N52</f>
        <v>13759.677360871439</v>
      </c>
      <c r="M17" s="105">
        <f>Haryana!O52</f>
        <v>14958.505904532945</v>
      </c>
      <c r="N17" s="105">
        <f>Haryana!P52</f>
        <v>16124.357899599931</v>
      </c>
      <c r="O17" s="105">
        <f>Haryana!Q52</f>
        <v>17265.001351746789</v>
      </c>
      <c r="P17" s="105">
        <f>Haryana!R52</f>
        <v>18386.989969572929</v>
      </c>
      <c r="Q17" s="105">
        <f>Haryana!S52</f>
        <v>19495.852983901052</v>
      </c>
      <c r="R17" s="105">
        <f>Haryana!T52</f>
        <v>20596.255294463434</v>
      </c>
      <c r="S17" s="105">
        <f>Haryana!U52</f>
        <v>21692.132582408136</v>
      </c>
      <c r="T17" s="105">
        <f>Haryana!V52</f>
        <v>22786.805301976015</v>
      </c>
      <c r="U17" s="105">
        <f>Haryana!W52</f>
        <v>23883.074852963138</v>
      </c>
      <c r="V17" s="105">
        <f>Haryana!X52</f>
        <v>24983.304719473865</v>
      </c>
      <c r="W17" s="105">
        <f>Haryana!Y52</f>
        <v>26287.24214719444</v>
      </c>
      <c r="X17" s="105">
        <f>Haryana!Z52</f>
        <v>27772.950676417022</v>
      </c>
      <c r="Y17" s="105">
        <f>Haryana!AA52</f>
        <v>29421.922961671815</v>
      </c>
      <c r="Z17" s="105">
        <f>Haryana!AB52</f>
        <v>31218.544731517497</v>
      </c>
      <c r="AA17" s="105">
        <f>Haryana!AC52</f>
        <v>33149.642542304915</v>
      </c>
      <c r="AB17" s="105">
        <f>Haryana!AD52</f>
        <v>35204.102227213647</v>
      </c>
      <c r="AC17" s="105">
        <f>Haryana!AE52</f>
        <v>37372.546989454488</v>
      </c>
      <c r="AD17" s="105">
        <f>Haryana!AF52</f>
        <v>39647.06581604317</v>
      </c>
      <c r="AE17" s="105">
        <f>Haryana!AG52</f>
        <v>42020.984346017765</v>
      </c>
      <c r="AF17" s="105">
        <f>Haryana!AH52</f>
        <v>44488.671556608111</v>
      </c>
      <c r="AG17" s="105">
        <f>Haryana!AI52</f>
        <v>47033.891211227281</v>
      </c>
      <c r="AH17" s="105">
        <f>Haryana!AJ52</f>
        <v>49650.429202841609</v>
      </c>
      <c r="AI17" s="105">
        <f>Haryana!AK52</f>
        <v>52333.042815571192</v>
      </c>
      <c r="AJ17" s="105">
        <f>Haryana!AL52</f>
        <v>55077.308876521187</v>
      </c>
      <c r="AK17" s="105">
        <f>Haryana!AM52</f>
        <v>57879.495644566152</v>
      </c>
      <c r="AL17" s="105">
        <f>Haryana!AN52</f>
        <v>60736.454725519769</v>
      </c>
      <c r="AM17" s="105">
        <f>Haryana!AO52</f>
        <v>63645.529883159019</v>
      </c>
      <c r="AN17" s="105">
        <f>Haryana!AP52</f>
        <v>66604.480104937495</v>
      </c>
      <c r="AO17" s="105">
        <f>Haryana!AQ52</f>
        <v>69611.414694090476</v>
      </c>
      <c r="AP17" s="105">
        <f>Haryana!AR52</f>
        <v>72664.738508162467</v>
      </c>
      <c r="AQ17" s="105">
        <f>Haryana!AS52</f>
        <v>76152.391503018662</v>
      </c>
      <c r="AR17" s="105">
        <f>Haryana!AT52</f>
        <v>80026.159163414472</v>
      </c>
      <c r="AS17" s="105">
        <f>Haryana!AU52</f>
        <v>84245.36388219845</v>
      </c>
      <c r="AT17" s="105">
        <f>Haryana!AV52</f>
        <v>90110.650657696096</v>
      </c>
      <c r="AU17" s="105">
        <f>Haryana!AW52</f>
        <v>96124.114802802113</v>
      </c>
      <c r="AV17" s="105">
        <f>Haryana!AX52</f>
        <v>102283.757473324</v>
      </c>
      <c r="AW17" s="105">
        <f>Haryana!AY52</f>
        <v>108587.89228501807</v>
      </c>
      <c r="AX17" s="105">
        <f>Haryana!AZ52</f>
        <v>115035.09646975271</v>
      </c>
      <c r="AY17" s="105">
        <f>Haryana!BA52</f>
        <v>121624.16966695539</v>
      </c>
      <c r="AZ17" s="105">
        <f>Haryana!BB52</f>
        <v>128354.09915679341</v>
      </c>
      <c r="BA17" s="105">
        <f>Haryana!BC52</f>
        <v>135524.73472662701</v>
      </c>
      <c r="BB17" s="105">
        <f>Haryana!BD52</f>
        <v>143096.6292598249</v>
      </c>
      <c r="BC17" s="342">
        <f>Haryana!BE52</f>
        <v>151036.50202535707</v>
      </c>
      <c r="BD17" s="342">
        <f>Haryana!BF52</f>
        <v>163408.89452943855</v>
      </c>
      <c r="BE17" s="342">
        <f>Haryana!BG52</f>
        <v>175664.42463786344</v>
      </c>
      <c r="BF17" s="342">
        <f>Haryana!BH52</f>
        <v>187854.58326683755</v>
      </c>
      <c r="BG17" s="342">
        <f>Haryana!BI52</f>
        <v>200022.81225645141</v>
      </c>
      <c r="BH17" s="342">
        <f>Haryana!BJ52</f>
        <v>212205.76260477418</v>
      </c>
      <c r="BI17" s="342">
        <f>Haryana!BK52</f>
        <v>224434.35601440133</v>
      </c>
      <c r="BJ17" s="342">
        <f>Haryana!BL52</f>
        <v>236734.68049771362</v>
      </c>
      <c r="BK17" s="342">
        <f>Haryana!BM52</f>
        <v>249828.91522939035</v>
      </c>
      <c r="BL17" s="404">
        <f>Haryana!BN52</f>
        <v>263644.5091999236</v>
      </c>
      <c r="BM17" s="342">
        <f>Haryana!BO52</f>
        <v>278120.25259628799</v>
      </c>
      <c r="BN17" s="342">
        <f>Haryana!BP52</f>
        <v>293204.50394256238</v>
      </c>
      <c r="BO17" s="342">
        <f>Haryana!BQ52</f>
        <v>308853.69437448261</v>
      </c>
      <c r="BP17" s="342">
        <f>Haryana!BR52</f>
        <v>325031.06572626432</v>
      </c>
      <c r="BQ17" s="450"/>
    </row>
    <row r="18" spans="2:69" ht="15.6" x14ac:dyDescent="0.3">
      <c r="B18" s="106">
        <v>14</v>
      </c>
      <c r="C18" s="107" t="s">
        <v>33</v>
      </c>
      <c r="D18" s="105">
        <f>'Himachal Pradesh'!F52</f>
        <v>0</v>
      </c>
      <c r="E18" s="105">
        <f>'Himachal Pradesh'!G52</f>
        <v>232.96745453309003</v>
      </c>
      <c r="F18" s="105">
        <f>'Himachal Pradesh'!H52</f>
        <v>436.00933023291054</v>
      </c>
      <c r="G18" s="105">
        <f>'Himachal Pradesh'!I52</f>
        <v>613.89200322069541</v>
      </c>
      <c r="H18" s="105">
        <f>'Himachal Pradesh'!J52</f>
        <v>770.63676821262243</v>
      </c>
      <c r="I18" s="105">
        <f>'Himachal Pradesh'!K52</f>
        <v>909.63630987793431</v>
      </c>
      <c r="J18" s="105">
        <f>'Himachal Pradesh'!L52</f>
        <v>1033.7529673579565</v>
      </c>
      <c r="K18" s="105">
        <f>'Himachal Pradesh'!M52</f>
        <v>1145.4016380447849</v>
      </c>
      <c r="L18" s="105">
        <f>'Himachal Pradesh'!N52</f>
        <v>1246.6197218153795</v>
      </c>
      <c r="M18" s="105">
        <f>'Himachal Pradesh'!O52</f>
        <v>1345.3494037454434</v>
      </c>
      <c r="N18" s="105">
        <f>'Himachal Pradesh'!P52</f>
        <v>1442.2093482137645</v>
      </c>
      <c r="O18" s="105">
        <f>'Himachal Pradesh'!Q52</f>
        <v>1537.7215097900689</v>
      </c>
      <c r="P18" s="105">
        <f>'Himachal Pradesh'!R52</f>
        <v>1632.3262509426002</v>
      </c>
      <c r="Q18" s="105">
        <f>'Himachal Pradesh'!S52</f>
        <v>1726.3950965409251</v>
      </c>
      <c r="R18" s="105">
        <f>'Himachal Pradesh'!T52</f>
        <v>1820.2414945708765</v>
      </c>
      <c r="S18" s="105">
        <f>'Himachal Pradesh'!U52</f>
        <v>1914.1298947311686</v>
      </c>
      <c r="T18" s="105">
        <f>'Himachal Pradesh'!V52</f>
        <v>2008.2834078609576</v>
      </c>
      <c r="U18" s="105">
        <f>'Himachal Pradesh'!W52</f>
        <v>2102.8902680432857</v>
      </c>
      <c r="V18" s="105">
        <f>'Himachal Pradesh'!X52</f>
        <v>2198.1092845504991</v>
      </c>
      <c r="W18" s="105">
        <f>'Himachal Pradesh'!Y52</f>
        <v>2300.7398137524506</v>
      </c>
      <c r="X18" s="105">
        <f>'Himachal Pradesh'!Z52</f>
        <v>2410.1311950253835</v>
      </c>
      <c r="Y18" s="105">
        <f>'Himachal Pradesh'!AA52</f>
        <v>2525.7344792176186</v>
      </c>
      <c r="Z18" s="105">
        <f>'Himachal Pradesh'!AB52</f>
        <v>2647.0865290804477</v>
      </c>
      <c r="AA18" s="105">
        <f>'Himachal Pradesh'!AC52</f>
        <v>2773.7966051246403</v>
      </c>
      <c r="AB18" s="105">
        <f>'Himachal Pradesh'!AD52</f>
        <v>2905.5350483800521</v>
      </c>
      <c r="AC18" s="105">
        <f>'Himachal Pradesh'!AE52</f>
        <v>3042.0237322697885</v>
      </c>
      <c r="AD18" s="105">
        <f>'Himachal Pradesh'!AF52</f>
        <v>3183.0280070503882</v>
      </c>
      <c r="AE18" s="105">
        <f>'Himachal Pradesh'!AG52</f>
        <v>3328.3499034996316</v>
      </c>
      <c r="AF18" s="105">
        <f>'Himachal Pradesh'!AH52</f>
        <v>3477.8223990059932</v>
      </c>
      <c r="AG18" s="105">
        <f>'Himachal Pradesh'!AI52</f>
        <v>3634.479699759092</v>
      </c>
      <c r="AH18" s="105">
        <f>'Himachal Pradesh'!AJ52</f>
        <v>3797.5798151077479</v>
      </c>
      <c r="AI18" s="105">
        <f>'Himachal Pradesh'!AK52</f>
        <v>3966.4967426112912</v>
      </c>
      <c r="AJ18" s="105">
        <f>'Himachal Pradesh'!AL52</f>
        <v>4140.7023367262418</v>
      </c>
      <c r="AK18" s="105">
        <f>'Himachal Pradesh'!AM52</f>
        <v>4319.7510117855545</v>
      </c>
      <c r="AL18" s="105">
        <f>'Himachal Pradesh'!AN52</f>
        <v>4503.266836212927</v>
      </c>
      <c r="AM18" s="105">
        <f>'Himachal Pradesh'!AO52</f>
        <v>4690.9326441735702</v>
      </c>
      <c r="AN18" s="105">
        <f>'Himachal Pradesh'!AP52</f>
        <v>4882.4808492951215</v>
      </c>
      <c r="AO18" s="105">
        <f>'Himachal Pradesh'!AQ52</f>
        <v>5077.6856943905814</v>
      </c>
      <c r="AP18" s="105">
        <f>'Himachal Pradesh'!AR52</f>
        <v>5276.3567127069891</v>
      </c>
      <c r="AQ18" s="105">
        <f>'Himachal Pradesh'!AS52</f>
        <v>5490.551732193132</v>
      </c>
      <c r="AR18" s="105">
        <f>'Himachal Pradesh'!AT52</f>
        <v>5718.7428090033482</v>
      </c>
      <c r="AS18" s="105">
        <f>'Himachal Pradesh'!AU52</f>
        <v>5959.6408479515003</v>
      </c>
      <c r="AT18" s="105">
        <f>'Himachal Pradesh'!AV52</f>
        <v>6301.469470380006</v>
      </c>
      <c r="AU18" s="105">
        <f>'Himachal Pradesh'!AW52</f>
        <v>6643.8231468367767</v>
      </c>
      <c r="AV18" s="105">
        <f>'Himachal Pradesh'!AX52</f>
        <v>6987.5863621391363</v>
      </c>
      <c r="AW18" s="105">
        <f>'Himachal Pradesh'!AY52</f>
        <v>7333.5053381613134</v>
      </c>
      <c r="AX18" s="105">
        <f>'Himachal Pradesh'!AZ52</f>
        <v>7682.2096471409122</v>
      </c>
      <c r="AY18" s="105">
        <f>'Himachal Pradesh'!BA52</f>
        <v>8034.2304463865785</v>
      </c>
      <c r="AZ18" s="105">
        <f>'Himachal Pradesh'!BB52</f>
        <v>8390.0158625304466</v>
      </c>
      <c r="BA18" s="105">
        <f>'Himachal Pradesh'!BC52</f>
        <v>8736.3378075533965</v>
      </c>
      <c r="BB18" s="105">
        <f>'Himachal Pradesh'!BD52</f>
        <v>9075.3209838769617</v>
      </c>
      <c r="BC18" s="342">
        <f>'Himachal Pradesh'!BE52</f>
        <v>9408.7579597760559</v>
      </c>
      <c r="BD18" s="342">
        <f>'Himachal Pradesh'!BF52</f>
        <v>10468.944539988044</v>
      </c>
      <c r="BE18" s="342">
        <f>'Himachal Pradesh'!BG52</f>
        <v>11431.920661880307</v>
      </c>
      <c r="BF18" s="342">
        <f>'Himachal Pradesh'!BH52</f>
        <v>12313.789651835426</v>
      </c>
      <c r="BG18" s="342">
        <f>'Himachal Pradesh'!BI52</f>
        <v>13128.137559222592</v>
      </c>
      <c r="BH18" s="342">
        <f>'Himachal Pradesh'!BJ52</f>
        <v>13886.426657927119</v>
      </c>
      <c r="BI18" s="342">
        <f>'Himachal Pradesh'!BK52</f>
        <v>14598.327435597908</v>
      </c>
      <c r="BJ18" s="342">
        <f>'Himachal Pradesh'!BL52</f>
        <v>13300.768223635929</v>
      </c>
      <c r="BK18" s="342">
        <f>'Himachal Pradesh'!BM52</f>
        <v>12233.609208297403</v>
      </c>
      <c r="BL18" s="404">
        <f>'Himachal Pradesh'!BN52</f>
        <v>11607.260826841721</v>
      </c>
      <c r="BM18" s="342">
        <f>'Himachal Pradesh'!BO52</f>
        <v>11729.347161332686</v>
      </c>
      <c r="BN18" s="342">
        <f>'Himachal Pradesh'!BP52</f>
        <v>11955.403606815717</v>
      </c>
      <c r="BO18" s="342">
        <f>'Himachal Pradesh'!BQ52</f>
        <v>13467.280016790601</v>
      </c>
      <c r="BP18" s="342">
        <f>'Himachal Pradesh'!BR52</f>
        <v>14831.209280078408</v>
      </c>
      <c r="BQ18" s="450"/>
    </row>
    <row r="19" spans="2:69" ht="15.6" x14ac:dyDescent="0.3">
      <c r="B19" s="106">
        <v>15</v>
      </c>
      <c r="C19" s="107" t="s">
        <v>34</v>
      </c>
      <c r="D19" s="105">
        <f>'Jammu &amp; Kashmir'!F52</f>
        <v>0</v>
      </c>
      <c r="E19" s="105">
        <f>'Jammu &amp; Kashmir'!G52</f>
        <v>1413.2327468314145</v>
      </c>
      <c r="F19" s="105">
        <f>'Jammu &amp; Kashmir'!H52</f>
        <v>2662.3264076892488</v>
      </c>
      <c r="G19" s="105">
        <f>'Jammu &amp; Kashmir'!I52</f>
        <v>3773.9052776207704</v>
      </c>
      <c r="H19" s="105">
        <f>'Jammu &amp; Kashmir'!J52</f>
        <v>4770.4317335497326</v>
      </c>
      <c r="I19" s="105">
        <f>'Jammu &amp; Kashmir'!K52</f>
        <v>5670.8568266182929</v>
      </c>
      <c r="J19" s="105">
        <f>'Jammu &amp; Kashmir'!L52</f>
        <v>6491.169173730701</v>
      </c>
      <c r="K19" s="105">
        <f>'Jammu &amp; Kashmir'!M52</f>
        <v>7244.8580461993097</v>
      </c>
      <c r="L19" s="105">
        <f>'Jammu &amp; Kashmir'!N52</f>
        <v>7943.3040682286992</v>
      </c>
      <c r="M19" s="105">
        <f>'Jammu &amp; Kashmir'!O52</f>
        <v>8636.2816940135162</v>
      </c>
      <c r="N19" s="105">
        <f>'Jammu &amp; Kashmir'!P52</f>
        <v>9326.5231637845227</v>
      </c>
      <c r="O19" s="105">
        <f>'Jammu &amp; Kashmir'!Q52</f>
        <v>10016.333613125624</v>
      </c>
      <c r="P19" s="105">
        <f>'Jammu &amp; Kashmir'!R52</f>
        <v>10707.657838105752</v>
      </c>
      <c r="Q19" s="105">
        <f>'Jammu &amp; Kashmir'!S52</f>
        <v>11402.136623664472</v>
      </c>
      <c r="R19" s="105">
        <f>'Jammu &amp; Kashmir'!T52</f>
        <v>12101.154266726751</v>
      </c>
      <c r="S19" s="105">
        <f>'Jammu &amp; Kashmir'!U52</f>
        <v>12805.878670489568</v>
      </c>
      <c r="T19" s="105">
        <f>'Jammu &amp; Kashmir'!V52</f>
        <v>13517.295171157113</v>
      </c>
      <c r="U19" s="105">
        <f>'Jammu &amp; Kashmir'!W52</f>
        <v>14236.235076870153</v>
      </c>
      <c r="V19" s="105">
        <f>'Jammu &amp; Kashmir'!X52</f>
        <v>14963.399745421057</v>
      </c>
      <c r="W19" s="105">
        <f>'Jammu &amp; Kashmir'!Y52</f>
        <v>15768.525450223271</v>
      </c>
      <c r="X19" s="105">
        <f>'Jammu &amp; Kashmir'!Z52</f>
        <v>16644.194251142959</v>
      </c>
      <c r="Y19" s="105">
        <f>'Jammu &amp; Kashmir'!AA52</f>
        <v>17584.147782766548</v>
      </c>
      <c r="Z19" s="105">
        <f>'Jammu &amp; Kashmir'!AB52</f>
        <v>18583.105989318046</v>
      </c>
      <c r="AA19" s="105">
        <f>'Jammu &amp; Kashmir'!AC52</f>
        <v>19636.614194990714</v>
      </c>
      <c r="AB19" s="105">
        <f>'Jammu &amp; Kashmir'!AD52</f>
        <v>20740.914080292267</v>
      </c>
      <c r="AC19" s="105">
        <f>'Jammu &amp; Kashmir'!AE52</f>
        <v>21892.834827408165</v>
      </c>
      <c r="AD19" s="105">
        <f>'Jammu &amp; Kashmir'!AF52</f>
        <v>23089.701281755715</v>
      </c>
      <c r="AE19" s="105">
        <f>'Jammu &amp; Kashmir'!AG52</f>
        <v>24329.256469752749</v>
      </c>
      <c r="AF19" s="105">
        <f>'Jammu &amp; Kashmir'!AH52</f>
        <v>25609.596228632883</v>
      </c>
      <c r="AG19" s="105">
        <f>'Jammu &amp; Kashmir'!AI52</f>
        <v>26963.336331857987</v>
      </c>
      <c r="AH19" s="105">
        <f>'Jammu &amp; Kashmir'!AJ52</f>
        <v>28382.518212820018</v>
      </c>
      <c r="AI19" s="105">
        <f>'Jammu &amp; Kashmir'!AK52</f>
        <v>29860.427390530618</v>
      </c>
      <c r="AJ19" s="105">
        <f>'Jammu &amp; Kashmir'!AL52</f>
        <v>31391.398993768267</v>
      </c>
      <c r="AK19" s="105">
        <f>'Jammu &amp; Kashmir'!AM52</f>
        <v>32970.653685751364</v>
      </c>
      <c r="AL19" s="105">
        <f>'Jammu &amp; Kashmir'!AN52</f>
        <v>34594.15923711787</v>
      </c>
      <c r="AM19" s="105">
        <f>'Jammu &amp; Kashmir'!AO52</f>
        <v>36258.513737859932</v>
      </c>
      <c r="AN19" s="105">
        <f>'Jammu &amp; Kashmir'!AP52</f>
        <v>37960.847065605449</v>
      </c>
      <c r="AO19" s="105">
        <f>'Jammu &amp; Kashmir'!AQ52</f>
        <v>39698.737756408584</v>
      </c>
      <c r="AP19" s="105">
        <f>'Jammu &amp; Kashmir'!AR52</f>
        <v>41470.14287032438</v>
      </c>
      <c r="AQ19" s="105">
        <f>'Jammu &amp; Kashmir'!AS52</f>
        <v>43373.271448152547</v>
      </c>
      <c r="AR19" s="105">
        <f>'Jammu &amp; Kashmir'!AT52</f>
        <v>45395.69462874085</v>
      </c>
      <c r="AS19" s="105">
        <f>'Jammu &amp; Kashmir'!AU52</f>
        <v>47526.92643439721</v>
      </c>
      <c r="AT19" s="105">
        <f>'Jammu &amp; Kashmir'!AV52</f>
        <v>50486.757245776447</v>
      </c>
      <c r="AU19" s="105">
        <f>'Jammu &amp; Kashmir'!AW52</f>
        <v>53458.467987661752</v>
      </c>
      <c r="AV19" s="105">
        <f>'Jammu &amp; Kashmir'!AX52</f>
        <v>56448.979398239098</v>
      </c>
      <c r="AW19" s="105">
        <f>'Jammu &amp; Kashmir'!AY52</f>
        <v>59464.130363738055</v>
      </c>
      <c r="AX19" s="105">
        <f>'Jammu &amp; Kashmir'!AZ52</f>
        <v>62508.847033867722</v>
      </c>
      <c r="AY19" s="105">
        <f>'Jammu &amp; Kashmir'!BA52</f>
        <v>65587.285501075006</v>
      </c>
      <c r="AZ19" s="105">
        <f>'Jammu &amp; Kashmir'!BB52</f>
        <v>68702.952176136474</v>
      </c>
      <c r="BA19" s="105">
        <f>'Jammu &amp; Kashmir'!BC52</f>
        <v>71996.178969416258</v>
      </c>
      <c r="BB19" s="105">
        <f>'Jammu &amp; Kashmir'!BD52</f>
        <v>75451.699410782807</v>
      </c>
      <c r="BC19" s="342">
        <f>'Jammu &amp; Kashmir'!BE52</f>
        <v>79056.633489487169</v>
      </c>
      <c r="BD19" s="342">
        <f>'Jammu &amp; Kashmir'!BF52</f>
        <v>87371.346543545864</v>
      </c>
      <c r="BE19" s="342">
        <f>'Jammu &amp; Kashmir'!BG52</f>
        <v>95303.725194499013</v>
      </c>
      <c r="BF19" s="342">
        <f>'Jammu &amp; Kashmir'!BH52</f>
        <v>102929.57169011924</v>
      </c>
      <c r="BG19" s="342">
        <f>'Jammu &amp; Kashmir'!BI52</f>
        <v>110312.8388471144</v>
      </c>
      <c r="BH19" s="342">
        <f>'Jammu &amp; Kashmir'!BJ52</f>
        <v>117507.48235789555</v>
      </c>
      <c r="BI19" s="342">
        <f>'Jammu &amp; Kashmir'!BK52</f>
        <v>124559.02354417146</v>
      </c>
      <c r="BJ19" s="342">
        <f>'Jammu &amp; Kashmir'!BL52</f>
        <v>131505.86782041323</v>
      </c>
      <c r="BK19" s="342">
        <f>'Jammu &amp; Kashmir'!BM52</f>
        <v>138663.00529459782</v>
      </c>
      <c r="BL19" s="404">
        <f>'Jammu &amp; Kashmir'!BN52</f>
        <v>146021.04026479184</v>
      </c>
      <c r="BM19" s="342">
        <f>'Jammu &amp; Kashmir'!BO52</f>
        <v>153572.0457681249</v>
      </c>
      <c r="BN19" s="342">
        <f>'Jammu &amp; Kashmir'!BP52</f>
        <v>161309.3339870401</v>
      </c>
      <c r="BO19" s="342">
        <f>'Jammu &amp; Kashmir'!BQ52</f>
        <v>169227.26254571142</v>
      </c>
      <c r="BP19" s="342">
        <f>'Jammu &amp; Kashmir'!BR52</f>
        <v>177321.07108626553</v>
      </c>
      <c r="BQ19" s="450"/>
    </row>
    <row r="20" spans="2:69" ht="15.6" x14ac:dyDescent="0.3">
      <c r="B20" s="106">
        <v>16</v>
      </c>
      <c r="C20" s="107" t="s">
        <v>35</v>
      </c>
      <c r="D20" s="105">
        <f>Jharkhand!F51</f>
        <v>0</v>
      </c>
      <c r="E20" s="105">
        <f>Jharkhand!G51</f>
        <v>0</v>
      </c>
      <c r="F20" s="105">
        <f>Jharkhand!H51</f>
        <v>0</v>
      </c>
      <c r="G20" s="105">
        <f>Jharkhand!I51</f>
        <v>0</v>
      </c>
      <c r="H20" s="105">
        <f>Jharkhand!J51</f>
        <v>0</v>
      </c>
      <c r="I20" s="105">
        <f>Jharkhand!K51</f>
        <v>0</v>
      </c>
      <c r="J20" s="105">
        <f>Jharkhand!L51</f>
        <v>0</v>
      </c>
      <c r="K20" s="105">
        <f>Jharkhand!M51</f>
        <v>0</v>
      </c>
      <c r="L20" s="105">
        <f>Jharkhand!N51</f>
        <v>0</v>
      </c>
      <c r="M20" s="105">
        <f>Jharkhand!O51</f>
        <v>0</v>
      </c>
      <c r="N20" s="105">
        <f>Jharkhand!P51</f>
        <v>0</v>
      </c>
      <c r="O20" s="105">
        <f>Jharkhand!Q51</f>
        <v>0</v>
      </c>
      <c r="P20" s="105">
        <f>Jharkhand!R51</f>
        <v>0</v>
      </c>
      <c r="Q20" s="105">
        <f>Jharkhand!S51</f>
        <v>0</v>
      </c>
      <c r="R20" s="105">
        <f>Jharkhand!T51</f>
        <v>0</v>
      </c>
      <c r="S20" s="105">
        <f>Jharkhand!U51</f>
        <v>0</v>
      </c>
      <c r="T20" s="105">
        <f>Jharkhand!V51</f>
        <v>0</v>
      </c>
      <c r="U20" s="105">
        <f>Jharkhand!W51</f>
        <v>0</v>
      </c>
      <c r="V20" s="105">
        <f>Jharkhand!X51</f>
        <v>0</v>
      </c>
      <c r="W20" s="105">
        <f>Jharkhand!Y51</f>
        <v>0</v>
      </c>
      <c r="X20" s="105">
        <f>Jharkhand!Z51</f>
        <v>0</v>
      </c>
      <c r="Y20" s="105">
        <f>Jharkhand!AA51</f>
        <v>0</v>
      </c>
      <c r="Z20" s="105">
        <f>Jharkhand!AB51</f>
        <v>0</v>
      </c>
      <c r="AA20" s="105">
        <f>Jharkhand!AC51</f>
        <v>0</v>
      </c>
      <c r="AB20" s="105">
        <f>Jharkhand!AD51</f>
        <v>0</v>
      </c>
      <c r="AC20" s="105">
        <f>Jharkhand!AE51</f>
        <v>0</v>
      </c>
      <c r="AD20" s="105">
        <f>Jharkhand!AF51</f>
        <v>0</v>
      </c>
      <c r="AE20" s="105">
        <f>Jharkhand!AG51</f>
        <v>0</v>
      </c>
      <c r="AF20" s="105">
        <f>Jharkhand!AH51</f>
        <v>0</v>
      </c>
      <c r="AG20" s="105">
        <f>Jharkhand!AI51</f>
        <v>0</v>
      </c>
      <c r="AH20" s="105">
        <f>Jharkhand!AJ51</f>
        <v>0</v>
      </c>
      <c r="AI20" s="105">
        <f>Jharkhand!AK51</f>
        <v>0</v>
      </c>
      <c r="AJ20" s="105">
        <f>Jharkhand!AL51</f>
        <v>0</v>
      </c>
      <c r="AK20" s="105">
        <f>Jharkhand!AM51</f>
        <v>0</v>
      </c>
      <c r="AL20" s="105">
        <f>Jharkhand!AN51</f>
        <v>0</v>
      </c>
      <c r="AM20" s="105">
        <f>Jharkhand!AO51</f>
        <v>0</v>
      </c>
      <c r="AN20" s="105">
        <f>Jharkhand!AP51</f>
        <v>0</v>
      </c>
      <c r="AO20" s="105">
        <f>Jharkhand!AQ51</f>
        <v>0</v>
      </c>
      <c r="AP20" s="105">
        <f>Jharkhand!AR51</f>
        <v>0</v>
      </c>
      <c r="AQ20" s="105">
        <f>Jharkhand!AS51</f>
        <v>0</v>
      </c>
      <c r="AR20" s="105">
        <f>Jharkhand!AT51</f>
        <v>0</v>
      </c>
      <c r="AS20" s="105">
        <f>Jharkhand!AU51</f>
        <v>0</v>
      </c>
      <c r="AT20" s="105">
        <f>Jharkhand!AV51</f>
        <v>0</v>
      </c>
      <c r="AU20" s="105">
        <f>Jharkhand!AW51</f>
        <v>0</v>
      </c>
      <c r="AV20" s="105">
        <f>Jharkhand!AX51</f>
        <v>0</v>
      </c>
      <c r="AW20" s="105">
        <f>Jharkhand!AY51</f>
        <v>0</v>
      </c>
      <c r="AX20" s="105">
        <f>Jharkhand!AZ51</f>
        <v>0</v>
      </c>
      <c r="AY20" s="105">
        <f>Jharkhand!BA51</f>
        <v>0</v>
      </c>
      <c r="AZ20" s="105">
        <f>Jharkhand!BB51</f>
        <v>21025.450445335435</v>
      </c>
      <c r="BA20" s="105">
        <f>Jharkhand!BC51</f>
        <v>39722.885975502577</v>
      </c>
      <c r="BB20" s="105">
        <f>Jharkhand!BD51</f>
        <v>56473.673387840179</v>
      </c>
      <c r="BC20" s="342">
        <f>Jharkhand!BE51</f>
        <v>71599.56410272645</v>
      </c>
      <c r="BD20" s="342">
        <f>Jharkhand!BF51</f>
        <v>86173.306274032584</v>
      </c>
      <c r="BE20" s="342">
        <f>Jharkhand!BG51</f>
        <v>99530.381000450972</v>
      </c>
      <c r="BF20" s="342">
        <f>Jharkhand!BH51</f>
        <v>111878.98900892258</v>
      </c>
      <c r="BG20" s="342">
        <f>Jharkhand!BI51</f>
        <v>123394.78502367756</v>
      </c>
      <c r="BH20" s="342">
        <f>Jharkhand!BJ51</f>
        <v>134225.9653675514</v>
      </c>
      <c r="BI20" s="342">
        <f>Jharkhand!BK51</f>
        <v>144497.56026787352</v>
      </c>
      <c r="BJ20" s="342">
        <f>Jharkhand!BL51</f>
        <v>154315.05518775759</v>
      </c>
      <c r="BK20" s="342">
        <f>Jharkhand!BM51</f>
        <v>164054.51486861892</v>
      </c>
      <c r="BL20" s="404">
        <f>Jharkhand!BN51</f>
        <v>173753.72122923506</v>
      </c>
      <c r="BM20" s="342">
        <f>Jharkhand!BO51</f>
        <v>183444.55010703107</v>
      </c>
      <c r="BN20" s="342">
        <f>Jharkhand!BP51</f>
        <v>193153.89449856256</v>
      </c>
      <c r="BO20" s="342">
        <f>Jharkhand!BQ51</f>
        <v>202904.44347875784</v>
      </c>
      <c r="BP20" s="342">
        <f>Jharkhand!BR51</f>
        <v>212715.33935926078</v>
      </c>
      <c r="BQ20" s="450"/>
    </row>
    <row r="21" spans="2:69" ht="15.6" x14ac:dyDescent="0.3">
      <c r="B21" s="106">
        <v>17</v>
      </c>
      <c r="C21" s="107" t="s">
        <v>36</v>
      </c>
      <c r="D21" s="105">
        <f>Karnataka!F52</f>
        <v>0</v>
      </c>
      <c r="E21" s="105">
        <f>Karnataka!G52</f>
        <v>9808.2408290490603</v>
      </c>
      <c r="F21" s="105">
        <f>Karnataka!H52</f>
        <v>18377.806106194625</v>
      </c>
      <c r="G21" s="105">
        <f>Karnataka!I52</f>
        <v>25906.572261167359</v>
      </c>
      <c r="H21" s="105">
        <f>Karnataka!J52</f>
        <v>32561.483618353905</v>
      </c>
      <c r="I21" s="105">
        <f>Karnataka!K52</f>
        <v>38483.387713172415</v>
      </c>
      <c r="J21" s="105">
        <f>Karnataka!L52</f>
        <v>43791.114750280998</v>
      </c>
      <c r="K21" s="105">
        <f>Karnataka!M52</f>
        <v>48584.919359603853</v>
      </c>
      <c r="L21" s="105">
        <f>Karnataka!N52</f>
        <v>52949.384335979696</v>
      </c>
      <c r="M21" s="105">
        <f>Karnataka!O52</f>
        <v>57195.132270435432</v>
      </c>
      <c r="N21" s="105">
        <f>Karnataka!P52</f>
        <v>61350.398086673711</v>
      </c>
      <c r="O21" s="105">
        <f>Karnataka!Q52</f>
        <v>65439.00301629879</v>
      </c>
      <c r="P21" s="105">
        <f>Karnataka!R52</f>
        <v>69481.044548544989</v>
      </c>
      <c r="Q21" s="105">
        <f>Karnataka!S52</f>
        <v>73493.478526847815</v>
      </c>
      <c r="R21" s="105">
        <f>Karnataka!T52</f>
        <v>77490.610251897175</v>
      </c>
      <c r="S21" s="105">
        <f>Karnataka!U52</f>
        <v>81484.508815307883</v>
      </c>
      <c r="T21" s="105">
        <f>Karnataka!V52</f>
        <v>85485.356664521169</v>
      </c>
      <c r="U21" s="105">
        <f>Karnataka!W52</f>
        <v>89501.744523611589</v>
      </c>
      <c r="V21" s="105">
        <f>Karnataka!X52</f>
        <v>93540.92021198124</v>
      </c>
      <c r="W21" s="105">
        <f>Karnataka!Y52</f>
        <v>98188.416795099896</v>
      </c>
      <c r="X21" s="105">
        <f>Karnataka!Z52</f>
        <v>103380.61863303115</v>
      </c>
      <c r="Y21" s="105">
        <f>Karnataka!AA52</f>
        <v>109063.8545025573</v>
      </c>
      <c r="Z21" s="105">
        <f>Karnataka!AB52</f>
        <v>115192.84308284959</v>
      </c>
      <c r="AA21" s="105">
        <f>Karnataka!AC52</f>
        <v>121729.38144330436</v>
      </c>
      <c r="AB21" s="105">
        <f>Karnataka!AD52</f>
        <v>128641.23854737073</v>
      </c>
      <c r="AC21" s="105">
        <f>Karnataka!AE52</f>
        <v>135901.22172420562</v>
      </c>
      <c r="AD21" s="105">
        <f>Karnataka!AF52</f>
        <v>143486.38906977151</v>
      </c>
      <c r="AE21" s="105">
        <f>Karnataka!AG52</f>
        <v>151377.38496564078</v>
      </c>
      <c r="AF21" s="105">
        <f>Karnataka!AH52</f>
        <v>159557.87946970822</v>
      </c>
      <c r="AG21" s="105">
        <f>Karnataka!AI52</f>
        <v>167649.61762475531</v>
      </c>
      <c r="AH21" s="105">
        <f>Karnataka!AJ52</f>
        <v>175680.67311091686</v>
      </c>
      <c r="AI21" s="105">
        <f>Karnataka!AK52</f>
        <v>183674.73112187412</v>
      </c>
      <c r="AJ21" s="105">
        <f>Karnataka!AL52</f>
        <v>191651.77437442896</v>
      </c>
      <c r="AK21" s="105">
        <f>Karnataka!AM52</f>
        <v>199628.66188084712</v>
      </c>
      <c r="AL21" s="105">
        <f>Karnataka!AN52</f>
        <v>207619.61724732746</v>
      </c>
      <c r="AM21" s="105">
        <f>Karnataka!AO52</f>
        <v>215636.64064150193</v>
      </c>
      <c r="AN21" s="105">
        <f>Karnataka!AP52</f>
        <v>223689.85636104766</v>
      </c>
      <c r="AO21" s="105">
        <f>Karnataka!AQ52</f>
        <v>231787.80607026428</v>
      </c>
      <c r="AP21" s="105">
        <f>Karnataka!AR52</f>
        <v>239937.69619781838</v>
      </c>
      <c r="AQ21" s="105">
        <f>Karnataka!AS52</f>
        <v>248741.92464469644</v>
      </c>
      <c r="AR21" s="105">
        <f>Karnataka!AT52</f>
        <v>258134.15597758908</v>
      </c>
      <c r="AS21" s="105">
        <f>Karnataka!AU52</f>
        <v>268058.42433885578</v>
      </c>
      <c r="AT21" s="105">
        <f>Karnataka!AV52</f>
        <v>282413.06929291377</v>
      </c>
      <c r="AU21" s="105">
        <f>Karnataka!AW52</f>
        <v>296752.21472191979</v>
      </c>
      <c r="AV21" s="105">
        <f>Karnataka!AX52</f>
        <v>311116.94599777041</v>
      </c>
      <c r="AW21" s="105">
        <f>Karnataka!AY52</f>
        <v>325541.92601418577</v>
      </c>
      <c r="AX21" s="105">
        <f>Karnataka!AZ52</f>
        <v>340056.39915050514</v>
      </c>
      <c r="AY21" s="105">
        <f>Karnataka!BA52</f>
        <v>354685.03829554928</v>
      </c>
      <c r="AZ21" s="105">
        <f>Karnataka!BB52</f>
        <v>369448.65946444607</v>
      </c>
      <c r="BA21" s="105">
        <f>Karnataka!BC52</f>
        <v>385047.4229813767</v>
      </c>
      <c r="BB21" s="105">
        <f>Karnataka!BD52</f>
        <v>401407.57520899439</v>
      </c>
      <c r="BC21" s="342">
        <f>Karnataka!BE52</f>
        <v>418466.89170159498</v>
      </c>
      <c r="BD21" s="342">
        <f>Karnataka!BF52</f>
        <v>458342.65920687455</v>
      </c>
      <c r="BE21" s="342">
        <f>Karnataka!BG52</f>
        <v>496254.10078667285</v>
      </c>
      <c r="BF21" s="342">
        <f>Karnataka!BH52</f>
        <v>532580.22506415425</v>
      </c>
      <c r="BG21" s="342">
        <f>Karnataka!BI52</f>
        <v>567640.7939160465</v>
      </c>
      <c r="BH21" s="342">
        <f>Karnataka!BJ52</f>
        <v>601705.58394256234</v>
      </c>
      <c r="BI21" s="342">
        <f>Karnataka!BK52</f>
        <v>635002.20018144732</v>
      </c>
      <c r="BJ21" s="342">
        <f>Karnataka!BL52</f>
        <v>667722.66837980563</v>
      </c>
      <c r="BK21" s="342">
        <f>Karnataka!BM52</f>
        <v>701151.56707795057</v>
      </c>
      <c r="BL21" s="404">
        <f>Karnataka!BN52</f>
        <v>735279.71472578659</v>
      </c>
      <c r="BM21" s="342">
        <f>Karnataka!BO52</f>
        <v>770099.36503599933</v>
      </c>
      <c r="BN21" s="342">
        <f>Karnataka!BP52</f>
        <v>804075.40927872318</v>
      </c>
      <c r="BO21" s="342">
        <f>Karnataka!BQ52</f>
        <v>840498.42743437644</v>
      </c>
      <c r="BP21" s="342">
        <f>Karnataka!BR52</f>
        <v>877558.89495851495</v>
      </c>
      <c r="BQ21" s="450"/>
    </row>
    <row r="22" spans="2:69" ht="15.6" x14ac:dyDescent="0.3">
      <c r="B22" s="106">
        <v>18</v>
      </c>
      <c r="C22" s="107" t="s">
        <v>37</v>
      </c>
      <c r="D22" s="105">
        <f>Kerala!F52</f>
        <v>0</v>
      </c>
      <c r="E22" s="105">
        <f>Kerala!G52</f>
        <v>4925.3018154277052</v>
      </c>
      <c r="F22" s="105">
        <f>Kerala!H52</f>
        <v>9319.9415010556768</v>
      </c>
      <c r="G22" s="105">
        <f>Kerala!I52</f>
        <v>13271.261419562352</v>
      </c>
      <c r="H22" s="105">
        <f>Kerala!J52</f>
        <v>16852.950548192402</v>
      </c>
      <c r="I22" s="105">
        <f>Kerala!K52</f>
        <v>20127.178780235296</v>
      </c>
      <c r="J22" s="105">
        <f>Kerala!L52</f>
        <v>23146.397591829584</v>
      </c>
      <c r="K22" s="105">
        <f>Kerala!M52</f>
        <v>25954.859227969522</v>
      </c>
      <c r="L22" s="105">
        <f>Kerala!N52</f>
        <v>28589.898408880337</v>
      </c>
      <c r="M22" s="105">
        <f>Kerala!O52</f>
        <v>31131.659396733437</v>
      </c>
      <c r="N22" s="105">
        <f>Kerala!P52</f>
        <v>33600.2131537635</v>
      </c>
      <c r="O22" s="105">
        <f>Kerala!Q52</f>
        <v>36012.493143115309</v>
      </c>
      <c r="P22" s="105">
        <f>Kerala!R52</f>
        <v>38382.785783682099</v>
      </c>
      <c r="Q22" s="105">
        <f>Kerala!S52</f>
        <v>40723.144236890323</v>
      </c>
      <c r="R22" s="105">
        <f>Kerala!T52</f>
        <v>43043.737510204875</v>
      </c>
      <c r="S22" s="105">
        <f>Kerala!U52</f>
        <v>45353.144988665365</v>
      </c>
      <c r="T22" s="105">
        <f>Kerala!V52</f>
        <v>47658.60492516034</v>
      </c>
      <c r="U22" s="105">
        <f>Kerala!W52</f>
        <v>49966.224086624497</v>
      </c>
      <c r="V22" s="105">
        <f>Kerala!X52</f>
        <v>52281.15462827649</v>
      </c>
      <c r="W22" s="105">
        <f>Kerala!Y52</f>
        <v>54796.427520497644</v>
      </c>
      <c r="X22" s="105">
        <f>Kerala!Z52</f>
        <v>57493.861987727811</v>
      </c>
      <c r="Y22" s="105">
        <f>Kerala!AA52</f>
        <v>60358.119278925071</v>
      </c>
      <c r="Z22" s="105">
        <f>Kerala!AB52</f>
        <v>63376.258401404637</v>
      </c>
      <c r="AA22" s="105">
        <f>Kerala!AC52</f>
        <v>66537.361302503108</v>
      </c>
      <c r="AB22" s="105">
        <f>Kerala!AD52</f>
        <v>69832.216642961968</v>
      </c>
      <c r="AC22" s="105">
        <f>Kerala!AE52</f>
        <v>73253.053002954664</v>
      </c>
      <c r="AD22" s="105">
        <f>Kerala!AF52</f>
        <v>76793.313793431036</v>
      </c>
      <c r="AE22" s="105">
        <f>Kerala!AG52</f>
        <v>80447.467353390544</v>
      </c>
      <c r="AF22" s="105">
        <f>Kerala!AH52</f>
        <v>84210.846732809237</v>
      </c>
      <c r="AG22" s="105">
        <f>Kerala!AI52</f>
        <v>88512.58950782819</v>
      </c>
      <c r="AH22" s="105">
        <f>Kerala!AJ52</f>
        <v>93283.534750597362</v>
      </c>
      <c r="AI22" s="105">
        <f>Kerala!AK52</f>
        <v>98465.332791125402</v>
      </c>
      <c r="AJ22" s="105">
        <f>Kerala!AL52</f>
        <v>104008.75519807183</v>
      </c>
      <c r="AK22" s="105">
        <f>Kerala!AM52</f>
        <v>109872.26894387012</v>
      </c>
      <c r="AL22" s="105">
        <f>Kerala!AN52</f>
        <v>116020.83345680471</v>
      </c>
      <c r="AM22" s="105">
        <f>Kerala!AO52</f>
        <v>122424.88571828288</v>
      </c>
      <c r="AN22" s="105">
        <f>Kerala!AP52</f>
        <v>129059.48401001857</v>
      </c>
      <c r="AO22" s="105">
        <f>Kerala!AQ52</f>
        <v>135903.58551092399</v>
      </c>
      <c r="AP22" s="105">
        <f>Kerala!AR52</f>
        <v>142939.43682028097</v>
      </c>
      <c r="AQ22" s="105">
        <f>Kerala!AS52</f>
        <v>149487.41361089266</v>
      </c>
      <c r="AR22" s="105">
        <f>Kerala!AT52</f>
        <v>155629.78356333054</v>
      </c>
      <c r="AS22" s="105">
        <f>Kerala!AU52</f>
        <v>161435.95424862546</v>
      </c>
      <c r="AT22" s="105">
        <f>Kerala!AV52</f>
        <v>169284.82939094355</v>
      </c>
      <c r="AU22" s="105">
        <f>Kerala!AW52</f>
        <v>176590.71791229286</v>
      </c>
      <c r="AV22" s="105">
        <f>Kerala!AX52</f>
        <v>183444.95540004983</v>
      </c>
      <c r="AW22" s="105">
        <f>Kerala!AY52</f>
        <v>189924.59983402421</v>
      </c>
      <c r="AX22" s="105">
        <f>Kerala!AZ52</f>
        <v>196094.66346653661</v>
      </c>
      <c r="AY22" s="105">
        <f>Kerala!BA52</f>
        <v>202009.99581430451</v>
      </c>
      <c r="AZ22" s="105">
        <f>Kerala!BB52</f>
        <v>207716.87230044827</v>
      </c>
      <c r="BA22" s="105">
        <f>Kerala!BC52</f>
        <v>216512.61070717947</v>
      </c>
      <c r="BB22" s="105">
        <f>Kerala!BD52</f>
        <v>228003.07313070577</v>
      </c>
      <c r="BC22" s="342">
        <f>Kerala!BE52</f>
        <v>241855.73342754797</v>
      </c>
      <c r="BD22" s="342">
        <f>Kerala!BF52</f>
        <v>277620.54425315774</v>
      </c>
      <c r="BE22" s="342">
        <f>Kerala!BG52</f>
        <v>313730.32150364923</v>
      </c>
      <c r="BF22" s="342">
        <f>Kerala!BH52</f>
        <v>350252.58927276678</v>
      </c>
      <c r="BG22" s="342">
        <f>Kerala!BI52</f>
        <v>387244.3162668157</v>
      </c>
      <c r="BH22" s="342">
        <f>Kerala!BJ52</f>
        <v>424753.56582612509</v>
      </c>
      <c r="BI22" s="342">
        <f>Kerala!BK52</f>
        <v>462820.88801464118</v>
      </c>
      <c r="BJ22" s="342">
        <f>Kerala!BL52</f>
        <v>501480.49409763975</v>
      </c>
      <c r="BK22" s="342">
        <f>Kerala!BM52</f>
        <v>545873.29164998955</v>
      </c>
      <c r="BL22" s="404">
        <f>Kerala!BN52</f>
        <v>595354.30241990963</v>
      </c>
      <c r="BM22" s="342">
        <f>Kerala!BO52</f>
        <v>649379.37135753303</v>
      </c>
      <c r="BN22" s="342">
        <f>Kerala!BP52</f>
        <v>707489.40590046952</v>
      </c>
      <c r="BO22" s="342">
        <f>Kerala!BQ52</f>
        <v>769297.07897917577</v>
      </c>
      <c r="BP22" s="342">
        <f>Kerala!BR52</f>
        <v>834475.61061268463</v>
      </c>
      <c r="BQ22" s="450"/>
    </row>
    <row r="23" spans="2:69" ht="15.6" x14ac:dyDescent="0.3">
      <c r="B23" s="106">
        <v>19</v>
      </c>
      <c r="C23" s="107" t="s">
        <v>38</v>
      </c>
      <c r="D23" s="105">
        <f>Lakshadweep!F52</f>
        <v>0</v>
      </c>
      <c r="E23" s="105">
        <f>Lakshadweep!G52</f>
        <v>0</v>
      </c>
      <c r="F23" s="105">
        <f>Lakshadweep!H52</f>
        <v>0</v>
      </c>
      <c r="G23" s="105">
        <f>Lakshadweep!I52</f>
        <v>0</v>
      </c>
      <c r="H23" s="105">
        <f>Lakshadweep!J52</f>
        <v>0</v>
      </c>
      <c r="I23" s="105">
        <f>Lakshadweep!K52</f>
        <v>0</v>
      </c>
      <c r="J23" s="105">
        <f>Lakshadweep!L52</f>
        <v>0</v>
      </c>
      <c r="K23" s="105">
        <f>Lakshadweep!M52</f>
        <v>0</v>
      </c>
      <c r="L23" s="105">
        <f>Lakshadweep!N52</f>
        <v>0</v>
      </c>
      <c r="M23" s="105">
        <f>Lakshadweep!O52</f>
        <v>0</v>
      </c>
      <c r="N23" s="105">
        <f>Lakshadweep!P52</f>
        <v>0</v>
      </c>
      <c r="O23" s="105">
        <f>Lakshadweep!Q52</f>
        <v>0</v>
      </c>
      <c r="P23" s="105">
        <f>Lakshadweep!R52</f>
        <v>0</v>
      </c>
      <c r="Q23" s="105">
        <f>Lakshadweep!S52</f>
        <v>0</v>
      </c>
      <c r="R23" s="105">
        <f>Lakshadweep!T52</f>
        <v>0</v>
      </c>
      <c r="S23" s="105">
        <f>Lakshadweep!U52</f>
        <v>0</v>
      </c>
      <c r="T23" s="105">
        <f>Lakshadweep!V52</f>
        <v>0</v>
      </c>
      <c r="U23" s="105">
        <f>Lakshadweep!W52</f>
        <v>0</v>
      </c>
      <c r="V23" s="105">
        <f>Lakshadweep!X52</f>
        <v>0</v>
      </c>
      <c r="W23" s="105">
        <f>Lakshadweep!Y52</f>
        <v>0</v>
      </c>
      <c r="X23" s="105">
        <f>Lakshadweep!Z52</f>
        <v>0</v>
      </c>
      <c r="Y23" s="105">
        <f>Lakshadweep!AA52</f>
        <v>0</v>
      </c>
      <c r="Z23" s="105">
        <f>Lakshadweep!AB52</f>
        <v>0</v>
      </c>
      <c r="AA23" s="105">
        <f>Lakshadweep!AC52</f>
        <v>0</v>
      </c>
      <c r="AB23" s="105">
        <f>Lakshadweep!AD52</f>
        <v>0</v>
      </c>
      <c r="AC23" s="105">
        <f>Lakshadweep!AE52</f>
        <v>0</v>
      </c>
      <c r="AD23" s="105">
        <f>Lakshadweep!AF52</f>
        <v>0</v>
      </c>
      <c r="AE23" s="105">
        <f>Lakshadweep!AG52</f>
        <v>0</v>
      </c>
      <c r="AF23" s="105">
        <f>Lakshadweep!AH52</f>
        <v>42.529281778176909</v>
      </c>
      <c r="AG23" s="105">
        <f>Lakshadweep!AI52</f>
        <v>81.142187473040053</v>
      </c>
      <c r="AH23" s="105">
        <f>Lakshadweep!AJ52</f>
        <v>116.48696018099864</v>
      </c>
      <c r="AI23" s="105">
        <f>Lakshadweep!AK52</f>
        <v>149.11050943501544</v>
      </c>
      <c r="AJ23" s="105">
        <f>Lakshadweep!AL52</f>
        <v>179.47425169891764</v>
      </c>
      <c r="AK23" s="105">
        <f>Lakshadweep!AM52</f>
        <v>207.96747467068604</v>
      </c>
      <c r="AL23" s="105">
        <f>Lakshadweep!AN52</f>
        <v>234.91861247367677</v>
      </c>
      <c r="AM23" s="105">
        <f>Lakshadweep!AO52</f>
        <v>260.60475830642696</v>
      </c>
      <c r="AN23" s="105">
        <f>Lakshadweep!AP52</f>
        <v>285.25969007206999</v>
      </c>
      <c r="AO23" s="105">
        <f>Lakshadweep!AQ52</f>
        <v>309.08064143885133</v>
      </c>
      <c r="AP23" s="105">
        <f>Lakshadweep!AR52</f>
        <v>332.23401444634868</v>
      </c>
      <c r="AQ23" s="105">
        <f>Lakshadweep!AS52</f>
        <v>352.22675326450468</v>
      </c>
      <c r="AR23" s="105">
        <f>Lakshadweep!AT52</f>
        <v>369.53828241226699</v>
      </c>
      <c r="AS23" s="105">
        <f>Lakshadweep!AU52</f>
        <v>384.57308261793173</v>
      </c>
      <c r="AT23" s="105">
        <f>Lakshadweep!AV52</f>
        <v>403.19460300960247</v>
      </c>
      <c r="AU23" s="105">
        <f>Lakshadweep!AW52</f>
        <v>419.33550112417458</v>
      </c>
      <c r="AV23" s="105">
        <f>Lakshadweep!AX52</f>
        <v>433.36779709321519</v>
      </c>
      <c r="AW23" s="105">
        <f>Lakshadweep!AY52</f>
        <v>445.60535674504575</v>
      </c>
      <c r="AX23" s="105">
        <f>Lakshadweep!AZ52</f>
        <v>456.31298230360204</v>
      </c>
      <c r="AY23" s="105">
        <f>Lakshadweep!BA52</f>
        <v>465.71408202640754</v>
      </c>
      <c r="AZ23" s="105">
        <f>Lakshadweep!BB52</f>
        <v>473.99714092234075</v>
      </c>
      <c r="BA23" s="105">
        <f>Lakshadweep!BC52</f>
        <v>489.14079002891492</v>
      </c>
      <c r="BB23" s="105">
        <f>Lakshadweep!BD52</f>
        <v>510.25279199332124</v>
      </c>
      <c r="BC23" s="342">
        <f>Lakshadweep!BE52</f>
        <v>536.58038428462055</v>
      </c>
      <c r="BD23" s="342">
        <f>Lakshadweep!BF52</f>
        <v>598.22540908975463</v>
      </c>
      <c r="BE23" s="342">
        <f>Lakshadweep!BG52</f>
        <v>661.48714981337855</v>
      </c>
      <c r="BF23" s="342">
        <f>Lakshadweep!BH52</f>
        <v>726.34134946969561</v>
      </c>
      <c r="BG23" s="342">
        <f>Lakshadweep!BI52</f>
        <v>792.76754293251111</v>
      </c>
      <c r="BH23" s="342">
        <f>Lakshadweep!BJ52</f>
        <v>860.74846419055325</v>
      </c>
      <c r="BI23" s="342">
        <f>Lakshadweep!BK52</f>
        <v>930.26954626082943</v>
      </c>
      <c r="BJ23" s="342">
        <f>Lakshadweep!BL52</f>
        <v>1001.3184992756811</v>
      </c>
      <c r="BK23" s="342">
        <f>Lakshadweep!BM52</f>
        <v>1082.8863039591267</v>
      </c>
      <c r="BL23" s="404">
        <f>Lakshadweep!BN52</f>
        <v>1173.7862845128861</v>
      </c>
      <c r="BM23" s="342">
        <f>Lakshadweep!BO52</f>
        <v>1273.0172666703741</v>
      </c>
      <c r="BN23" s="342">
        <f>Lakshadweep!BP52</f>
        <v>1379.7345800392868</v>
      </c>
      <c r="BO23" s="342">
        <f>Lakshadweep!BQ52</f>
        <v>1493.2255933670576</v>
      </c>
      <c r="BP23" s="342">
        <f>Lakshadweep!BR52</f>
        <v>1612.8890741412611</v>
      </c>
      <c r="BQ23" s="450"/>
    </row>
    <row r="24" spans="2:69" ht="15.6" x14ac:dyDescent="0.3">
      <c r="B24" s="106">
        <v>20</v>
      </c>
      <c r="C24" s="107" t="s">
        <v>39</v>
      </c>
      <c r="D24" s="105">
        <f>'Madhya Pradesh'!F52</f>
        <v>0</v>
      </c>
      <c r="E24" s="105">
        <f>'Madhya Pradesh'!G52</f>
        <v>6455.0902548985869</v>
      </c>
      <c r="F24" s="105">
        <f>'Madhya Pradesh'!H52</f>
        <v>12254.564042580891</v>
      </c>
      <c r="G24" s="105">
        <f>'Madhya Pradesh'!I52</f>
        <v>17507.64479873412</v>
      </c>
      <c r="H24" s="105">
        <f>'Madhya Pradesh'!J52</f>
        <v>22306.482117439835</v>
      </c>
      <c r="I24" s="105">
        <f>'Madhya Pradesh'!K52</f>
        <v>26728.820739430361</v>
      </c>
      <c r="J24" s="105">
        <f>'Madhya Pradesh'!L52</f>
        <v>30840.252323266734</v>
      </c>
      <c r="K24" s="105">
        <f>'Madhya Pradesh'!M52</f>
        <v>34696.115218942301</v>
      </c>
      <c r="L24" s="105">
        <f>'Madhya Pradesh'!N52</f>
        <v>38343.097268282851</v>
      </c>
      <c r="M24" s="105">
        <f>'Madhya Pradesh'!O52</f>
        <v>41951.932203700606</v>
      </c>
      <c r="N24" s="105">
        <f>'Madhya Pradesh'!P52</f>
        <v>45538.296142081948</v>
      </c>
      <c r="O24" s="105">
        <f>'Madhya Pradesh'!Q52</f>
        <v>49115.414704821836</v>
      </c>
      <c r="P24" s="105">
        <f>'Madhya Pradesh'!R52</f>
        <v>52694.44608004496</v>
      </c>
      <c r="Q24" s="105">
        <f>'Madhya Pradesh'!S52</f>
        <v>56284.804204420674</v>
      </c>
      <c r="R24" s="105">
        <f>'Madhya Pradesh'!T52</f>
        <v>59894.431425095856</v>
      </c>
      <c r="S24" s="105">
        <f>'Madhya Pradesh'!U52</f>
        <v>63530.028539028783</v>
      </c>
      <c r="T24" s="105">
        <f>'Madhya Pradesh'!V52</f>
        <v>67197.248872502925</v>
      </c>
      <c r="U24" s="105">
        <f>'Madhya Pradesh'!W52</f>
        <v>70900.86202207004</v>
      </c>
      <c r="V24" s="105">
        <f>'Madhya Pradesh'!X52</f>
        <v>74644.891999458137</v>
      </c>
      <c r="W24" s="105">
        <f>'Madhya Pradesh'!Y52</f>
        <v>78904.307567684154</v>
      </c>
      <c r="X24" s="105">
        <f>'Madhya Pradesh'!Z52</f>
        <v>83627.178782984847</v>
      </c>
      <c r="Y24" s="105">
        <f>'Madhya Pradesh'!AA52</f>
        <v>88769.693406637249</v>
      </c>
      <c r="Z24" s="105">
        <f>'Madhya Pradesh'!AB52</f>
        <v>94294.887942769681</v>
      </c>
      <c r="AA24" s="105">
        <f>'Madhya Pradesh'!AC52</f>
        <v>100171.57704073838</v>
      </c>
      <c r="AB24" s="105">
        <f>'Madhya Pradesh'!AD52</f>
        <v>106373.45025365964</v>
      </c>
      <c r="AC24" s="105">
        <f>'Madhya Pradesh'!AE52</f>
        <v>112878.30999193022</v>
      </c>
      <c r="AD24" s="105">
        <f>'Madhya Pradesh'!AF52</f>
        <v>119667.42860009171</v>
      </c>
      <c r="AE24" s="105">
        <f>'Madhya Pradesh'!AG52</f>
        <v>126725.00593564058</v>
      </c>
      <c r="AF24" s="105">
        <f>'Madhya Pradesh'!AH52</f>
        <v>134037.71173928797</v>
      </c>
      <c r="AG24" s="105">
        <f>'Madhya Pradesh'!AI52</f>
        <v>141638.1588804668</v>
      </c>
      <c r="AH24" s="105">
        <f>'Madhya Pradesh'!AJ52</f>
        <v>149499.69631810865</v>
      </c>
      <c r="AI24" s="105">
        <f>'Madhya Pradesh'!AK52</f>
        <v>157599.83911021496</v>
      </c>
      <c r="AJ24" s="105">
        <f>'Madhya Pradesh'!AL52</f>
        <v>165919.6171679484</v>
      </c>
      <c r="AK24" s="105">
        <f>'Madhya Pradesh'!AM52</f>
        <v>174443.02581268785</v>
      </c>
      <c r="AL24" s="105">
        <f>'Madhya Pradesh'!AN52</f>
        <v>183156.56222217684</v>
      </c>
      <c r="AM24" s="105">
        <f>'Madhya Pradesh'!AO52</f>
        <v>192048.83433955436</v>
      </c>
      <c r="AN24" s="105">
        <f>'Madhya Pradesh'!AP52</f>
        <v>201110.23091784879</v>
      </c>
      <c r="AO24" s="105">
        <f>'Madhya Pradesh'!AQ52</f>
        <v>210332.64314321906</v>
      </c>
      <c r="AP24" s="105">
        <f>'Madhya Pradesh'!AR52</f>
        <v>219709.22977413834</v>
      </c>
      <c r="AQ24" s="105">
        <f>'Madhya Pradesh'!AS52</f>
        <v>229551.836479814</v>
      </c>
      <c r="AR24" s="105">
        <f>'Madhya Pradesh'!AT52</f>
        <v>239824.47022686029</v>
      </c>
      <c r="AS24" s="105">
        <f>'Madhya Pradesh'!AU52</f>
        <v>250496.76442412022</v>
      </c>
      <c r="AT24" s="105">
        <f>'Madhya Pradesh'!AV52</f>
        <v>265329.66376928025</v>
      </c>
      <c r="AU24" s="105">
        <f>'Madhya Pradesh'!AW52</f>
        <v>280079.89205054357</v>
      </c>
      <c r="AV24" s="105">
        <f>'Madhya Pradesh'!AX52</f>
        <v>294800.00756429567</v>
      </c>
      <c r="AW24" s="105">
        <f>'Madhya Pradesh'!AY52</f>
        <v>309534.35267760354</v>
      </c>
      <c r="AX24" s="105">
        <f>'Madhya Pradesh'!AZ52</f>
        <v>324320.33814485447</v>
      </c>
      <c r="AY24" s="105">
        <f>'Madhya Pradesh'!BA52</f>
        <v>339189.52665961679</v>
      </c>
      <c r="AZ24" s="105">
        <f>'Madhya Pradesh'!BB52</f>
        <v>340044.72014111973</v>
      </c>
      <c r="BA24" s="105">
        <f>'Madhya Pradesh'!BC52</f>
        <v>342859.2216752884</v>
      </c>
      <c r="BB24" s="105">
        <f>'Madhya Pradesh'!BD52</f>
        <v>347362.25915437459</v>
      </c>
      <c r="BC24" s="342">
        <f>'Madhya Pradesh'!BE52</f>
        <v>353325.38765114633</v>
      </c>
      <c r="BD24" s="342">
        <f>'Madhya Pradesh'!BF52</f>
        <v>372062.51543526095</v>
      </c>
      <c r="BE24" s="342">
        <f>'Madhya Pradesh'!BG52</f>
        <v>390517.40108331083</v>
      </c>
      <c r="BF24" s="342">
        <f>'Madhya Pradesh'!BH52</f>
        <v>408776.21340774524</v>
      </c>
      <c r="BG24" s="342">
        <f>'Madhya Pradesh'!BI52</f>
        <v>426911.65128531808</v>
      </c>
      <c r="BH24" s="342">
        <f>'Madhya Pradesh'!BJ52</f>
        <v>444985.04928164609</v>
      </c>
      <c r="BI24" s="342">
        <f>'Madhya Pradesh'!BK52</f>
        <v>463048.15412387816</v>
      </c>
      <c r="BJ24" s="342">
        <f>'Madhya Pradesh'!BL52</f>
        <v>481144.62347460142</v>
      </c>
      <c r="BK24" s="342">
        <f>'Madhya Pradesh'!BM52</f>
        <v>499869.07619191281</v>
      </c>
      <c r="BL24" s="404">
        <f>'Madhya Pradesh'!BN52</f>
        <v>519180.06618416304</v>
      </c>
      <c r="BM24" s="342">
        <f>'Madhya Pradesh'!BO52</f>
        <v>539042.62622570398</v>
      </c>
      <c r="BN24" s="342">
        <f>'Madhya Pradesh'!BP52</f>
        <v>559427.25517853023</v>
      </c>
      <c r="BO24" s="342">
        <f>'Madhya Pradesh'!BQ52</f>
        <v>580309.06353174988</v>
      </c>
      <c r="BP24" s="342">
        <f>'Madhya Pradesh'!BR52</f>
        <v>601667.05251059355</v>
      </c>
      <c r="BQ24" s="450"/>
    </row>
    <row r="25" spans="2:69" ht="15.6" x14ac:dyDescent="0.3">
      <c r="B25" s="106">
        <v>21</v>
      </c>
      <c r="C25" s="107" t="s">
        <v>40</v>
      </c>
      <c r="D25" s="105">
        <f>Maharashtra!F52</f>
        <v>0</v>
      </c>
      <c r="E25" s="105">
        <f>Maharashtra!G52</f>
        <v>17689.018827455035</v>
      </c>
      <c r="F25" s="105">
        <f>Maharashtra!H52</f>
        <v>33192.990953079585</v>
      </c>
      <c r="G25" s="105">
        <f>Maharashtra!I52</f>
        <v>46862.349387793693</v>
      </c>
      <c r="H25" s="105">
        <f>Maharashtra!J52</f>
        <v>58992.747344718511</v>
      </c>
      <c r="I25" s="105">
        <f>Maharashtra!K52</f>
        <v>69833.62143429034</v>
      </c>
      <c r="J25" s="105">
        <f>Maharashtra!L52</f>
        <v>79595.416258037818</v>
      </c>
      <c r="K25" s="105">
        <f>Maharashtra!M52</f>
        <v>88455.679651601735</v>
      </c>
      <c r="L25" s="105">
        <f>Maharashtra!N52</f>
        <v>96564.205117460951</v>
      </c>
      <c r="M25" s="105">
        <f>Maharashtra!O52</f>
        <v>104561.22310244461</v>
      </c>
      <c r="N25" s="105">
        <f>Maharashtra!P52</f>
        <v>112484.69264026319</v>
      </c>
      <c r="O25" s="105">
        <f>Maharashtra!Q52</f>
        <v>120366.63899661307</v>
      </c>
      <c r="P25" s="105">
        <f>Maharashtra!R52</f>
        <v>128234.08123764722</v>
      </c>
      <c r="Q25" s="105">
        <f>Maharashtra!S52</f>
        <v>136109.81480065227</v>
      </c>
      <c r="R25" s="105">
        <f>Maharashtra!T52</f>
        <v>144013.07173303331</v>
      </c>
      <c r="S25" s="105">
        <f>Maharashtra!U52</f>
        <v>151960.07772253396</v>
      </c>
      <c r="T25" s="105">
        <f>Maharashtra!V52</f>
        <v>159964.52205231806</v>
      </c>
      <c r="U25" s="105">
        <f>Maharashtra!W52</f>
        <v>168037.95409252669</v>
      </c>
      <c r="V25" s="105">
        <f>Maharashtra!X52</f>
        <v>176190.11781215048</v>
      </c>
      <c r="W25" s="105">
        <f>Maharashtra!Y52</f>
        <v>185061.15597538117</v>
      </c>
      <c r="X25" s="105">
        <f>Maharashtra!Z52</f>
        <v>194586.13151096838</v>
      </c>
      <c r="Y25" s="105">
        <f>Maharashtra!AA52</f>
        <v>204710.25833093634</v>
      </c>
      <c r="Z25" s="105">
        <f>Maharashtra!AB52</f>
        <v>215387.3145257057</v>
      </c>
      <c r="AA25" s="105">
        <f>Maharashtra!AC52</f>
        <v>226578.30360904965</v>
      </c>
      <c r="AB25" s="105">
        <f>Maharashtra!AD52</f>
        <v>238250.32503765731</v>
      </c>
      <c r="AC25" s="105">
        <f>Maharashtra!AE52</f>
        <v>250375.62129143148</v>
      </c>
      <c r="AD25" s="105">
        <f>Maharashtra!AF52</f>
        <v>262930.77391449251</v>
      </c>
      <c r="AE25" s="105">
        <f>Maharashtra!AG52</f>
        <v>275896.02523130353</v>
      </c>
      <c r="AF25" s="105">
        <f>Maharashtra!AH52</f>
        <v>289254.7060923432</v>
      </c>
      <c r="AG25" s="105">
        <f>Maharashtra!AI52</f>
        <v>303162.25553308253</v>
      </c>
      <c r="AH25" s="105">
        <f>Maharashtra!AJ52</f>
        <v>317565.92339012539</v>
      </c>
      <c r="AI25" s="105">
        <f>Maharashtra!AK52</f>
        <v>332421.20542210533</v>
      </c>
      <c r="AJ25" s="105">
        <f>Maharashtra!AL52</f>
        <v>347690.55430457648</v>
      </c>
      <c r="AK25" s="105">
        <f>Maharashtra!AM52</f>
        <v>363342.2921225864</v>
      </c>
      <c r="AL25" s="105">
        <f>Maharashtra!AN52</f>
        <v>379349.69286274927</v>
      </c>
      <c r="AM25" s="105">
        <f>Maharashtra!AO52</f>
        <v>395690.20833044488</v>
      </c>
      <c r="AN25" s="105">
        <f>Maharashtra!AP52</f>
        <v>412344.81507188437</v>
      </c>
      <c r="AO25" s="105">
        <f>Maharashtra!AQ52</f>
        <v>429297.46338552074</v>
      </c>
      <c r="AP25" s="105">
        <f>Maharashtra!AR52</f>
        <v>446534.61246416945</v>
      </c>
      <c r="AQ25" s="105">
        <f>Maharashtra!AS52</f>
        <v>465205.88948748395</v>
      </c>
      <c r="AR25" s="105">
        <f>Maharashtra!AT52</f>
        <v>485168.15167788335</v>
      </c>
      <c r="AS25" s="105">
        <f>Maharashtra!AU52</f>
        <v>506300.63238151901</v>
      </c>
      <c r="AT25" s="105">
        <f>Maharashtra!AV52</f>
        <v>536145.3002443891</v>
      </c>
      <c r="AU25" s="105">
        <f>Maharashtra!AW52</f>
        <v>566113.29305639304</v>
      </c>
      <c r="AV25" s="105">
        <f>Maharashtra!AX52</f>
        <v>596272.48553250928</v>
      </c>
      <c r="AW25" s="105">
        <f>Maharashtra!AY52</f>
        <v>626680.14219105546</v>
      </c>
      <c r="AX25" s="105">
        <f>Maharashtra!AZ52</f>
        <v>657384.57594294718</v>
      </c>
      <c r="AY25" s="105">
        <f>Maharashtra!BA52</f>
        <v>688426.54740976531</v>
      </c>
      <c r="AZ25" s="105">
        <f>Maharashtra!BB52</f>
        <v>719840.44549998455</v>
      </c>
      <c r="BA25" s="105">
        <f>Maharashtra!BC52</f>
        <v>751456.02892191603</v>
      </c>
      <c r="BB25" s="105">
        <f>Maharashtra!BD52</f>
        <v>783326.08727412811</v>
      </c>
      <c r="BC25" s="342">
        <f>Maharashtra!BE52</f>
        <v>815495.15806864132</v>
      </c>
      <c r="BD25" s="342">
        <f>Maharashtra!BF52</f>
        <v>881093.686592552</v>
      </c>
      <c r="BE25" s="342">
        <f>Maharashtra!BG52</f>
        <v>943014.66855850129</v>
      </c>
      <c r="BF25" s="342">
        <f>Maharashtra!BH52</f>
        <v>1001934.7373831873</v>
      </c>
      <c r="BG25" s="342">
        <f>Maharashtra!BI52</f>
        <v>1058424.7549361202</v>
      </c>
      <c r="BH25" s="342">
        <f>Maharashtra!BJ52</f>
        <v>1112966.3457809393</v>
      </c>
      <c r="BI25" s="342">
        <f>Maharashtra!BK52</f>
        <v>1165965.8467789586</v>
      </c>
      <c r="BJ25" s="342">
        <f>Maharashtra!BL52</f>
        <v>1217766.0760863263</v>
      </c>
      <c r="BK25" s="342">
        <f>Maharashtra!BM52</f>
        <v>1269925.8312506462</v>
      </c>
      <c r="BL25" s="404">
        <f>Maharashtra!BN52</f>
        <v>1322523.9371513512</v>
      </c>
      <c r="BM25" s="342">
        <f>Maharashtra!BO52</f>
        <v>1375626.8967380854</v>
      </c>
      <c r="BN25" s="342">
        <f>Maharashtra!BP52</f>
        <v>1417409.3992489381</v>
      </c>
      <c r="BO25" s="342">
        <f>Maharashtra!BQ52</f>
        <v>1455525.6352543505</v>
      </c>
      <c r="BP25" s="342">
        <f>Maharashtra!BR52</f>
        <v>1514828.902386718</v>
      </c>
      <c r="BQ25" s="450"/>
    </row>
    <row r="26" spans="2:69" ht="15.6" x14ac:dyDescent="0.3">
      <c r="B26" s="106">
        <v>22</v>
      </c>
      <c r="C26" s="107" t="s">
        <v>41</v>
      </c>
      <c r="D26" s="105">
        <f>Manipur!F52</f>
        <v>0</v>
      </c>
      <c r="E26" s="105">
        <f>Manipur!G52</f>
        <v>22.703303908021184</v>
      </c>
      <c r="F26" s="105">
        <f>Manipur!H52</f>
        <v>48.821396808333297</v>
      </c>
      <c r="G26" s="105">
        <f>Manipur!I52</f>
        <v>77.985500494570502</v>
      </c>
      <c r="H26" s="105">
        <f>Manipur!J52</f>
        <v>109.88448428485191</v>
      </c>
      <c r="I26" s="105">
        <f>Manipur!K52</f>
        <v>144.25585354273565</v>
      </c>
      <c r="J26" s="105">
        <f>Manipur!L52</f>
        <v>180.87814687539418</v>
      </c>
      <c r="K26" s="105">
        <f>Manipur!M52</f>
        <v>219.56452180414709</v>
      </c>
      <c r="L26" s="105">
        <f>Manipur!N52</f>
        <v>260.15734312498086</v>
      </c>
      <c r="M26" s="105">
        <f>Manipur!O52</f>
        <v>303.52034834196053</v>
      </c>
      <c r="N26" s="105">
        <f>Manipur!P52</f>
        <v>349.40793887296132</v>
      </c>
      <c r="O26" s="105">
        <f>Manipur!Q52</f>
        <v>397.61290818298096</v>
      </c>
      <c r="P26" s="105">
        <f>Manipur!R52</f>
        <v>447.96044032733357</v>
      </c>
      <c r="Q26" s="105">
        <f>Manipur!S52</f>
        <v>500.30304664444679</v>
      </c>
      <c r="R26" s="105">
        <f>Manipur!T52</f>
        <v>554.51629394642509</v>
      </c>
      <c r="S26" s="105">
        <f>Manipur!U52</f>
        <v>610.49520048019747</v>
      </c>
      <c r="T26" s="105">
        <f>Manipur!V52</f>
        <v>668.1511952731463</v>
      </c>
      <c r="U26" s="105">
        <f>Manipur!W52</f>
        <v>727.40955279477737</v>
      </c>
      <c r="V26" s="105">
        <f>Manipur!X52</f>
        <v>788.20722863287983</v>
      </c>
      <c r="W26" s="105">
        <f>Manipur!Y52</f>
        <v>871.86161433350958</v>
      </c>
      <c r="X26" s="105">
        <f>Manipur!Z52</f>
        <v>975.79431024088672</v>
      </c>
      <c r="Y26" s="105">
        <f>Manipur!AA52</f>
        <v>1097.8299729393311</v>
      </c>
      <c r="Z26" s="105">
        <f>Manipur!AB52</f>
        <v>1236.1333093758299</v>
      </c>
      <c r="AA26" s="105">
        <f>Manipur!AC52</f>
        <v>1389.1559200810591</v>
      </c>
      <c r="AB26" s="105">
        <f>Manipur!AD52</f>
        <v>1555.5914518747095</v>
      </c>
      <c r="AC26" s="105">
        <f>Manipur!AE52</f>
        <v>1734.3377611139326</v>
      </c>
      <c r="AD26" s="105">
        <f>Manipur!AF52</f>
        <v>1924.4649915946193</v>
      </c>
      <c r="AE26" s="105">
        <f>Manipur!AG52</f>
        <v>2125.1886425251218</v>
      </c>
      <c r="AF26" s="105">
        <f>Manipur!AH52</f>
        <v>2335.8468465227493</v>
      </c>
      <c r="AG26" s="105">
        <f>Manipur!AI52</f>
        <v>2536.6258077714556</v>
      </c>
      <c r="AH26" s="105">
        <f>Manipur!AJ52</f>
        <v>2729.3532115043481</v>
      </c>
      <c r="AI26" s="105">
        <f>Manipur!AK52</f>
        <v>2915.571038627631</v>
      </c>
      <c r="AJ26" s="105">
        <f>Manipur!AL52</f>
        <v>3096.5802271102866</v>
      </c>
      <c r="AK26" s="105">
        <f>Manipur!AM52</f>
        <v>3273.47835189136</v>
      </c>
      <c r="AL26" s="105">
        <f>Manipur!AN52</f>
        <v>3447.1914146523709</v>
      </c>
      <c r="AM26" s="105">
        <f>Manipur!AO52</f>
        <v>3618.5006642025478</v>
      </c>
      <c r="AN26" s="105">
        <f>Manipur!AP52</f>
        <v>3788.065224293071</v>
      </c>
      <c r="AO26" s="105">
        <f>Manipur!AQ52</f>
        <v>3956.4411842443242</v>
      </c>
      <c r="AP26" s="105">
        <f>Manipur!AR52</f>
        <v>4124.0977053203123</v>
      </c>
      <c r="AQ26" s="105">
        <f>Manipur!AS52</f>
        <v>4287.5546023828902</v>
      </c>
      <c r="AR26" s="105">
        <f>Manipur!AT52</f>
        <v>4447.7721989314532</v>
      </c>
      <c r="AS26" s="105">
        <f>Manipur!AU52</f>
        <v>4605.5607003958121</v>
      </c>
      <c r="AT26" s="105">
        <f>Manipur!AV52</f>
        <v>4827.6735273812892</v>
      </c>
      <c r="AU26" s="105">
        <f>Manipur!AW52</f>
        <v>5040.0410740289281</v>
      </c>
      <c r="AV26" s="105">
        <f>Manipur!AX52</f>
        <v>5244.5134790023722</v>
      </c>
      <c r="AW26" s="105">
        <f>Manipur!AY52</f>
        <v>5442.6516667110909</v>
      </c>
      <c r="AX26" s="105">
        <f>Manipur!AZ52</f>
        <v>5635.7725573729676</v>
      </c>
      <c r="AY26" s="105">
        <f>Manipur!BA52</f>
        <v>5824.987209825822</v>
      </c>
      <c r="AZ26" s="105">
        <f>Manipur!BB52</f>
        <v>6011.233001842661</v>
      </c>
      <c r="BA26" s="105">
        <f>Manipur!BC52</f>
        <v>6232.2290476600883</v>
      </c>
      <c r="BB26" s="105">
        <f>Manipur!BD52</f>
        <v>6483.8043755948956</v>
      </c>
      <c r="BC26" s="342">
        <f>Manipur!BE52</f>
        <v>6762.440021561084</v>
      </c>
      <c r="BD26" s="342">
        <f>Manipur!BF52</f>
        <v>7499.6093753617279</v>
      </c>
      <c r="BE26" s="342">
        <f>Manipur!BG52</f>
        <v>8212.4684278221393</v>
      </c>
      <c r="BF26" s="342">
        <f>Manipur!BH52</f>
        <v>8906.4815018810386</v>
      </c>
      <c r="BG26" s="342">
        <f>Manipur!BI52</f>
        <v>9586.2587358074306</v>
      </c>
      <c r="BH26" s="342">
        <f>Manipur!BJ52</f>
        <v>10255.689609615161</v>
      </c>
      <c r="BI26" s="342">
        <f>Manipur!BK52</f>
        <v>10918.055598586599</v>
      </c>
      <c r="BJ26" s="342">
        <f>Manipur!BL52</f>
        <v>11576.125216762324</v>
      </c>
      <c r="BK26" s="342">
        <f>Manipur!BM52</f>
        <v>12267.473649549607</v>
      </c>
      <c r="BL26" s="404">
        <f>Manipur!BN52</f>
        <v>12989.485260474912</v>
      </c>
      <c r="BM26" s="342">
        <f>Manipur!BO52</f>
        <v>13739.953290175781</v>
      </c>
      <c r="BN26" s="342">
        <f>Manipur!BP52</f>
        <v>14517.015940603063</v>
      </c>
      <c r="BO26" s="342">
        <f>Manipur!BQ52</f>
        <v>15319.10245056056</v>
      </c>
      <c r="BP26" s="342">
        <f>Manipur!BR52</f>
        <v>16144.887600733229</v>
      </c>
      <c r="BQ26" s="450"/>
    </row>
    <row r="27" spans="2:69" ht="15.6" x14ac:dyDescent="0.3">
      <c r="B27" s="106">
        <v>23</v>
      </c>
      <c r="C27" s="107" t="s">
        <v>42</v>
      </c>
      <c r="D27" s="105">
        <f>Meghalaya!F52</f>
        <v>0</v>
      </c>
      <c r="E27" s="105">
        <f>Meghalaya!G52</f>
        <v>115.29908441093288</v>
      </c>
      <c r="F27" s="105">
        <f>Meghalaya!H52</f>
        <v>224.48888841347548</v>
      </c>
      <c r="G27" s="105">
        <f>Meghalaya!I52</f>
        <v>328.95419547330806</v>
      </c>
      <c r="H27" s="105">
        <f>Meghalaya!J52</f>
        <v>429.86331927192589</v>
      </c>
      <c r="I27" s="105">
        <f>Meghalaya!K52</f>
        <v>528.20194233096299</v>
      </c>
      <c r="J27" s="105">
        <f>Meghalaya!L52</f>
        <v>624.80166497218556</v>
      </c>
      <c r="K27" s="105">
        <f>Meghalaya!M52</f>
        <v>720.36409149513486</v>
      </c>
      <c r="L27" s="105">
        <f>Meghalaya!N52</f>
        <v>815.4811511959532</v>
      </c>
      <c r="M27" s="105">
        <f>Meghalaya!O52</f>
        <v>904.90974803173481</v>
      </c>
      <c r="N27" s="105">
        <f>Meghalaya!P52</f>
        <v>989.73288576127959</v>
      </c>
      <c r="O27" s="105">
        <f>Meghalaya!Q52</f>
        <v>1070.8642726573064</v>
      </c>
      <c r="P27" s="105">
        <f>Meghalaya!R52</f>
        <v>1149.074785829753</v>
      </c>
      <c r="Q27" s="105">
        <f>Meghalaya!S52</f>
        <v>1225.0147986377854</v>
      </c>
      <c r="R27" s="105">
        <f>Meghalaya!T52</f>
        <v>1299.2330178737827</v>
      </c>
      <c r="S27" s="105">
        <f>Meghalaya!U52</f>
        <v>1372.1923763128348</v>
      </c>
      <c r="T27" s="105">
        <f>Meghalaya!V52</f>
        <v>1444.2834409339355</v>
      </c>
      <c r="U27" s="105">
        <f>Meghalaya!W52</f>
        <v>1515.8357251638447</v>
      </c>
      <c r="V27" s="105">
        <f>Meghalaya!X52</f>
        <v>1587.127232787459</v>
      </c>
      <c r="W27" s="105">
        <f>Meghalaya!Y52</f>
        <v>1674.2905928394568</v>
      </c>
      <c r="X27" s="105">
        <f>Meghalaya!Z52</f>
        <v>1775.7219279353292</v>
      </c>
      <c r="Y27" s="105">
        <f>Meghalaya!AA52</f>
        <v>1890.0680793046233</v>
      </c>
      <c r="Z27" s="105">
        <f>Meghalaya!AB52</f>
        <v>2016.1874143788298</v>
      </c>
      <c r="AA27" s="105">
        <f>Meghalaya!AC52</f>
        <v>2153.1167609493777</v>
      </c>
      <c r="AB27" s="105">
        <f>Meghalaya!AD52</f>
        <v>2300.0435101883913</v>
      </c>
      <c r="AC27" s="105">
        <f>Meghalaya!AE52</f>
        <v>2456.2820805339579</v>
      </c>
      <c r="AD27" s="105">
        <f>Meghalaya!AF52</f>
        <v>2621.2540607482097</v>
      </c>
      <c r="AE27" s="105">
        <f>Meghalaya!AG52</f>
        <v>2794.4714570187712</v>
      </c>
      <c r="AF27" s="105">
        <f>Meghalaya!AH52</f>
        <v>2975.5225588785461</v>
      </c>
      <c r="AG27" s="105">
        <f>Meghalaya!AI52</f>
        <v>3156.5348277676944</v>
      </c>
      <c r="AH27" s="105">
        <f>Meghalaya!AJ52</f>
        <v>3337.9078831477427</v>
      </c>
      <c r="AI27" s="105">
        <f>Meghalaya!AK52</f>
        <v>3519.9788758410859</v>
      </c>
      <c r="AJ27" s="105">
        <f>Meghalaya!AL52</f>
        <v>3703.032253148182</v>
      </c>
      <c r="AK27" s="105">
        <f>Meghalaya!AM52</f>
        <v>3887.3079974785737</v>
      </c>
      <c r="AL27" s="105">
        <f>Meghalaya!AN52</f>
        <v>4073.0085771165336</v>
      </c>
      <c r="AM27" s="105">
        <f>Meghalaya!AO52</f>
        <v>4260.3048104408545</v>
      </c>
      <c r="AN27" s="105">
        <f>Meghalaya!AP52</f>
        <v>4449.3408134479678</v>
      </c>
      <c r="AO27" s="105">
        <f>Meghalaya!AQ52</f>
        <v>4640.2381738766908</v>
      </c>
      <c r="AP27" s="105">
        <f>Meghalaya!AR52</f>
        <v>4833.0994728325113</v>
      </c>
      <c r="AQ27" s="105">
        <f>Meghalaya!AS52</f>
        <v>5043.5670548169865</v>
      </c>
      <c r="AR27" s="105">
        <f>Meghalaya!AT52</f>
        <v>5269.8479115149048</v>
      </c>
      <c r="AS27" s="105">
        <f>Meghalaya!AU52</f>
        <v>5510.4293182313095</v>
      </c>
      <c r="AT27" s="105">
        <f>Meghalaya!AV52</f>
        <v>5848.1320046758246</v>
      </c>
      <c r="AU27" s="105">
        <f>Meghalaya!AW52</f>
        <v>6188.5273603442365</v>
      </c>
      <c r="AV27" s="105">
        <f>Meghalaya!AX52</f>
        <v>6532.2260247297218</v>
      </c>
      <c r="AW27" s="105">
        <f>Meghalaya!AY52</f>
        <v>6879.7431819690228</v>
      </c>
      <c r="AX27" s="105">
        <f>Meghalaya!AZ52</f>
        <v>7231.5134824535971</v>
      </c>
      <c r="AY27" s="105">
        <f>Meghalaya!BA52</f>
        <v>7587.9036318898598</v>
      </c>
      <c r="AZ27" s="105">
        <f>Meghalaya!BB52</f>
        <v>7949.2230124335747</v>
      </c>
      <c r="BA27" s="105">
        <f>Meghalaya!BC52</f>
        <v>8322.6899303630762</v>
      </c>
      <c r="BB27" s="105">
        <f>Meghalaya!BD52</f>
        <v>8707.6409659172241</v>
      </c>
      <c r="BC27" s="342">
        <f>Meghalaya!BE52</f>
        <v>9103.5164053193075</v>
      </c>
      <c r="BD27" s="342">
        <f>Meghalaya!BF52</f>
        <v>10123.635037499282</v>
      </c>
      <c r="BE27" s="342">
        <f>Meghalaya!BG52</f>
        <v>11082.543739871631</v>
      </c>
      <c r="BF27" s="342">
        <f>Meghalaya!BH52</f>
        <v>11991.460881011271</v>
      </c>
      <c r="BG27" s="342">
        <f>Meghalaya!BI52</f>
        <v>12859.851170611049</v>
      </c>
      <c r="BH27" s="342">
        <f>Meghalaya!BJ52</f>
        <v>13695.699791986333</v>
      </c>
      <c r="BI27" s="342">
        <f>Meghalaya!BK52</f>
        <v>14505.743682100769</v>
      </c>
      <c r="BJ27" s="342">
        <f>Meghalaya!BL52</f>
        <v>14595.719360092329</v>
      </c>
      <c r="BK27" s="342">
        <f>Meghalaya!BM52</f>
        <v>14774.663088591895</v>
      </c>
      <c r="BL27" s="404">
        <f>Meghalaya!BN52</f>
        <v>15247.905781719386</v>
      </c>
      <c r="BM27" s="342">
        <f>Meghalaya!BO52</f>
        <v>16329.65038737909</v>
      </c>
      <c r="BN27" s="342">
        <f>Meghalaya!BP52</f>
        <v>17382.885769244051</v>
      </c>
      <c r="BO27" s="342">
        <f>Meghalaya!BQ52</f>
        <v>18414.390440072555</v>
      </c>
      <c r="BP27" s="342">
        <f>Meghalaya!BR52</f>
        <v>19429.883293389801</v>
      </c>
      <c r="BQ27" s="450"/>
    </row>
    <row r="28" spans="2:69" ht="15.6" x14ac:dyDescent="0.3">
      <c r="B28" s="106">
        <v>24</v>
      </c>
      <c r="C28" s="107" t="s">
        <v>43</v>
      </c>
      <c r="D28" s="105">
        <f>Mizoram!F52</f>
        <v>0</v>
      </c>
      <c r="E28" s="105">
        <f>Mizoram!G52</f>
        <v>12.236478037309187</v>
      </c>
      <c r="F28" s="105">
        <f>Mizoram!H52</f>
        <v>23.703441242922196</v>
      </c>
      <c r="G28" s="105">
        <f>Mizoram!I52</f>
        <v>34.545644314979384</v>
      </c>
      <c r="H28" s="105">
        <f>Mizoram!J52</f>
        <v>44.885213851963101</v>
      </c>
      <c r="I28" s="105">
        <f>Mizoram!K52</f>
        <v>54.825185584308848</v>
      </c>
      <c r="J28" s="105">
        <f>Mizoram!L52</f>
        <v>64.452488664865456</v>
      </c>
      <c r="K28" s="105">
        <f>Mizoram!M52</f>
        <v>73.840463454137776</v>
      </c>
      <c r="L28" s="105">
        <f>Mizoram!N52</f>
        <v>83.050985724553101</v>
      </c>
      <c r="M28" s="105">
        <f>Mizoram!O52</f>
        <v>94.520386358626808</v>
      </c>
      <c r="N28" s="105">
        <f>Mizoram!P52</f>
        <v>107.97412345216661</v>
      </c>
      <c r="O28" s="105">
        <f>Mizoram!Q52</f>
        <v>123.1805715772548</v>
      </c>
      <c r="P28" s="105">
        <f>Mizoram!R52</f>
        <v>139.9443130652628</v>
      </c>
      <c r="Q28" s="105">
        <f>Mizoram!S52</f>
        <v>158.10047799860226</v>
      </c>
      <c r="R28" s="105">
        <f>Mizoram!T52</f>
        <v>177.50996897673406</v>
      </c>
      <c r="S28" s="105">
        <f>Mizoram!U52</f>
        <v>198.05543234824793</v>
      </c>
      <c r="T28" s="105">
        <f>Mizoram!V52</f>
        <v>219.63785922120218</v>
      </c>
      <c r="U28" s="105">
        <f>Mizoram!W52</f>
        <v>242.1737178045899</v>
      </c>
      <c r="V28" s="105">
        <f>Mizoram!X52</f>
        <v>265.5925340230832</v>
      </c>
      <c r="W28" s="105">
        <f>Mizoram!Y52</f>
        <v>300.28204856268172</v>
      </c>
      <c r="X28" s="105">
        <f>Mizoram!Z52</f>
        <v>344.9505633563121</v>
      </c>
      <c r="Y28" s="105">
        <f>Mizoram!AA52</f>
        <v>398.50829898248105</v>
      </c>
      <c r="Z28" s="105">
        <f>Mizoram!AB52</f>
        <v>460.03583067948568</v>
      </c>
      <c r="AA28" s="105">
        <f>Mizoram!AC52</f>
        <v>528.7574584517497</v>
      </c>
      <c r="AB28" s="105">
        <f>Mizoram!AD52</f>
        <v>604.01873996945869</v>
      </c>
      <c r="AC28" s="105">
        <f>Mizoram!AE52</f>
        <v>685.26753553234846</v>
      </c>
      <c r="AD28" s="105">
        <f>Mizoram!AF52</f>
        <v>772.03801609067773</v>
      </c>
      <c r="AE28" s="105">
        <f>Mizoram!AG52</f>
        <v>863.93717113736091</v>
      </c>
      <c r="AF28" s="105">
        <f>Mizoram!AH52</f>
        <v>960.63342569061979</v>
      </c>
      <c r="AG28" s="105">
        <f>Mizoram!AI52</f>
        <v>1081.5527559908921</v>
      </c>
      <c r="AH28" s="105">
        <f>Mizoram!AJ52</f>
        <v>1223.4703115179</v>
      </c>
      <c r="AI28" s="105">
        <f>Mizoram!AK52</f>
        <v>1383.6653513926583</v>
      </c>
      <c r="AJ28" s="105">
        <f>Mizoram!AL52</f>
        <v>1559.8424418007837</v>
      </c>
      <c r="AK28" s="105">
        <f>Mizoram!AM52</f>
        <v>1750.0649718592219</v>
      </c>
      <c r="AL28" s="105">
        <f>Mizoram!AN52</f>
        <v>1952.6990623034658</v>
      </c>
      <c r="AM28" s="105">
        <f>Mizoram!AO52</f>
        <v>2166.3662423863261</v>
      </c>
      <c r="AN28" s="105">
        <f>Mizoram!AP52</f>
        <v>2389.9035243386684</v>
      </c>
      <c r="AO28" s="105">
        <f>Mizoram!AQ52</f>
        <v>2622.3297190029366</v>
      </c>
      <c r="AP28" s="105">
        <f>Mizoram!AR52</f>
        <v>2862.8170170173635</v>
      </c>
      <c r="AQ28" s="105">
        <f>Mizoram!AS52</f>
        <v>3100.2726019175489</v>
      </c>
      <c r="AR28" s="105">
        <f>Mizoram!AT52</f>
        <v>3335.8699867801192</v>
      </c>
      <c r="AS28" s="105">
        <f>Mizoram!AU52</f>
        <v>3570.5992407507674</v>
      </c>
      <c r="AT28" s="105">
        <f>Mizoram!AV52</f>
        <v>3865.0954262655096</v>
      </c>
      <c r="AU28" s="105">
        <f>Mizoram!AW52</f>
        <v>4153.7333903566923</v>
      </c>
      <c r="AV28" s="105">
        <f>Mizoram!AX52</f>
        <v>4438.181252617409</v>
      </c>
      <c r="AW28" s="105">
        <f>Mizoram!AY52</f>
        <v>4719.8463716645674</v>
      </c>
      <c r="AX28" s="105">
        <f>Mizoram!AZ52</f>
        <v>4999.9161073761952</v>
      </c>
      <c r="AY28" s="105">
        <f>Mizoram!BA52</f>
        <v>5279.3922111630654</v>
      </c>
      <c r="AZ28" s="105">
        <f>Mizoram!BB52</f>
        <v>5559.1198403423105</v>
      </c>
      <c r="BA28" s="105">
        <f>Mizoram!BC52</f>
        <v>5842.4783229389559</v>
      </c>
      <c r="BB28" s="105">
        <f>Mizoram!BD52</f>
        <v>6129.740565560317</v>
      </c>
      <c r="BC28" s="342">
        <f>Mizoram!BE52</f>
        <v>6421.1368139675578</v>
      </c>
      <c r="BD28" s="342">
        <f>Mizoram!BF52</f>
        <v>7075.7689891428436</v>
      </c>
      <c r="BE28" s="342">
        <f>Mizoram!BG52</f>
        <v>7692.7972628229763</v>
      </c>
      <c r="BF28" s="342">
        <f>Mizoram!BH52</f>
        <v>8279.1725073402922</v>
      </c>
      <c r="BG28" s="342">
        <f>Mizoram!BI52</f>
        <v>8840.75903249156</v>
      </c>
      <c r="BH28" s="342">
        <f>Mizoram!BJ52</f>
        <v>9382.5044373331675</v>
      </c>
      <c r="BI28" s="342">
        <f>Mizoram!BK52</f>
        <v>9908.5829106905749</v>
      </c>
      <c r="BJ28" s="342">
        <f>Mizoram!BL52</f>
        <v>10422.516130887354</v>
      </c>
      <c r="BK28" s="342">
        <f>Mizoram!BM52</f>
        <v>10943.190629923381</v>
      </c>
      <c r="BL28" s="404">
        <f>Mizoram!BN52</f>
        <v>11471.045072257986</v>
      </c>
      <c r="BM28" s="342">
        <f>Mizoram!BO52</f>
        <v>12006.449550185112</v>
      </c>
      <c r="BN28" s="342">
        <f>Mizoram!BP52</f>
        <v>12549.716303055626</v>
      </c>
      <c r="BO28" s="342">
        <f>Mizoram!BQ52</f>
        <v>13101.108760867477</v>
      </c>
      <c r="BP28" s="342">
        <f>Mizoram!BR52</f>
        <v>13660.84917415899</v>
      </c>
      <c r="BQ28" s="450"/>
    </row>
    <row r="29" spans="2:69" ht="15.6" x14ac:dyDescent="0.3">
      <c r="B29" s="106">
        <v>25</v>
      </c>
      <c r="C29" s="107" t="s">
        <v>44</v>
      </c>
      <c r="D29" s="105">
        <f>Nagaland!F52</f>
        <v>0</v>
      </c>
      <c r="E29" s="105">
        <f>Nagaland!G52</f>
        <v>7.8588971262014118</v>
      </c>
      <c r="F29" s="105">
        <f>Nagaland!H52</f>
        <v>15.972847563365347</v>
      </c>
      <c r="G29" s="105">
        <f>Nagaland!I52</f>
        <v>24.336203838993452</v>
      </c>
      <c r="H29" s="105">
        <f>Nagaland!J52</f>
        <v>32.944201295253478</v>
      </c>
      <c r="I29" s="105">
        <f>Nagaland!K52</f>
        <v>41.792820087114769</v>
      </c>
      <c r="J29" s="105">
        <f>Nagaland!L52</f>
        <v>50.878668752978335</v>
      </c>
      <c r="K29" s="105">
        <f>Nagaland!M52</f>
        <v>60.198885985582308</v>
      </c>
      <c r="L29" s="105">
        <f>Nagaland!N52</f>
        <v>69.751057758110449</v>
      </c>
      <c r="M29" s="105">
        <f>Nagaland!O52</f>
        <v>81.255379542706748</v>
      </c>
      <c r="N29" s="105">
        <f>Nagaland!P52</f>
        <v>94.479972593717093</v>
      </c>
      <c r="O29" s="105">
        <f>Nagaland!Q52</f>
        <v>109.22920552348434</v>
      </c>
      <c r="P29" s="105">
        <f>Nagaland!R52</f>
        <v>125.33802810401676</v>
      </c>
      <c r="Q29" s="105">
        <f>Nagaland!S52</f>
        <v>142.66719081055055</v>
      </c>
      <c r="R29" s="105">
        <f>Nagaland!T52</f>
        <v>161.0992116475571</v>
      </c>
      <c r="S29" s="105">
        <f>Nagaland!U52</f>
        <v>180.53497344176913</v>
      </c>
      <c r="T29" s="105">
        <f>Nagaland!V52</f>
        <v>200.8908530474246</v>
      </c>
      <c r="U29" s="105">
        <f>Nagaland!W52</f>
        <v>222.0962993150446</v>
      </c>
      <c r="V29" s="105">
        <f>Nagaland!X52</f>
        <v>244.09178967288815</v>
      </c>
      <c r="W29" s="105">
        <f>Nagaland!Y52</f>
        <v>271.35375879270936</v>
      </c>
      <c r="X29" s="105">
        <f>Nagaland!Z52</f>
        <v>303.32077602910761</v>
      </c>
      <c r="Y29" s="105">
        <f>Nagaland!AA52</f>
        <v>339.51917375065267</v>
      </c>
      <c r="Z29" s="105">
        <f>Nagaland!AB52</f>
        <v>379.54932819810995</v>
      </c>
      <c r="AA29" s="105">
        <f>Nagaland!AC52</f>
        <v>423.07408492319513</v>
      </c>
      <c r="AB29" s="105">
        <f>Nagaland!AD52</f>
        <v>469.80899356636138</v>
      </c>
      <c r="AC29" s="105">
        <f>Nagaland!AE52</f>
        <v>519.51406913717449</v>
      </c>
      <c r="AD29" s="105">
        <f>Nagaland!AF52</f>
        <v>571.98684117391451</v>
      </c>
      <c r="AE29" s="105">
        <f>Nagaland!AG52</f>
        <v>627.05648946072245</v>
      </c>
      <c r="AF29" s="105">
        <f>Nagaland!AH52</f>
        <v>684.57889645127409</v>
      </c>
      <c r="AG29" s="105">
        <f>Nagaland!AI52</f>
        <v>745.7487655336829</v>
      </c>
      <c r="AH29" s="105">
        <f>Nagaland!AJ52</f>
        <v>810.16728042223747</v>
      </c>
      <c r="AI29" s="105">
        <f>Nagaland!AK52</f>
        <v>877.49796791766425</v>
      </c>
      <c r="AJ29" s="105">
        <f>Nagaland!AL52</f>
        <v>947.45695241636827</v>
      </c>
      <c r="AK29" s="105">
        <f>Nagaland!AM52</f>
        <v>1019.8047338378366</v>
      </c>
      <c r="AL29" s="105">
        <f>Nagaland!AN52</f>
        <v>1094.3392508290019</v>
      </c>
      <c r="AM29" s="105">
        <f>Nagaland!AO52</f>
        <v>1170.890028330663</v>
      </c>
      <c r="AN29" s="105">
        <f>Nagaland!AP52</f>
        <v>1249.3132399981589</v>
      </c>
      <c r="AO29" s="105">
        <f>Nagaland!AQ52</f>
        <v>1329.487542465979</v>
      </c>
      <c r="AP29" s="105">
        <f>Nagaland!AR52</f>
        <v>1411.310560801438</v>
      </c>
      <c r="AQ29" s="105">
        <f>Nagaland!AS52</f>
        <v>1503.346358151548</v>
      </c>
      <c r="AR29" s="105">
        <f>Nagaland!AT52</f>
        <v>1604.5186662048573</v>
      </c>
      <c r="AS29" s="105">
        <f>Nagaland!AU52</f>
        <v>1713.9194592487588</v>
      </c>
      <c r="AT29" s="105">
        <f>Nagaland!AV52</f>
        <v>1859.8043656832449</v>
      </c>
      <c r="AU29" s="105">
        <f>Nagaland!AW52</f>
        <v>2009.8605971960617</v>
      </c>
      <c r="AV29" s="105">
        <f>Nagaland!AX52</f>
        <v>2163.9955224619798</v>
      </c>
      <c r="AW29" s="105">
        <f>Nagaland!AY52</f>
        <v>2322.1309903134811</v>
      </c>
      <c r="AX29" s="105">
        <f>Nagaland!AZ52</f>
        <v>2484.2010661979834</v>
      </c>
      <c r="AY29" s="105">
        <f>Nagaland!BA52</f>
        <v>2650.1501224727717</v>
      </c>
      <c r="AZ29" s="105">
        <f>Nagaland!BB52</f>
        <v>2819.9312272256266</v>
      </c>
      <c r="BA29" s="105">
        <f>Nagaland!BC52</f>
        <v>3010.0397523564038</v>
      </c>
      <c r="BB29" s="105">
        <f>Nagaland!BD52</f>
        <v>3218.2954000911886</v>
      </c>
      <c r="BC29" s="342">
        <f>Nagaland!BE52</f>
        <v>3442.8586974855602</v>
      </c>
      <c r="BD29" s="342">
        <f>Nagaland!BF52</f>
        <v>3963.0371872241767</v>
      </c>
      <c r="BE29" s="342">
        <f>Nagaland!BG52</f>
        <v>4471.1290632939072</v>
      </c>
      <c r="BF29" s="342">
        <f>Nagaland!BH52</f>
        <v>4970.381251690862</v>
      </c>
      <c r="BG29" s="342">
        <f>Nagaland!BI52</f>
        <v>5463.5331179245759</v>
      </c>
      <c r="BH29" s="342">
        <f>Nagaland!BJ52</f>
        <v>5952.8958090319065</v>
      </c>
      <c r="BI29" s="342">
        <f>Nagaland!BK52</f>
        <v>6440.4191928225473</v>
      </c>
      <c r="BJ29" s="342">
        <f>Nagaland!BL52</f>
        <v>6927.7483331607145</v>
      </c>
      <c r="BK29" s="342">
        <f>Nagaland!BM52</f>
        <v>7457.7952142803979</v>
      </c>
      <c r="BL29" s="404">
        <f>Nagaland!BN52</f>
        <v>8026.3089079371621</v>
      </c>
      <c r="BM29" s="342">
        <f>Nagaland!BO52</f>
        <v>8629.70299231842</v>
      </c>
      <c r="BN29" s="342">
        <f>Nagaland!BP52</f>
        <v>9264.9516761903033</v>
      </c>
      <c r="BO29" s="342">
        <f>Nagaland!BQ52</f>
        <v>9929.502160950371</v>
      </c>
      <c r="BP29" s="342">
        <f>Nagaland!BR52</f>
        <v>8730.6620643393144</v>
      </c>
      <c r="BQ29" s="450"/>
    </row>
    <row r="30" spans="2:69" ht="15.6" x14ac:dyDescent="0.3">
      <c r="B30" s="106">
        <v>26</v>
      </c>
      <c r="C30" s="107" t="s">
        <v>45</v>
      </c>
      <c r="D30" s="105">
        <f>Odisha!F52</f>
        <v>0</v>
      </c>
      <c r="E30" s="105">
        <f>Odisha!G52</f>
        <v>1443.1328575115704</v>
      </c>
      <c r="F30" s="105">
        <f>Odisha!H52</f>
        <v>2779.3396873882584</v>
      </c>
      <c r="G30" s="105">
        <f>Odisha!I52</f>
        <v>4027.8208791547836</v>
      </c>
      <c r="H30" s="105">
        <f>Odisha!J52</f>
        <v>5204.7754114440595</v>
      </c>
      <c r="I30" s="105">
        <f>Odisha!K52</f>
        <v>6323.8700334859268</v>
      </c>
      <c r="J30" s="105">
        <f>Odisha!L52</f>
        <v>7396.6351039989195</v>
      </c>
      <c r="K30" s="105">
        <f>Odisha!M52</f>
        <v>8432.7985524227479</v>
      </c>
      <c r="L30" s="105">
        <f>Odisha!N52</f>
        <v>9440.5676352265309</v>
      </c>
      <c r="M30" s="105">
        <f>Odisha!O52</f>
        <v>10473.504278970222</v>
      </c>
      <c r="N30" s="105">
        <f>Odisha!P52</f>
        <v>11531.216076864554</v>
      </c>
      <c r="O30" s="105">
        <f>Odisha!Q52</f>
        <v>12613.371963272191</v>
      </c>
      <c r="P30" s="105">
        <f>Odisha!R52</f>
        <v>13719.692624839716</v>
      </c>
      <c r="Q30" s="105">
        <f>Odisha!S52</f>
        <v>14849.942410564418</v>
      </c>
      <c r="R30" s="105">
        <f>Odisha!T52</f>
        <v>16003.922506481975</v>
      </c>
      <c r="S30" s="105">
        <f>Odisha!U52</f>
        <v>17181.465177289134</v>
      </c>
      <c r="T30" s="105">
        <f>Odisha!V52</f>
        <v>18382.428908117654</v>
      </c>
      <c r="U30" s="105">
        <f>Odisha!W52</f>
        <v>19606.694305747726</v>
      </c>
      <c r="V30" s="105">
        <f>Odisha!X52</f>
        <v>20854.160640544997</v>
      </c>
      <c r="W30" s="105">
        <f>Odisha!Y52</f>
        <v>22281.618140480947</v>
      </c>
      <c r="X30" s="105">
        <f>Odisha!Z52</f>
        <v>23871.118333119615</v>
      </c>
      <c r="Y30" s="105">
        <f>Odisha!AA52</f>
        <v>25607.518456846225</v>
      </c>
      <c r="Z30" s="105">
        <f>Odisha!AB52</f>
        <v>27478.042871274651</v>
      </c>
      <c r="AA30" s="105">
        <f>Odisha!AC52</f>
        <v>29471.913028117106</v>
      </c>
      <c r="AB30" s="105">
        <f>Odisha!AD52</f>
        <v>31580.035285123115</v>
      </c>
      <c r="AC30" s="105">
        <f>Odisha!AE52</f>
        <v>33794.737521041112</v>
      </c>
      <c r="AD30" s="105">
        <f>Odisha!AF52</f>
        <v>36109.546923011578</v>
      </c>
      <c r="AE30" s="105">
        <f>Odisha!AG52</f>
        <v>38519.002510304374</v>
      </c>
      <c r="AF30" s="105">
        <f>Odisha!AH52</f>
        <v>41018.496964403952</v>
      </c>
      <c r="AG30" s="105">
        <f>Odisha!AI52</f>
        <v>43501.840313354107</v>
      </c>
      <c r="AH30" s="105">
        <f>Odisha!AJ52</f>
        <v>45976.195615292207</v>
      </c>
      <c r="AI30" s="105">
        <f>Odisha!AK52</f>
        <v>48447.606196868721</v>
      </c>
      <c r="AJ30" s="105">
        <f>Odisha!AL52</f>
        <v>50921.170690023144</v>
      </c>
      <c r="AK30" s="105">
        <f>Odisha!AM52</f>
        <v>53401.190706956608</v>
      </c>
      <c r="AL30" s="105">
        <f>Odisha!AN52</f>
        <v>55891.295430506398</v>
      </c>
      <c r="AM30" s="105">
        <f>Odisha!AO52</f>
        <v>58394.546728514375</v>
      </c>
      <c r="AN30" s="105">
        <f>Odisha!AP52</f>
        <v>60913.527836684319</v>
      </c>
      <c r="AO30" s="105">
        <f>Odisha!AQ52</f>
        <v>63450.418178507382</v>
      </c>
      <c r="AP30" s="105">
        <f>Odisha!AR52</f>
        <v>66007.056489313356</v>
      </c>
      <c r="AQ30" s="105">
        <f>Odisha!AS52</f>
        <v>68720.355866282334</v>
      </c>
      <c r="AR30" s="105">
        <f>Odisha!AT52</f>
        <v>71576.324034436606</v>
      </c>
      <c r="AS30" s="105">
        <f>Odisha!AU52</f>
        <v>74563.155995596462</v>
      </c>
      <c r="AT30" s="105">
        <f>Odisha!AV52</f>
        <v>78784.404220097014</v>
      </c>
      <c r="AU30" s="105">
        <f>Odisha!AW52</f>
        <v>82989.215429639633</v>
      </c>
      <c r="AV30" s="105">
        <f>Odisha!AX52</f>
        <v>87191.447817831897</v>
      </c>
      <c r="AW30" s="105">
        <f>Odisha!AY52</f>
        <v>91402.793261125073</v>
      </c>
      <c r="AX30" s="105">
        <f>Odisha!AZ52</f>
        <v>95633.115958189243</v>
      </c>
      <c r="AY30" s="105">
        <f>Odisha!BA52</f>
        <v>99890.738133075094</v>
      </c>
      <c r="AZ30" s="105">
        <f>Odisha!BB52</f>
        <v>104182.68107716859</v>
      </c>
      <c r="BA30" s="105">
        <f>Odisha!BC52</f>
        <v>108602.22731006757</v>
      </c>
      <c r="BB30" s="105">
        <f>Odisha!BD52</f>
        <v>113143.18738417306</v>
      </c>
      <c r="BC30" s="342">
        <f>Odisha!BE52</f>
        <v>117800.33938826931</v>
      </c>
      <c r="BD30" s="342">
        <f>Odisha!BF52</f>
        <v>123559.66636225548</v>
      </c>
      <c r="BE30" s="342">
        <f>Odisha!BG52</f>
        <v>129308.70813701814</v>
      </c>
      <c r="BF30" s="342">
        <f>Odisha!BH52</f>
        <v>135063.41775172559</v>
      </c>
      <c r="BG30" s="342">
        <f>Odisha!BI52</f>
        <v>140837.25446147702</v>
      </c>
      <c r="BH30" s="342">
        <f>Odisha!BJ52</f>
        <v>146641.57356640761</v>
      </c>
      <c r="BI30" s="342">
        <f>Odisha!BK52</f>
        <v>152485.95530258626</v>
      </c>
      <c r="BJ30" s="342">
        <f>Odisha!BL52</f>
        <v>158378.48232058511</v>
      </c>
      <c r="BK30" s="342">
        <f>Odisha!BM52</f>
        <v>164523.29918350241</v>
      </c>
      <c r="BL30" s="404">
        <f>Odisha!BN52</f>
        <v>170900.51089769226</v>
      </c>
      <c r="BM30" s="342">
        <f>Odisha!BO52</f>
        <v>177493.3324611338</v>
      </c>
      <c r="BN30" s="342">
        <f>Odisha!BP52</f>
        <v>184287.60270856851</v>
      </c>
      <c r="BO30" s="342">
        <f>Odisha!BQ52</f>
        <v>191271.3741525173</v>
      </c>
      <c r="BP30" s="342">
        <f>Odisha!BR52</f>
        <v>198434.56694047814</v>
      </c>
      <c r="BQ30" s="450"/>
    </row>
    <row r="31" spans="2:69" ht="15.6" x14ac:dyDescent="0.3">
      <c r="B31" s="106">
        <v>27</v>
      </c>
      <c r="C31" s="107" t="s">
        <v>46</v>
      </c>
      <c r="D31" s="105">
        <f>Puducherry!F52</f>
        <v>0</v>
      </c>
      <c r="E31" s="105">
        <f>Puducherry!G52</f>
        <v>0</v>
      </c>
      <c r="F31" s="105">
        <f>Puducherry!H52</f>
        <v>0</v>
      </c>
      <c r="G31" s="105">
        <f>Puducherry!I52</f>
        <v>0</v>
      </c>
      <c r="H31" s="105">
        <f>Puducherry!J52</f>
        <v>0</v>
      </c>
      <c r="I31" s="105">
        <f>Puducherry!K52</f>
        <v>0</v>
      </c>
      <c r="J31" s="105">
        <f>Puducherry!L52</f>
        <v>0</v>
      </c>
      <c r="K31" s="105">
        <f>Puducherry!M52</f>
        <v>0</v>
      </c>
      <c r="L31" s="105">
        <f>Puducherry!N52</f>
        <v>0</v>
      </c>
      <c r="M31" s="105">
        <f>Puducherry!O52</f>
        <v>0</v>
      </c>
      <c r="N31" s="105">
        <f>Puducherry!P52</f>
        <v>0</v>
      </c>
      <c r="O31" s="105">
        <f>Puducherry!Q52</f>
        <v>0</v>
      </c>
      <c r="P31" s="105">
        <f>Puducherry!R52</f>
        <v>0</v>
      </c>
      <c r="Q31" s="105">
        <f>Puducherry!S52</f>
        <v>0</v>
      </c>
      <c r="R31" s="105">
        <f>Puducherry!T52</f>
        <v>0</v>
      </c>
      <c r="S31" s="105">
        <f>Puducherry!U52</f>
        <v>0</v>
      </c>
      <c r="T31" s="105">
        <f>Puducherry!V52</f>
        <v>0</v>
      </c>
      <c r="U31" s="105">
        <f>Puducherry!W52</f>
        <v>0</v>
      </c>
      <c r="V31" s="105">
        <f>Puducherry!X52</f>
        <v>759.40722775816755</v>
      </c>
      <c r="W31" s="105">
        <f>Puducherry!Y52</f>
        <v>1459.06755287899</v>
      </c>
      <c r="X31" s="105">
        <f>Puducherry!Z52</f>
        <v>2109.8750581849972</v>
      </c>
      <c r="Y31" s="105">
        <f>Puducherry!AA52</f>
        <v>2721.0208600668311</v>
      </c>
      <c r="Z31" s="105">
        <f>Puducherry!AB52</f>
        <v>3300.2593167281634</v>
      </c>
      <c r="AA31" s="105">
        <f>Puducherry!AC52</f>
        <v>3854.1326226745496</v>
      </c>
      <c r="AB31" s="105">
        <f>Puducherry!AD52</f>
        <v>4388.1602945216027</v>
      </c>
      <c r="AC31" s="105">
        <f>Puducherry!AE52</f>
        <v>4906.9990363223951</v>
      </c>
      <c r="AD31" s="105">
        <f>Puducherry!AF52</f>
        <v>5414.5776146969165</v>
      </c>
      <c r="AE31" s="105">
        <f>Puducherry!AG52</f>
        <v>5914.210650239138</v>
      </c>
      <c r="AF31" s="105">
        <f>Puducherry!AH52</f>
        <v>6408.6946210157612</v>
      </c>
      <c r="AG31" s="105">
        <f>Puducherry!AI52</f>
        <v>6927.4579836822231</v>
      </c>
      <c r="AH31" s="105">
        <f>Puducherry!AJ52</f>
        <v>7468.06349073191</v>
      </c>
      <c r="AI31" s="105">
        <f>Puducherry!AK52</f>
        <v>8028.454885950232</v>
      </c>
      <c r="AJ31" s="105">
        <f>Puducherry!AL52</f>
        <v>8606.897347736769</v>
      </c>
      <c r="AK31" s="105">
        <f>Puducherry!AM52</f>
        <v>9201.927242345917</v>
      </c>
      <c r="AL31" s="105">
        <f>Puducherry!AN52</f>
        <v>9812.3097317166594</v>
      </c>
      <c r="AM31" s="105">
        <f>Puducherry!AO52</f>
        <v>10437.003008059644</v>
      </c>
      <c r="AN31" s="105">
        <f>Puducherry!AP52</f>
        <v>11075.128119304778</v>
      </c>
      <c r="AO31" s="105">
        <f>Puducherry!AQ52</f>
        <v>11725.943511444286</v>
      </c>
      <c r="AP31" s="105">
        <f>Puducherry!AR52</f>
        <v>12388.823550424675</v>
      </c>
      <c r="AQ31" s="105">
        <f>Puducherry!AS52</f>
        <v>13047.195680191528</v>
      </c>
      <c r="AR31" s="105">
        <f>Puducherry!AT52</f>
        <v>13703.530655800681</v>
      </c>
      <c r="AS31" s="105">
        <f>Puducherry!AU52</f>
        <v>14359.91300310539</v>
      </c>
      <c r="AT31" s="105">
        <f>Puducherry!AV52</f>
        <v>15237.050750988028</v>
      </c>
      <c r="AU31" s="105">
        <f>Puducherry!AW52</f>
        <v>16091.260379783049</v>
      </c>
      <c r="AV31" s="105">
        <f>Puducherry!AX52</f>
        <v>16928.025301166654</v>
      </c>
      <c r="AW31" s="105">
        <f>Puducherry!AY52</f>
        <v>17751.971758187923</v>
      </c>
      <c r="AX31" s="105">
        <f>Puducherry!AZ52</f>
        <v>18567.00281813652</v>
      </c>
      <c r="AY31" s="105">
        <f>Puducherry!BA52</f>
        <v>19376.411419603439</v>
      </c>
      <c r="AZ31" s="105">
        <f>Puducherry!BB52</f>
        <v>20182.97574798988</v>
      </c>
      <c r="BA31" s="105">
        <f>Puducherry!BC52</f>
        <v>21034.9105003775</v>
      </c>
      <c r="BB31" s="105">
        <f>Puducherry!BD52</f>
        <v>21928.219811915635</v>
      </c>
      <c r="BC31" s="342">
        <f>Puducherry!BE52</f>
        <v>22859.532452596028</v>
      </c>
      <c r="BD31" s="342">
        <f>Puducherry!BF52</f>
        <v>25067.169933696801</v>
      </c>
      <c r="BE31" s="342">
        <f>Puducherry!BG52</f>
        <v>27163.807415414096</v>
      </c>
      <c r="BF31" s="342">
        <f>Puducherry!BH52</f>
        <v>29170.73945116012</v>
      </c>
      <c r="BG31" s="342">
        <f>Puducherry!BI52</f>
        <v>31105.931823101841</v>
      </c>
      <c r="BH31" s="342">
        <f>Puducherry!BJ52</f>
        <v>32984.541896722469</v>
      </c>
      <c r="BI31" s="342">
        <f>Puducherry!BK52</f>
        <v>34819.357633395266</v>
      </c>
      <c r="BJ31" s="342">
        <f>Puducherry!BL52</f>
        <v>36621.167976374622</v>
      </c>
      <c r="BK31" s="342">
        <f>Puducherry!BM52</f>
        <v>38460.495341509639</v>
      </c>
      <c r="BL31" s="404">
        <f>Puducherry!BN52</f>
        <v>40337.038464035031</v>
      </c>
      <c r="BM31" s="342">
        <f>Puducherry!BO52</f>
        <v>42250.543172987775</v>
      </c>
      <c r="BN31" s="342">
        <f>Puducherry!BP52</f>
        <v>44200.795029489236</v>
      </c>
      <c r="BO31" s="342">
        <f>Puducherry!BQ52</f>
        <v>46187.613115813328</v>
      </c>
      <c r="BP31" s="342">
        <f>Puducherry!BR52</f>
        <v>48210.844795349425</v>
      </c>
      <c r="BQ31" s="450"/>
    </row>
    <row r="32" spans="2:69" ht="15.6" x14ac:dyDescent="0.3">
      <c r="B32" s="106">
        <v>28</v>
      </c>
      <c r="C32" s="107" t="s">
        <v>47</v>
      </c>
      <c r="D32" s="105">
        <f>Punjab!F52</f>
        <v>0</v>
      </c>
      <c r="E32" s="105">
        <f>Punjab!G52</f>
        <v>5673.5977523807942</v>
      </c>
      <c r="F32" s="105">
        <f>Punjab!H52</f>
        <v>10684.795499297954</v>
      </c>
      <c r="G32" s="105">
        <f>Punjab!I52</f>
        <v>15140.932964595548</v>
      </c>
      <c r="H32" s="105">
        <f>Punjab!J52</f>
        <v>19132.570492936087</v>
      </c>
      <c r="I32" s="105">
        <f>Punjab!K52</f>
        <v>22736.112007598775</v>
      </c>
      <c r="J32" s="105">
        <f>Punjab!L52</f>
        <v>26016.017946694879</v>
      </c>
      <c r="K32" s="105">
        <f>Punjab!M52</f>
        <v>29026.672272502292</v>
      </c>
      <c r="L32" s="105">
        <f>Punjab!N52</f>
        <v>31813.957629317269</v>
      </c>
      <c r="M32" s="105">
        <f>Punjab!O52</f>
        <v>34436.896459365853</v>
      </c>
      <c r="N32" s="105">
        <f>Punjab!P52</f>
        <v>36925.431032611043</v>
      </c>
      <c r="O32" s="105">
        <f>Punjab!Q52</f>
        <v>39304.823034016488</v>
      </c>
      <c r="P32" s="105">
        <f>Punjab!R52</f>
        <v>41596.385234056419</v>
      </c>
      <c r="Q32" s="105">
        <f>Punjab!S52</f>
        <v>43818.098784263035</v>
      </c>
      <c r="R32" s="105">
        <f>Punjab!T52</f>
        <v>45985.134016940807</v>
      </c>
      <c r="S32" s="105">
        <f>Punjab!U52</f>
        <v>48110.289833306699</v>
      </c>
      <c r="T32" s="105">
        <f>Punjab!V52</f>
        <v>50204.364406338973</v>
      </c>
      <c r="U32" s="105">
        <f>Punjab!W52</f>
        <v>52276.4679352409</v>
      </c>
      <c r="V32" s="105">
        <f>Punjab!X52</f>
        <v>54334.286510028738</v>
      </c>
      <c r="W32" s="105">
        <f>Punjab!Y52</f>
        <v>56709.906228733249</v>
      </c>
      <c r="X32" s="105">
        <f>Punjab!Z52</f>
        <v>59369.342390525395</v>
      </c>
      <c r="Y32" s="105">
        <f>Punjab!AA52</f>
        <v>62283.922793632046</v>
      </c>
      <c r="Z32" s="105">
        <f>Punjab!AB52</f>
        <v>65429.457283823096</v>
      </c>
      <c r="AA32" s="105">
        <f>Punjab!AC52</f>
        <v>68785.537119338551</v>
      </c>
      <c r="AB32" s="105">
        <f>Punjab!AD52</f>
        <v>72334.943859309351</v>
      </c>
      <c r="AC32" s="105">
        <f>Punjab!AE52</f>
        <v>76063.150654924888</v>
      </c>
      <c r="AD32" s="105">
        <f>Punjab!AF52</f>
        <v>79957.901498921172</v>
      </c>
      <c r="AE32" s="105">
        <f>Punjab!AG52</f>
        <v>84008.856246920535</v>
      </c>
      <c r="AF32" s="105">
        <f>Punjab!AH52</f>
        <v>88207.291129146237</v>
      </c>
      <c r="AG32" s="105">
        <f>Punjab!AI52</f>
        <v>92385.350946175487</v>
      </c>
      <c r="AH32" s="105">
        <f>Punjab!AJ52</f>
        <v>96553.773252958315</v>
      </c>
      <c r="AI32" s="105">
        <f>Punjab!AK52</f>
        <v>100721.61710649861</v>
      </c>
      <c r="AJ32" s="105">
        <f>Punjab!AL52</f>
        <v>104896.52544917802</v>
      </c>
      <c r="AK32" s="105">
        <f>Punjab!AM52</f>
        <v>109084.94647623623</v>
      </c>
      <c r="AL32" s="105">
        <f>Punjab!AN52</f>
        <v>113292.32039901754</v>
      </c>
      <c r="AM32" s="105">
        <f>Punjab!AO52</f>
        <v>117523.2370133285</v>
      </c>
      <c r="AN32" s="105">
        <f>Punjab!AP52</f>
        <v>121781.56863666067</v>
      </c>
      <c r="AO32" s="105">
        <f>Punjab!AQ52</f>
        <v>126070.58226462486</v>
      </c>
      <c r="AP32" s="105">
        <f>Punjab!AR52</f>
        <v>130393.034195057</v>
      </c>
      <c r="AQ32" s="105">
        <f>Punjab!AS52</f>
        <v>135296.21239698579</v>
      </c>
      <c r="AR32" s="105">
        <f>Punjab!AT52</f>
        <v>140714.62325498665</v>
      </c>
      <c r="AS32" s="105">
        <f>Punjab!AU52</f>
        <v>146593.0111360689</v>
      </c>
      <c r="AT32" s="105">
        <f>Punjab!AV52</f>
        <v>155087.66692462954</v>
      </c>
      <c r="AU32" s="105">
        <f>Punjab!AW52</f>
        <v>163714.38313603788</v>
      </c>
      <c r="AV32" s="105">
        <f>Punjab!AX52</f>
        <v>172479.70887525933</v>
      </c>
      <c r="AW32" s="105">
        <f>Punjab!AY52</f>
        <v>181389.16948912409</v>
      </c>
      <c r="AX32" s="105">
        <f>Punjab!AZ52</f>
        <v>190447.42660051887</v>
      </c>
      <c r="AY32" s="105">
        <f>Punjab!BA52</f>
        <v>199658.41312598361</v>
      </c>
      <c r="AZ32" s="105">
        <f>Punjab!BB52</f>
        <v>209025.44718731564</v>
      </c>
      <c r="BA32" s="105">
        <f>Punjab!BC52</f>
        <v>218511.44223659372</v>
      </c>
      <c r="BB32" s="105">
        <f>Punjab!BD52</f>
        <v>228124.71907157829</v>
      </c>
      <c r="BC32" s="342">
        <f>Punjab!BE52</f>
        <v>237872.29778032325</v>
      </c>
      <c r="BD32" s="342">
        <f>Punjab!BF52</f>
        <v>259116.27781012125</v>
      </c>
      <c r="BE32" s="342">
        <f>Punjab!BG52</f>
        <v>279138.2058090198</v>
      </c>
      <c r="BF32" s="342">
        <f>Punjab!BH52</f>
        <v>298162.52385310235</v>
      </c>
      <c r="BG32" s="342">
        <f>Punjab!BI52</f>
        <v>316378.58916296693</v>
      </c>
      <c r="BH32" s="342">
        <f>Punjab!BJ52</f>
        <v>333946.15857930179</v>
      </c>
      <c r="BI32" s="342">
        <f>Punjab!BK52</f>
        <v>351000.01570352528</v>
      </c>
      <c r="BJ32" s="342">
        <f>Punjab!BL52</f>
        <v>367653.87472235371</v>
      </c>
      <c r="BK32" s="342">
        <f>Punjab!BM52</f>
        <v>384449.05629593541</v>
      </c>
      <c r="BL32" s="404">
        <f>Punjab!BN52</f>
        <v>401408.59719637892</v>
      </c>
      <c r="BM32" s="342">
        <f>Punjab!BO52</f>
        <v>418551.93308037682</v>
      </c>
      <c r="BN32" s="342">
        <f>Punjab!BP52</f>
        <v>435895.46141669224</v>
      </c>
      <c r="BO32" s="342">
        <f>Punjab!BQ52</f>
        <v>453453.01641664637</v>
      </c>
      <c r="BP32" s="342">
        <f>Punjab!BR52</f>
        <v>471236.26972332242</v>
      </c>
      <c r="BQ32" s="450"/>
    </row>
    <row r="33" spans="2:69" ht="15.6" x14ac:dyDescent="0.3">
      <c r="B33" s="106">
        <v>29</v>
      </c>
      <c r="C33" s="107" t="s">
        <v>48</v>
      </c>
      <c r="D33" s="105">
        <f>Rajasthan!F52</f>
        <v>0</v>
      </c>
      <c r="E33" s="105">
        <f>Rajasthan!G52</f>
        <v>6375.0148654052837</v>
      </c>
      <c r="F33" s="105">
        <f>Rajasthan!H52</f>
        <v>11902.180197495696</v>
      </c>
      <c r="G33" s="105">
        <f>Rajasthan!I52</f>
        <v>16715.735823845149</v>
      </c>
      <c r="H33" s="105">
        <f>Rajasthan!J52</f>
        <v>20928.937160222999</v>
      </c>
      <c r="I33" s="105">
        <f>Rajasthan!K52</f>
        <v>24637.335500406283</v>
      </c>
      <c r="J33" s="105">
        <f>Rajasthan!L52</f>
        <v>27921.545530063158</v>
      </c>
      <c r="K33" s="105">
        <f>Rajasthan!M52</f>
        <v>30849.580222001092</v>
      </c>
      <c r="L33" s="105">
        <f>Rajasthan!N52</f>
        <v>33478.820739860072</v>
      </c>
      <c r="M33" s="105">
        <f>Rajasthan!O52</f>
        <v>36072.556435380808</v>
      </c>
      <c r="N33" s="105">
        <f>Rajasthan!P52</f>
        <v>38642.920296885553</v>
      </c>
      <c r="O33" s="105">
        <f>Rajasthan!Q52</f>
        <v>41200.148680169739</v>
      </c>
      <c r="P33" s="105">
        <f>Rajasthan!R52</f>
        <v>43752.877790691353</v>
      </c>
      <c r="Q33" s="105">
        <f>Rajasthan!S52</f>
        <v>46308.393819571873</v>
      </c>
      <c r="R33" s="105">
        <f>Rajasthan!T52</f>
        <v>48872.843978259218</v>
      </c>
      <c r="S33" s="105">
        <f>Rajasthan!U52</f>
        <v>51451.414544186468</v>
      </c>
      <c r="T33" s="105">
        <f>Rajasthan!V52</f>
        <v>54048.481074277282</v>
      </c>
      <c r="U33" s="105">
        <f>Rajasthan!W52</f>
        <v>56667.735137029405</v>
      </c>
      <c r="V33" s="105">
        <f>Rajasthan!X52</f>
        <v>59312.291233799166</v>
      </c>
      <c r="W33" s="105">
        <f>Rajasthan!Y52</f>
        <v>62428.423375513921</v>
      </c>
      <c r="X33" s="105">
        <f>Rajasthan!Z52</f>
        <v>65965.683287606327</v>
      </c>
      <c r="Y33" s="105">
        <f>Rajasthan!AA52</f>
        <v>69881.508785557598</v>
      </c>
      <c r="Z33" s="105">
        <f>Rajasthan!AB52</f>
        <v>74139.991018836197</v>
      </c>
      <c r="AA33" s="105">
        <f>Rajasthan!AC52</f>
        <v>78710.834419649429</v>
      </c>
      <c r="AB33" s="105">
        <f>Rajasthan!AD52</f>
        <v>83568.479232831145</v>
      </c>
      <c r="AC33" s="105">
        <f>Rajasthan!AE52</f>
        <v>88691.361212131786</v>
      </c>
      <c r="AD33" s="105">
        <f>Rajasthan!AF52</f>
        <v>94061.287041015661</v>
      </c>
      <c r="AE33" s="105">
        <f>Rajasthan!AG52</f>
        <v>99662.907387874438</v>
      </c>
      <c r="AF33" s="105">
        <f>Rajasthan!AH52</f>
        <v>105483.27233341454</v>
      </c>
      <c r="AG33" s="105">
        <f>Rajasthan!AI52</f>
        <v>111409.04764696021</v>
      </c>
      <c r="AH33" s="105">
        <f>Rajasthan!AJ52</f>
        <v>117436.5180874558</v>
      </c>
      <c r="AI33" s="105">
        <f>Rajasthan!AK52</f>
        <v>123562.54918148858</v>
      </c>
      <c r="AJ33" s="105">
        <f>Rajasthan!AL52</f>
        <v>129784.4964375095</v>
      </c>
      <c r="AK33" s="105">
        <f>Rajasthan!AM52</f>
        <v>136100.12875171503</v>
      </c>
      <c r="AL33" s="105">
        <f>Rajasthan!AN52</f>
        <v>142507.56378714542</v>
      </c>
      <c r="AM33" s="105">
        <f>Rajasthan!AO52</f>
        <v>149005.21345434309</v>
      </c>
      <c r="AN33" s="105">
        <f>Rajasthan!AP52</f>
        <v>155591.73791449054</v>
      </c>
      <c r="AO33" s="105">
        <f>Rajasthan!AQ52</f>
        <v>162266.00677279325</v>
      </c>
      <c r="AP33" s="105">
        <f>Rajasthan!AR52</f>
        <v>169027.0663381241</v>
      </c>
      <c r="AQ33" s="105">
        <f>Rajasthan!AS52</f>
        <v>176195.96150597153</v>
      </c>
      <c r="AR33" s="105">
        <f>Rajasthan!AT52</f>
        <v>183736.85104079059</v>
      </c>
      <c r="AS33" s="105">
        <f>Rajasthan!AU52</f>
        <v>191619.49642017958</v>
      </c>
      <c r="AT33" s="105">
        <f>Rajasthan!AV52</f>
        <v>202696.01035837797</v>
      </c>
      <c r="AU33" s="105">
        <f>Rajasthan!AW52</f>
        <v>213736.30928091294</v>
      </c>
      <c r="AV33" s="105">
        <f>Rajasthan!AX52</f>
        <v>224776.07128461963</v>
      </c>
      <c r="AW33" s="105">
        <f>Rajasthan!AY52</f>
        <v>235845.39725508448</v>
      </c>
      <c r="AX33" s="105">
        <f>Rajasthan!AZ52</f>
        <v>246969.68269805054</v>
      </c>
      <c r="AY33" s="105">
        <f>Rajasthan!BA52</f>
        <v>258170.35328586545</v>
      </c>
      <c r="AZ33" s="105">
        <f>Rajasthan!BB52</f>
        <v>269465.48542307882</v>
      </c>
      <c r="BA33" s="105">
        <f>Rajasthan!BC52</f>
        <v>281175.18975237251</v>
      </c>
      <c r="BB33" s="105">
        <f>Rajasthan!BD52</f>
        <v>293273.10002105916</v>
      </c>
      <c r="BC33" s="342">
        <f>Rajasthan!BE52</f>
        <v>305736.97155731265</v>
      </c>
      <c r="BD33" s="342">
        <f>Rajasthan!BF52</f>
        <v>316274.93345263146</v>
      </c>
      <c r="BE33" s="342">
        <f>Rajasthan!BG52</f>
        <v>327412.04569437017</v>
      </c>
      <c r="BF33" s="342">
        <f>Rajasthan!BH52</f>
        <v>339091.64693397778</v>
      </c>
      <c r="BG33" s="342">
        <f>Rajasthan!BI52</f>
        <v>351265.93314261892</v>
      </c>
      <c r="BH33" s="342">
        <f>Rajasthan!BJ52</f>
        <v>363894.57303218718</v>
      </c>
      <c r="BI33" s="342">
        <f>Rajasthan!BK52</f>
        <v>376943.53991413914</v>
      </c>
      <c r="BJ33" s="342">
        <f>Rajasthan!BL52</f>
        <v>390384.12616252014</v>
      </c>
      <c r="BK33" s="342">
        <f>Rajasthan!BM52</f>
        <v>404731.55080085847</v>
      </c>
      <c r="BL33" s="404">
        <f>Rajasthan!BN52</f>
        <v>419895.28229574941</v>
      </c>
      <c r="BM33" s="342">
        <f>Rajasthan!BO52</f>
        <v>435798.94103138673</v>
      </c>
      <c r="BN33" s="342">
        <f>Rajasthan!BP52</f>
        <v>452378.08707738045</v>
      </c>
      <c r="BO33" s="342">
        <f>Rajasthan!BQ52</f>
        <v>469578.35377340025</v>
      </c>
      <c r="BP33" s="342">
        <f>Rajasthan!BR52</f>
        <v>487353.87307245203</v>
      </c>
      <c r="BQ33" s="450"/>
    </row>
    <row r="34" spans="2:69" ht="15.6" x14ac:dyDescent="0.3">
      <c r="B34" s="106">
        <v>30</v>
      </c>
      <c r="C34" s="107" t="s">
        <v>49</v>
      </c>
      <c r="D34" s="105">
        <f>Sikkim!F52</f>
        <v>0</v>
      </c>
      <c r="E34" s="105">
        <f>Sikkim!G52</f>
        <v>9.3644466358149874</v>
      </c>
      <c r="F34" s="105">
        <f>Sikkim!H52</f>
        <v>18.361036981316282</v>
      </c>
      <c r="G34" s="105">
        <f>Sikkim!I52</f>
        <v>27.071457247107002</v>
      </c>
      <c r="H34" s="105">
        <f>Sikkim!J52</f>
        <v>35.564624429816824</v>
      </c>
      <c r="I34" s="105">
        <f>Sikkim!K52</f>
        <v>43.898682399621514</v>
      </c>
      <c r="J34" s="105">
        <f>Sikkim!L52</f>
        <v>52.122685958737407</v>
      </c>
      <c r="K34" s="105">
        <f>Sikkim!M52</f>
        <v>60.278021647365755</v>
      </c>
      <c r="L34" s="105">
        <f>Sikkim!N52</f>
        <v>68.399606448807688</v>
      </c>
      <c r="M34" s="105">
        <f>Sikkim!O52</f>
        <v>78.775218178149203</v>
      </c>
      <c r="N34" s="105">
        <f>Sikkim!P52</f>
        <v>91.127934921457864</v>
      </c>
      <c r="O34" s="105">
        <f>Sikkim!Q52</f>
        <v>105.22412328494222</v>
      </c>
      <c r="P34" s="105">
        <f>Sikkim!R52</f>
        <v>120.8666715199531</v>
      </c>
      <c r="Q34" s="105">
        <f>Sikkim!S52</f>
        <v>137.88928044799968</v>
      </c>
      <c r="R34" s="105">
        <f>Sikkim!T52</f>
        <v>156.15164683015155</v>
      </c>
      <c r="S34" s="105">
        <f>Sikkim!U52</f>
        <v>175.53539967364128</v>
      </c>
      <c r="T34" s="105">
        <f>Sikkim!V52</f>
        <v>195.94067177628904</v>
      </c>
      <c r="U34" s="105">
        <f>Sikkim!W52</f>
        <v>217.28320720817439</v>
      </c>
      <c r="V34" s="105">
        <f>Sikkim!X52</f>
        <v>239.49192095267713</v>
      </c>
      <c r="W34" s="105">
        <f>Sikkim!Y52</f>
        <v>268.32450316543651</v>
      </c>
      <c r="X34" s="105">
        <f>Sikkim!Z52</f>
        <v>303.0547717866192</v>
      </c>
      <c r="Y34" s="105">
        <f>Sikkim!AA52</f>
        <v>343.07006176296153</v>
      </c>
      <c r="Z34" s="105">
        <f>Sikkim!AB52</f>
        <v>387.85348003382137</v>
      </c>
      <c r="AA34" s="105">
        <f>Sikkim!AC52</f>
        <v>436.96893442335704</v>
      </c>
      <c r="AB34" s="105">
        <f>Sikkim!AD52</f>
        <v>490.04850282095987</v>
      </c>
      <c r="AC34" s="105">
        <f>Sikkim!AE52</f>
        <v>546.78177681535021</v>
      </c>
      <c r="AD34" s="105">
        <f>Sikkim!AF52</f>
        <v>606.90687113512081</v>
      </c>
      <c r="AE34" s="105">
        <f>Sikkim!AG52</f>
        <v>670.20283849634643</v>
      </c>
      <c r="AF34" s="105">
        <f>Sikkim!AH52</f>
        <v>736.48327016358428</v>
      </c>
      <c r="AG34" s="105">
        <f>Sikkim!AI52</f>
        <v>788.94089535076898</v>
      </c>
      <c r="AH34" s="105">
        <f>Sikkim!AJ52</f>
        <v>829.66553910029995</v>
      </c>
      <c r="AI34" s="105">
        <f>Sikkim!AK52</f>
        <v>860.42034435075061</v>
      </c>
      <c r="AJ34" s="105">
        <f>Sikkim!AL52</f>
        <v>882.69283898544609</v>
      </c>
      <c r="AK34" s="105">
        <f>Sikkim!AM52</f>
        <v>897.73802006404594</v>
      </c>
      <c r="AL34" s="105">
        <f>Sikkim!AN52</f>
        <v>906.61470311358062</v>
      </c>
      <c r="AM34" s="105">
        <f>Sikkim!AO52</f>
        <v>910.21618928695</v>
      </c>
      <c r="AN34" s="105">
        <f>Sikkim!AP52</f>
        <v>909.29613862162137</v>
      </c>
      <c r="AO34" s="105">
        <f>Sikkim!AQ52</f>
        <v>904.49039878243991</v>
      </c>
      <c r="AP34" s="105">
        <f>Sikkim!AR52</f>
        <v>896.33542152854091</v>
      </c>
      <c r="AQ34" s="105">
        <f>Sikkim!AS52</f>
        <v>899.65283224512768</v>
      </c>
      <c r="AR34" s="105">
        <f>Sikkim!AT52</f>
        <v>912.87803125087669</v>
      </c>
      <c r="AS34" s="105">
        <f>Sikkim!AU52</f>
        <v>934.69099757568256</v>
      </c>
      <c r="AT34" s="105">
        <f>Sikkim!AV52</f>
        <v>977.20719870066398</v>
      </c>
      <c r="AU34" s="105">
        <f>Sikkim!AW52</f>
        <v>1025.0280797018052</v>
      </c>
      <c r="AV34" s="105">
        <f>Sikkim!AX52</f>
        <v>1077.5704333977394</v>
      </c>
      <c r="AW34" s="105">
        <f>Sikkim!AY52</f>
        <v>1134.3422197359807</v>
      </c>
      <c r="AX34" s="105">
        <f>Sikkim!AZ52</f>
        <v>1194.9283145188388</v>
      </c>
      <c r="AY34" s="105">
        <f>Sikkim!BA52</f>
        <v>1258.9784858929595</v>
      </c>
      <c r="AZ34" s="105">
        <f>Sikkim!BB52</f>
        <v>1326.1972503577733</v>
      </c>
      <c r="BA34" s="105">
        <f>Sikkim!BC52</f>
        <v>1428.1493093900071</v>
      </c>
      <c r="BB34" s="105">
        <f>Sikkim!BD52</f>
        <v>1560.4651941899983</v>
      </c>
      <c r="BC34" s="342">
        <f>Sikkim!BE52</f>
        <v>1719.4584726865714</v>
      </c>
      <c r="BD34" s="342">
        <f>Sikkim!BF52</f>
        <v>2022.8782698799912</v>
      </c>
      <c r="BE34" s="342">
        <f>Sikkim!BG52</f>
        <v>2341.5983511492968</v>
      </c>
      <c r="BF34" s="342">
        <f>Sikkim!BH52</f>
        <v>2674.5708768147388</v>
      </c>
      <c r="BG34" s="342">
        <f>Sikkim!BI52</f>
        <v>3020.91180582282</v>
      </c>
      <c r="BH34" s="342">
        <f>Sikkim!BJ52</f>
        <v>3379.8752906938439</v>
      </c>
      <c r="BI34" s="342">
        <f>Sikkim!BK52</f>
        <v>3750.8320750592625</v>
      </c>
      <c r="BJ34" s="342">
        <f>Sikkim!BL52</f>
        <v>3937.7671752088545</v>
      </c>
      <c r="BK34" s="342">
        <f>Sikkim!BM52</f>
        <v>4227.4219204412448</v>
      </c>
      <c r="BL34" s="404">
        <f>Sikkim!BN52</f>
        <v>4869.6333359971341</v>
      </c>
      <c r="BM34" s="342">
        <f>Sikkim!BO52</f>
        <v>5584.1500941076511</v>
      </c>
      <c r="BN34" s="342">
        <f>Sikkim!BP52</f>
        <v>6363.3691234993112</v>
      </c>
      <c r="BO34" s="342">
        <f>Sikkim!BQ52</f>
        <v>7200.8758673765233</v>
      </c>
      <c r="BP34" s="342">
        <f>Sikkim!BR52</f>
        <v>8091.2584944669279</v>
      </c>
      <c r="BQ34" s="450"/>
    </row>
    <row r="35" spans="2:69" ht="15.6" x14ac:dyDescent="0.3">
      <c r="B35" s="106">
        <v>31</v>
      </c>
      <c r="C35" s="107" t="s">
        <v>50</v>
      </c>
      <c r="D35" s="105">
        <f>'Tamil Nadu'!F52</f>
        <v>0</v>
      </c>
      <c r="E35" s="105">
        <f>'Tamil Nadu'!G52</f>
        <v>20822.455810249918</v>
      </c>
      <c r="F35" s="105">
        <f>'Tamil Nadu'!H52</f>
        <v>39096.486209330928</v>
      </c>
      <c r="G35" s="105">
        <f>'Tamil Nadu'!I52</f>
        <v>55231.483205970995</v>
      </c>
      <c r="H35" s="105">
        <f>'Tamil Nadu'!J52</f>
        <v>69572.842522133578</v>
      </c>
      <c r="I35" s="105">
        <f>'Tamil Nadu'!K52</f>
        <v>82411.967512567469</v>
      </c>
      <c r="J35" s="105">
        <f>'Tamil Nadu'!L52</f>
        <v>93994.709268525665</v>
      </c>
      <c r="K35" s="105">
        <f>'Tamil Nadu'!M52</f>
        <v>104528.48736183294</v>
      </c>
      <c r="L35" s="105">
        <f>'Tamil Nadu'!N52</f>
        <v>114188.29747201508</v>
      </c>
      <c r="M35" s="105">
        <f>'Tamil Nadu'!O52</f>
        <v>123652.9034712713</v>
      </c>
      <c r="N35" s="105">
        <f>'Tamil Nadu'!P52</f>
        <v>132975.89392351834</v>
      </c>
      <c r="O35" s="105">
        <f>'Tamil Nadu'!Q52</f>
        <v>142202.48041161173</v>
      </c>
      <c r="P35" s="105">
        <f>'Tamil Nadu'!R52</f>
        <v>151370.80702964371</v>
      </c>
      <c r="Q35" s="105">
        <f>'Tamil Nadu'!S52</f>
        <v>160513.05517499565</v>
      </c>
      <c r="R35" s="105">
        <f>'Tamil Nadu'!T52</f>
        <v>169656.37563895152</v>
      </c>
      <c r="S35" s="105">
        <f>'Tamil Nadu'!U52</f>
        <v>178823.67499261544</v>
      </c>
      <c r="T35" s="105">
        <f>'Tamil Nadu'!V52</f>
        <v>188034.27904473705</v>
      </c>
      <c r="U35" s="105">
        <f>'Tamil Nadu'!W52</f>
        <v>197304.49258760153</v>
      </c>
      <c r="V35" s="105">
        <f>'Tamil Nadu'!X52</f>
        <v>206648.0716432679</v>
      </c>
      <c r="W35" s="105">
        <f>'Tamil Nadu'!Y52</f>
        <v>216367.18769818149</v>
      </c>
      <c r="X35" s="105">
        <f>'Tamil Nadu'!Z52</f>
        <v>226441.88445551426</v>
      </c>
      <c r="Y35" s="105">
        <f>'Tamil Nadu'!AA52</f>
        <v>236855.32519299601</v>
      </c>
      <c r="Z35" s="105">
        <f>'Tamil Nadu'!AB52</f>
        <v>247593.30511004434</v>
      </c>
      <c r="AA35" s="105">
        <f>'Tamil Nadu'!AC52</f>
        <v>258643.8399049436</v>
      </c>
      <c r="AB35" s="105">
        <f>'Tamil Nadu'!AD52</f>
        <v>269996.81866576831</v>
      </c>
      <c r="AC35" s="105">
        <f>'Tamil Nadu'!AE52</f>
        <v>281643.71102150535</v>
      </c>
      <c r="AD35" s="105">
        <f>'Tamil Nadu'!AF52</f>
        <v>293577.32007140492</v>
      </c>
      <c r="AE35" s="105">
        <f>'Tamil Nadu'!AG52</f>
        <v>305791.57393649162</v>
      </c>
      <c r="AF35" s="105">
        <f>'Tamil Nadu'!AH52</f>
        <v>318281.34989580914</v>
      </c>
      <c r="AG35" s="105">
        <f>'Tamil Nadu'!AI52</f>
        <v>330462.80340838264</v>
      </c>
      <c r="AH35" s="105">
        <f>'Tamil Nadu'!AJ52</f>
        <v>342401.91584491299</v>
      </c>
      <c r="AI35" s="105">
        <f>'Tamil Nadu'!AK52</f>
        <v>354154.35434761026</v>
      </c>
      <c r="AJ35" s="105">
        <f>'Tamil Nadu'!AL52</f>
        <v>365767.08415361447</v>
      </c>
      <c r="AK35" s="105">
        <f>'Tamil Nadu'!AM52</f>
        <v>377279.72887951677</v>
      </c>
      <c r="AL35" s="105">
        <f>'Tamil Nadu'!AN52</f>
        <v>388725.71816577774</v>
      </c>
      <c r="AM35" s="105">
        <f>'Tamil Nadu'!AO52</f>
        <v>400133.25592101237</v>
      </c>
      <c r="AN35" s="105">
        <f>'Tamil Nadu'!AP52</f>
        <v>411526.13721002557</v>
      </c>
      <c r="AO35" s="105">
        <f>'Tamil Nadu'!AQ52</f>
        <v>422924.43744565459</v>
      </c>
      <c r="AP35" s="105">
        <f>'Tamil Nadu'!AR52</f>
        <v>434345.09384592687</v>
      </c>
      <c r="AQ35" s="105">
        <f>'Tamil Nadu'!AS52</f>
        <v>448521.67757106526</v>
      </c>
      <c r="AR35" s="105">
        <f>'Tamil Nadu'!AT52</f>
        <v>465118.32464564987</v>
      </c>
      <c r="AS35" s="105">
        <f>'Tamil Nadu'!AU52</f>
        <v>483851.67345587676</v>
      </c>
      <c r="AT35" s="105">
        <f>'Tamil Nadu'!AV52</f>
        <v>511743.43469051074</v>
      </c>
      <c r="AU35" s="105">
        <f>'Tamil Nadu'!AW52</f>
        <v>540567.28623095027</v>
      </c>
      <c r="AV35" s="105">
        <f>'Tamil Nadu'!AX52</f>
        <v>570279.62783762021</v>
      </c>
      <c r="AW35" s="105">
        <f>'Tamil Nadu'!AY52</f>
        <v>600843.67487402377</v>
      </c>
      <c r="AX35" s="105">
        <f>'Tamil Nadu'!AZ52</f>
        <v>632228.39288953831</v>
      </c>
      <c r="AY35" s="105">
        <f>'Tamil Nadu'!BA52</f>
        <v>664407.59874856356</v>
      </c>
      <c r="AZ35" s="105">
        <f>'Tamil Nadu'!BB52</f>
        <v>697359.20227143867</v>
      </c>
      <c r="BA35" s="105">
        <f>'Tamil Nadu'!BC52</f>
        <v>730662.27514519461</v>
      </c>
      <c r="BB35" s="105">
        <f>'Tamil Nadu'!BD52</f>
        <v>764356.79437292286</v>
      </c>
      <c r="BC35" s="342">
        <f>'Tamil Nadu'!BE52</f>
        <v>798476.4877400971</v>
      </c>
      <c r="BD35" s="342">
        <f>'Tamil Nadu'!BF52</f>
        <v>849093.08541177819</v>
      </c>
      <c r="BE35" s="342">
        <f>'Tamil Nadu'!BG52</f>
        <v>898271.48809123458</v>
      </c>
      <c r="BF35" s="342">
        <f>'Tamil Nadu'!BH52</f>
        <v>946340.98756323929</v>
      </c>
      <c r="BG35" s="342">
        <f>'Tamil Nadu'!BI52</f>
        <v>993579.40061784605</v>
      </c>
      <c r="BH35" s="342">
        <f>'Tamil Nadu'!BJ52</f>
        <v>1040221.1156376519</v>
      </c>
      <c r="BI35" s="342">
        <f>'Tamil Nadu'!BK52</f>
        <v>1086463.8813400257</v>
      </c>
      <c r="BJ35" s="342">
        <f>'Tamil Nadu'!BL52</f>
        <v>1132474.5343010288</v>
      </c>
      <c r="BK35" s="342">
        <f>'Tamil Nadu'!BM52</f>
        <v>1179835.2364687026</v>
      </c>
      <c r="BL35" s="404">
        <f>'Tamil Nadu'!BN52</f>
        <v>1228477.3923144548</v>
      </c>
      <c r="BM35" s="342">
        <f>'Tamil Nadu'!BO52</f>
        <v>1278343.1291841639</v>
      </c>
      <c r="BN35" s="342">
        <f>'Tamil Nadu'!BP52</f>
        <v>1329383.6210950885</v>
      </c>
      <c r="BO35" s="342">
        <f>'Tamil Nadu'!BQ52</f>
        <v>1381557.6745573718</v>
      </c>
      <c r="BP35" s="342">
        <f>'Tamil Nadu'!BR52</f>
        <v>1434830.5354603655</v>
      </c>
      <c r="BQ35" s="450"/>
    </row>
    <row r="36" spans="2:69" ht="15.6" x14ac:dyDescent="0.3">
      <c r="B36" s="106">
        <v>32</v>
      </c>
      <c r="C36" s="107" t="s">
        <v>160</v>
      </c>
      <c r="D36" s="105">
        <f>Telangana!F50</f>
        <v>0</v>
      </c>
      <c r="E36" s="105">
        <f>Telangana!G50</f>
        <v>0</v>
      </c>
      <c r="F36" s="105">
        <f>Telangana!H50</f>
        <v>0</v>
      </c>
      <c r="G36" s="105">
        <f>Telangana!I50</f>
        <v>0</v>
      </c>
      <c r="H36" s="105">
        <f>Telangana!J50</f>
        <v>0</v>
      </c>
      <c r="I36" s="105">
        <f>Telangana!K50</f>
        <v>0</v>
      </c>
      <c r="J36" s="105">
        <f>Telangana!L50</f>
        <v>0</v>
      </c>
      <c r="K36" s="105">
        <f>Telangana!M50</f>
        <v>0</v>
      </c>
      <c r="L36" s="105">
        <f>Telangana!N50</f>
        <v>0</v>
      </c>
      <c r="M36" s="105">
        <f>Telangana!O50</f>
        <v>0</v>
      </c>
      <c r="N36" s="105">
        <f>Telangana!P50</f>
        <v>0</v>
      </c>
      <c r="O36" s="105">
        <f>Telangana!Q50</f>
        <v>0</v>
      </c>
      <c r="P36" s="105">
        <f>Telangana!R50</f>
        <v>0</v>
      </c>
      <c r="Q36" s="105">
        <f>Telangana!S50</f>
        <v>0</v>
      </c>
      <c r="R36" s="105">
        <f>Telangana!T50</f>
        <v>0</v>
      </c>
      <c r="S36" s="105">
        <f>Telangana!U50</f>
        <v>0</v>
      </c>
      <c r="T36" s="105">
        <f>Telangana!V50</f>
        <v>0</v>
      </c>
      <c r="U36" s="105">
        <f>Telangana!W50</f>
        <v>0</v>
      </c>
      <c r="V36" s="105">
        <f>Telangana!X50</f>
        <v>0</v>
      </c>
      <c r="W36" s="105">
        <f>Telangana!Y50</f>
        <v>0</v>
      </c>
      <c r="X36" s="105">
        <f>Telangana!Z50</f>
        <v>0</v>
      </c>
      <c r="Y36" s="105">
        <f>Telangana!AA50</f>
        <v>0</v>
      </c>
      <c r="Z36" s="105">
        <f>Telangana!AB50</f>
        <v>0</v>
      </c>
      <c r="AA36" s="105">
        <f>Telangana!AC50</f>
        <v>0</v>
      </c>
      <c r="AB36" s="105">
        <f>Telangana!AD50</f>
        <v>0</v>
      </c>
      <c r="AC36" s="105">
        <f>Telangana!AE50</f>
        <v>0</v>
      </c>
      <c r="AD36" s="105">
        <f>Telangana!AF50</f>
        <v>0</v>
      </c>
      <c r="AE36" s="105">
        <f>Telangana!AG50</f>
        <v>0</v>
      </c>
      <c r="AF36" s="105">
        <f>Telangana!AH50</f>
        <v>0</v>
      </c>
      <c r="AG36" s="105">
        <f>Telangana!AI50</f>
        <v>0</v>
      </c>
      <c r="AH36" s="105">
        <f>Telangana!AJ50</f>
        <v>0</v>
      </c>
      <c r="AI36" s="105">
        <f>Telangana!AK50</f>
        <v>0</v>
      </c>
      <c r="AJ36" s="105">
        <f>Telangana!AL50</f>
        <v>0</v>
      </c>
      <c r="AK36" s="105">
        <f>Telangana!AM50</f>
        <v>0</v>
      </c>
      <c r="AL36" s="105">
        <f>Telangana!AN50</f>
        <v>0</v>
      </c>
      <c r="AM36" s="105">
        <f>Telangana!AO50</f>
        <v>0</v>
      </c>
      <c r="AN36" s="105">
        <f>Telangana!AP50</f>
        <v>0</v>
      </c>
      <c r="AO36" s="105">
        <f>Telangana!AQ50</f>
        <v>0</v>
      </c>
      <c r="AP36" s="105">
        <f>Telangana!AR50</f>
        <v>0</v>
      </c>
      <c r="AQ36" s="105">
        <f>Telangana!AS50</f>
        <v>0</v>
      </c>
      <c r="AR36" s="105">
        <f>Telangana!AT50</f>
        <v>0</v>
      </c>
      <c r="AS36" s="105">
        <f>Telangana!AU50</f>
        <v>0</v>
      </c>
      <c r="AT36" s="105">
        <f>Telangana!AV50</f>
        <v>0</v>
      </c>
      <c r="AU36" s="105">
        <f>Telangana!AW50</f>
        <v>0</v>
      </c>
      <c r="AV36" s="105">
        <f>Telangana!AX50</f>
        <v>0</v>
      </c>
      <c r="AW36" s="105">
        <f>Telangana!AY50</f>
        <v>0</v>
      </c>
      <c r="AX36" s="105">
        <f>Telangana!AZ50</f>
        <v>0</v>
      </c>
      <c r="AY36" s="105">
        <f>Telangana!BA50</f>
        <v>0</v>
      </c>
      <c r="AZ36" s="105">
        <f>Telangana!BB50</f>
        <v>0</v>
      </c>
      <c r="BA36" s="105">
        <f>Telangana!BC50</f>
        <v>0</v>
      </c>
      <c r="BB36" s="105">
        <f>Telangana!BD50</f>
        <v>0</v>
      </c>
      <c r="BC36" s="342">
        <f>Telangana!BE50</f>
        <v>0</v>
      </c>
      <c r="BD36" s="342">
        <f>Telangana!BF50</f>
        <v>0</v>
      </c>
      <c r="BE36" s="342">
        <f>Telangana!BG50</f>
        <v>0</v>
      </c>
      <c r="BF36" s="342">
        <f>Telangana!BH50</f>
        <v>0</v>
      </c>
      <c r="BG36" s="342">
        <f>Telangana!BI50</f>
        <v>0</v>
      </c>
      <c r="BH36" s="342">
        <f>Telangana!BJ50</f>
        <v>0</v>
      </c>
      <c r="BI36" s="342">
        <f>Telangana!BK50</f>
        <v>0</v>
      </c>
      <c r="BJ36" s="342">
        <f>Telangana!BL50</f>
        <v>0</v>
      </c>
      <c r="BK36" s="342">
        <f>Telangana!BM50</f>
        <v>0</v>
      </c>
      <c r="BL36" s="404">
        <f>Telangana!BN50</f>
        <v>0</v>
      </c>
      <c r="BM36" s="342">
        <f>Telangana!BO50</f>
        <v>85329.910367471326</v>
      </c>
      <c r="BN36" s="342">
        <f>Telangana!BP50</f>
        <v>160979.16701494929</v>
      </c>
      <c r="BO36" s="342">
        <f>Telangana!BQ50</f>
        <v>245073.51729475279</v>
      </c>
      <c r="BP36" s="342">
        <f>Telangana!BR50</f>
        <v>278776.98458824621</v>
      </c>
      <c r="BQ36" s="450"/>
    </row>
    <row r="37" spans="2:69" ht="15.6" x14ac:dyDescent="0.3">
      <c r="B37" s="106">
        <v>33</v>
      </c>
      <c r="C37" s="107" t="s">
        <v>51</v>
      </c>
      <c r="D37" s="105">
        <f>Tripura!F52</f>
        <v>0</v>
      </c>
      <c r="E37" s="105">
        <f>Tripura!G52</f>
        <v>130.02616132784368</v>
      </c>
      <c r="F37" s="105">
        <f>Tripura!H52</f>
        <v>254.45004121654711</v>
      </c>
      <c r="G37" s="105">
        <f>Tripura!I52</f>
        <v>374.47095232028465</v>
      </c>
      <c r="H37" s="105">
        <f>Tripura!J52</f>
        <v>491.10073036427127</v>
      </c>
      <c r="I37" s="105">
        <f>Tripura!K52</f>
        <v>605.19304059689546</v>
      </c>
      <c r="J37" s="105">
        <f>Tripura!L52</f>
        <v>717.46810304809514</v>
      </c>
      <c r="K37" s="105">
        <f>Tripura!M52</f>
        <v>828.53355272761507</v>
      </c>
      <c r="L37" s="105">
        <f>Tripura!N52</f>
        <v>938.90203895055367</v>
      </c>
      <c r="M37" s="105">
        <f>Tripura!O52</f>
        <v>1048.7569183425855</v>
      </c>
      <c r="N37" s="105">
        <f>Tripura!P52</f>
        <v>1158.4959968036078</v>
      </c>
      <c r="O37" s="105">
        <f>Tripura!Q52</f>
        <v>1268.4548950909077</v>
      </c>
      <c r="P37" s="105">
        <f>Tripura!R52</f>
        <v>1378.9167696200907</v>
      </c>
      <c r="Q37" s="105">
        <f>Tripura!S52</f>
        <v>1490.1205137073705</v>
      </c>
      <c r="R37" s="105">
        <f>Tripura!T52</f>
        <v>1602.2676767911021</v>
      </c>
      <c r="S37" s="105">
        <f>Tripura!U52</f>
        <v>1715.5283020384402</v>
      </c>
      <c r="T37" s="105">
        <f>Tripura!V52</f>
        <v>1830.0458514155014</v>
      </c>
      <c r="U37" s="105">
        <f>Tripura!W52</f>
        <v>1945.9413608690172</v>
      </c>
      <c r="V37" s="105">
        <f>Tripura!X52</f>
        <v>2063.3169459686951</v>
      </c>
      <c r="W37" s="105">
        <f>Tripura!Y52</f>
        <v>2186.3040198380959</v>
      </c>
      <c r="X37" s="105">
        <f>Tripura!Z52</f>
        <v>2314.5910542998549</v>
      </c>
      <c r="Y37" s="105">
        <f>Tripura!AA52</f>
        <v>2447.9152193586656</v>
      </c>
      <c r="Z37" s="105">
        <f>Tripura!AB52</f>
        <v>2586.0547706862371</v>
      </c>
      <c r="AA37" s="105">
        <f>Tripura!AC52</f>
        <v>2728.8226270969876</v>
      </c>
      <c r="AB37" s="105">
        <f>Tripura!AD52</f>
        <v>2876.0609519947384</v>
      </c>
      <c r="AC37" s="105">
        <f>Tripura!AE52</f>
        <v>3027.6365818493591</v>
      </c>
      <c r="AD37" s="105">
        <f>Tripura!AF52</f>
        <v>3183.4371692953723</v>
      </c>
      <c r="AE37" s="105">
        <f>Tripura!AG52</f>
        <v>3343.3679291425851</v>
      </c>
      <c r="AF37" s="105">
        <f>Tripura!AH52</f>
        <v>3507.3488930513645</v>
      </c>
      <c r="AG37" s="105">
        <f>Tripura!AI52</f>
        <v>3711.021758266425</v>
      </c>
      <c r="AH37" s="105">
        <f>Tripura!AJ52</f>
        <v>3949.080703800159</v>
      </c>
      <c r="AI37" s="105">
        <f>Tripura!AK52</f>
        <v>4217.0493162601324</v>
      </c>
      <c r="AJ37" s="105">
        <f>Tripura!AL52</f>
        <v>4511.1509365945776</v>
      </c>
      <c r="AK37" s="105">
        <f>Tripura!AM52</f>
        <v>4828.1992742751327</v>
      </c>
      <c r="AL37" s="105">
        <f>Tripura!AN52</f>
        <v>5165.5061207047393</v>
      </c>
      <c r="AM37" s="105">
        <f>Tripura!AO52</f>
        <v>5520.803488894464</v>
      </c>
      <c r="AN37" s="105">
        <f>Tripura!AP52</f>
        <v>5892.1779242903676</v>
      </c>
      <c r="AO37" s="105">
        <f>Tripura!AQ52</f>
        <v>6278.0150841524573</v>
      </c>
      <c r="AP37" s="105">
        <f>Tripura!AR52</f>
        <v>6676.9529803024352</v>
      </c>
      <c r="AQ37" s="105">
        <f>Tripura!AS52</f>
        <v>7073.8681627468995</v>
      </c>
      <c r="AR37" s="105">
        <f>Tripura!AT52</f>
        <v>7470.2049883073432</v>
      </c>
      <c r="AS37" s="105">
        <f>Tripura!AU52</f>
        <v>7867.1820314954693</v>
      </c>
      <c r="AT37" s="105">
        <f>Tripura!AV52</f>
        <v>8388.6503848056145</v>
      </c>
      <c r="AU37" s="105">
        <f>Tripura!AW52</f>
        <v>8898.3460528889809</v>
      </c>
      <c r="AV37" s="105">
        <f>Tripura!AX52</f>
        <v>9399.322601312153</v>
      </c>
      <c r="AW37" s="105">
        <f>Tripura!AY52</f>
        <v>9894.1562613179194</v>
      </c>
      <c r="AX37" s="105">
        <f>Tripura!AZ52</f>
        <v>10385.020546875963</v>
      </c>
      <c r="AY37" s="105">
        <f>Tripura!BA52</f>
        <v>10873.749207572866</v>
      </c>
      <c r="AZ37" s="105">
        <f>Tripura!BB52</f>
        <v>11361.889340686688</v>
      </c>
      <c r="BA37" s="105">
        <f>Tripura!BC52</f>
        <v>11970.57950275827</v>
      </c>
      <c r="BB37" s="105">
        <f>Tripura!BD52</f>
        <v>12685.250317985401</v>
      </c>
      <c r="BC37" s="342">
        <f>Tripura!BE52</f>
        <v>13493.609899945102</v>
      </c>
      <c r="BD37" s="342">
        <f>Tripura!BF52</f>
        <v>14990.479791360147</v>
      </c>
      <c r="BE37" s="342">
        <f>Tripura!BG52</f>
        <v>16510.462068671586</v>
      </c>
      <c r="BF37" s="342">
        <f>Tripura!BH52</f>
        <v>18055.080957682396</v>
      </c>
      <c r="BG37" s="342">
        <f>Tripura!BI52</f>
        <v>19625.622416741608</v>
      </c>
      <c r="BH37" s="342">
        <f>Tripura!BJ52</f>
        <v>21223.171382787212</v>
      </c>
      <c r="BI37" s="342">
        <f>Tripura!BK52</f>
        <v>22848.643195075918</v>
      </c>
      <c r="BJ37" s="342">
        <f>Tripura!BL52</f>
        <v>24502.810106745739</v>
      </c>
      <c r="BK37" s="342">
        <f>Tripura!BM52</f>
        <v>26365.068944458584</v>
      </c>
      <c r="BL37" s="404">
        <f>Tripura!BN52</f>
        <v>28412.603372965019</v>
      </c>
      <c r="BM37" s="342">
        <f>Tripura!BO52</f>
        <v>28956.301362168568</v>
      </c>
      <c r="BN37" s="342">
        <f>Tripura!BP52</f>
        <v>30123.308017071256</v>
      </c>
      <c r="BO37" s="342">
        <f>Tripura!BQ52</f>
        <v>33070.782720218354</v>
      </c>
      <c r="BP37" s="342">
        <f>Tripura!BR52</f>
        <v>36072.74236956222</v>
      </c>
      <c r="BQ37" s="450"/>
    </row>
    <row r="38" spans="2:69" ht="15.6" x14ac:dyDescent="0.3">
      <c r="B38" s="106">
        <v>34</v>
      </c>
      <c r="C38" s="107" t="s">
        <v>52</v>
      </c>
      <c r="D38" s="105">
        <f>'Uttar Pradesh'!F52</f>
        <v>0</v>
      </c>
      <c r="E38" s="105">
        <f>'Uttar Pradesh'!G52</f>
        <v>20051.572418916036</v>
      </c>
      <c r="F38" s="105">
        <f>'Uttar Pradesh'!H52</f>
        <v>37414.709593024316</v>
      </c>
      <c r="G38" s="105">
        <f>'Uttar Pradesh'!I52</f>
        <v>52514.492183185757</v>
      </c>
      <c r="H38" s="105">
        <f>'Uttar Pradesh'!J52</f>
        <v>65709.552108491742</v>
      </c>
      <c r="I38" s="105">
        <f>'Uttar Pradesh'!K52</f>
        <v>77302.459834346693</v>
      </c>
      <c r="J38" s="105">
        <f>'Uttar Pradesh'!L52</f>
        <v>87548.487916431302</v>
      </c>
      <c r="K38" s="105">
        <f>'Uttar Pradesh'!M52</f>
        <v>96663.004624733789</v>
      </c>
      <c r="L38" s="105">
        <f>'Uttar Pradesh'!N52</f>
        <v>104827.71179396207</v>
      </c>
      <c r="M38" s="105">
        <f>'Uttar Pradesh'!O52</f>
        <v>112705.71727937453</v>
      </c>
      <c r="N38" s="105">
        <f>'Uttar Pradesh'!P52</f>
        <v>120358.23905774676</v>
      </c>
      <c r="O38" s="105">
        <f>'Uttar Pradesh'!Q52</f>
        <v>127836.9254925905</v>
      </c>
      <c r="P38" s="105">
        <f>'Uttar Pradesh'!R52</f>
        <v>135185.35125908998</v>
      </c>
      <c r="Q38" s="105">
        <f>'Uttar Pradesh'!S52</f>
        <v>142440.27942558486</v>
      </c>
      <c r="R38" s="105">
        <f>'Uttar Pradesh'!T52</f>
        <v>149632.72624608132</v>
      </c>
      <c r="S38" s="105">
        <f>'Uttar Pradesh'!U52</f>
        <v>156788.85950406463</v>
      </c>
      <c r="T38" s="105">
        <f>'Uttar Pradesh'!V52</f>
        <v>163930.75642692685</v>
      </c>
      <c r="U38" s="105">
        <f>'Uttar Pradesh'!W52</f>
        <v>171077.04312297341</v>
      </c>
      <c r="V38" s="105">
        <f>'Uttar Pradesh'!X52</f>
        <v>178243.43406143779</v>
      </c>
      <c r="W38" s="105">
        <f>'Uttar Pradesh'!Y52</f>
        <v>186965.09413231452</v>
      </c>
      <c r="X38" s="105">
        <f>'Uttar Pradesh'!Z52</f>
        <v>197069.75708546297</v>
      </c>
      <c r="Y38" s="105">
        <f>'Uttar Pradesh'!AA52</f>
        <v>208412.0853848081</v>
      </c>
      <c r="Z38" s="105">
        <f>'Uttar Pradesh'!AB52</f>
        <v>220869.46070334112</v>
      </c>
      <c r="AA38" s="105">
        <f>'Uttar Pradesh'!AC52</f>
        <v>234338.43244925697</v>
      </c>
      <c r="AB38" s="105">
        <f>'Uttar Pradesh'!AD52</f>
        <v>248731.72145959627</v>
      </c>
      <c r="AC38" s="105">
        <f>'Uttar Pradesh'!AE52</f>
        <v>263975.69207743346</v>
      </c>
      <c r="AD38" s="105">
        <f>'Uttar Pradesh'!AF52</f>
        <v>280008.21939474932</v>
      </c>
      <c r="AE38" s="105">
        <f>'Uttar Pradesh'!AG52</f>
        <v>296776.88988856395</v>
      </c>
      <c r="AF38" s="105">
        <f>'Uttar Pradesh'!AH52</f>
        <v>314237.48333419237</v>
      </c>
      <c r="AG38" s="105">
        <f>'Uttar Pradesh'!AI52</f>
        <v>331940.83806718863</v>
      </c>
      <c r="AH38" s="105">
        <f>'Uttar Pradesh'!AJ52</f>
        <v>349886.23322370974</v>
      </c>
      <c r="AI38" s="105">
        <f>'Uttar Pradesh'!AK52</f>
        <v>368073.0606255742</v>
      </c>
      <c r="AJ38" s="105">
        <f>'Uttar Pradesh'!AL52</f>
        <v>386500.80716520367</v>
      </c>
      <c r="AK38" s="105">
        <f>'Uttar Pradesh'!AM52</f>
        <v>405169.03994415706</v>
      </c>
      <c r="AL38" s="105">
        <f>'Uttar Pradesh'!AN52</f>
        <v>424077.39373481262</v>
      </c>
      <c r="AM38" s="105">
        <f>'Uttar Pradesh'!AO52</f>
        <v>443225.56040204491</v>
      </c>
      <c r="AN38" s="105">
        <f>'Uttar Pradesh'!AP52</f>
        <v>462613.2799785072</v>
      </c>
      <c r="AO38" s="105">
        <f>'Uttar Pradesh'!AQ52</f>
        <v>482240.33313503029</v>
      </c>
      <c r="AP38" s="105">
        <f>'Uttar Pradesh'!AR52</f>
        <v>502106.53482804855</v>
      </c>
      <c r="AQ38" s="105">
        <f>'Uttar Pradesh'!AS52</f>
        <v>523378.67449468782</v>
      </c>
      <c r="AR38" s="105">
        <f>'Uttar Pradesh'!AT52</f>
        <v>545924.35464060958</v>
      </c>
      <c r="AS38" s="105">
        <f>'Uttar Pradesh'!AU52</f>
        <v>569631.87418917287</v>
      </c>
      <c r="AT38" s="105">
        <f>'Uttar Pradesh'!AV52</f>
        <v>602991.70263473876</v>
      </c>
      <c r="AU38" s="105">
        <f>'Uttar Pradesh'!AW52</f>
        <v>636364.28709819459</v>
      </c>
      <c r="AV38" s="105">
        <f>'Uttar Pradesh'!AX52</f>
        <v>669841.6031630683</v>
      </c>
      <c r="AW38" s="105">
        <f>'Uttar Pradesh'!AY52</f>
        <v>703501.24876092281</v>
      </c>
      <c r="AX38" s="105">
        <f>'Uttar Pradesh'!AZ52</f>
        <v>737408.69169040478</v>
      </c>
      <c r="AY38" s="105">
        <f>'Uttar Pradesh'!BA52</f>
        <v>771619.16580341384</v>
      </c>
      <c r="AZ38" s="105">
        <f>'Uttar Pradesh'!BB52</f>
        <v>796970.09968319221</v>
      </c>
      <c r="BA38" s="105">
        <f>'Uttar Pradesh'!BC52</f>
        <v>824491.70799264836</v>
      </c>
      <c r="BB38" s="105">
        <f>'Uttar Pradesh'!BD52</f>
        <v>853952.5969009432</v>
      </c>
      <c r="BC38" s="342">
        <f>'Uttar Pradesh'!BE52</f>
        <v>885157.54413319938</v>
      </c>
      <c r="BD38" s="342">
        <f>'Uttar Pradesh'!BF52</f>
        <v>923241.06648897042</v>
      </c>
      <c r="BE38" s="342">
        <f>'Uttar Pradesh'!BG52</f>
        <v>962139.88098374545</v>
      </c>
      <c r="BF38" s="342">
        <f>'Uttar Pradesh'!BH52</f>
        <v>1001837.8091964059</v>
      </c>
      <c r="BG38" s="342">
        <f>'Uttar Pradesh'!BI52</f>
        <v>1042321.201721679</v>
      </c>
      <c r="BH38" s="342">
        <f>'Uttar Pradesh'!BJ52</f>
        <v>1083578.5428335906</v>
      </c>
      <c r="BI38" s="342">
        <f>'Uttar Pradesh'!BK52</f>
        <v>1125600.1169480502</v>
      </c>
      <c r="BJ38" s="342">
        <f>'Uttar Pradesh'!BL52</f>
        <v>1168377.7272241092</v>
      </c>
      <c r="BK38" s="342">
        <f>'Uttar Pradesh'!BM52</f>
        <v>1213518.3645582621</v>
      </c>
      <c r="BL38" s="404">
        <f>'Uttar Pradesh'!BN52</f>
        <v>1260806.4718868043</v>
      </c>
      <c r="BM38" s="342">
        <f>'Uttar Pradesh'!BO52</f>
        <v>1310060.1880936036</v>
      </c>
      <c r="BN38" s="342">
        <f>'Uttar Pradesh'!BP52</f>
        <v>1361126.0806490451</v>
      </c>
      <c r="BO38" s="342">
        <f>'Uttar Pradesh'!BQ52</f>
        <v>1413874.7016445003</v>
      </c>
      <c r="BP38" s="342">
        <f>'Uttar Pradesh'!BR52</f>
        <v>1468196.8385088774</v>
      </c>
      <c r="BQ38" s="450"/>
    </row>
    <row r="39" spans="2:69" ht="15.6" x14ac:dyDescent="0.3">
      <c r="B39" s="106">
        <v>35</v>
      </c>
      <c r="C39" s="107" t="s">
        <v>53</v>
      </c>
      <c r="D39" s="105">
        <f>Uttrakhand!F51</f>
        <v>0</v>
      </c>
      <c r="E39" s="105">
        <f>Uttrakhand!G51</f>
        <v>0</v>
      </c>
      <c r="F39" s="105">
        <f>Uttrakhand!H51</f>
        <v>0</v>
      </c>
      <c r="G39" s="105">
        <f>Uttrakhand!I51</f>
        <v>0</v>
      </c>
      <c r="H39" s="105">
        <f>Uttrakhand!J51</f>
        <v>0</v>
      </c>
      <c r="I39" s="105">
        <f>Uttrakhand!K51</f>
        <v>0</v>
      </c>
      <c r="J39" s="105">
        <f>Uttrakhand!L51</f>
        <v>0</v>
      </c>
      <c r="K39" s="105">
        <f>Uttrakhand!M51</f>
        <v>0</v>
      </c>
      <c r="L39" s="105">
        <f>Uttrakhand!N51</f>
        <v>0</v>
      </c>
      <c r="M39" s="105">
        <f>Uttrakhand!O51</f>
        <v>0</v>
      </c>
      <c r="N39" s="105">
        <f>Uttrakhand!P51</f>
        <v>0</v>
      </c>
      <c r="O39" s="105">
        <f>Uttrakhand!Q51</f>
        <v>0</v>
      </c>
      <c r="P39" s="105">
        <f>Uttrakhand!R51</f>
        <v>0</v>
      </c>
      <c r="Q39" s="105">
        <f>Uttrakhand!S51</f>
        <v>0</v>
      </c>
      <c r="R39" s="105">
        <f>Uttrakhand!T51</f>
        <v>0</v>
      </c>
      <c r="S39" s="105">
        <f>Uttrakhand!U51</f>
        <v>0</v>
      </c>
      <c r="T39" s="105">
        <f>Uttrakhand!V51</f>
        <v>0</v>
      </c>
      <c r="U39" s="105">
        <f>Uttrakhand!W51</f>
        <v>0</v>
      </c>
      <c r="V39" s="105">
        <f>Uttrakhand!X51</f>
        <v>0</v>
      </c>
      <c r="W39" s="105">
        <f>Uttrakhand!Y51</f>
        <v>0</v>
      </c>
      <c r="X39" s="105">
        <f>Uttrakhand!Z51</f>
        <v>0</v>
      </c>
      <c r="Y39" s="105">
        <f>Uttrakhand!AA51</f>
        <v>0</v>
      </c>
      <c r="Z39" s="105">
        <f>Uttrakhand!AB51</f>
        <v>0</v>
      </c>
      <c r="AA39" s="105">
        <f>Uttrakhand!AC51</f>
        <v>0</v>
      </c>
      <c r="AB39" s="105">
        <f>Uttrakhand!AD51</f>
        <v>0</v>
      </c>
      <c r="AC39" s="105">
        <f>Uttrakhand!AE51</f>
        <v>0</v>
      </c>
      <c r="AD39" s="105">
        <f>Uttrakhand!AF51</f>
        <v>0</v>
      </c>
      <c r="AE39" s="105">
        <f>Uttrakhand!AG51</f>
        <v>0</v>
      </c>
      <c r="AF39" s="105">
        <f>Uttrakhand!AH51</f>
        <v>0</v>
      </c>
      <c r="AG39" s="105">
        <f>Uttrakhand!AI51</f>
        <v>0</v>
      </c>
      <c r="AH39" s="105">
        <f>Uttrakhand!AJ51</f>
        <v>0</v>
      </c>
      <c r="AI39" s="105">
        <f>Uttrakhand!AK51</f>
        <v>0</v>
      </c>
      <c r="AJ39" s="105">
        <f>Uttrakhand!AL51</f>
        <v>0</v>
      </c>
      <c r="AK39" s="105">
        <f>Uttrakhand!AM51</f>
        <v>0</v>
      </c>
      <c r="AL39" s="105">
        <f>Uttrakhand!AN51</f>
        <v>0</v>
      </c>
      <c r="AM39" s="105">
        <f>Uttrakhand!AO51</f>
        <v>0</v>
      </c>
      <c r="AN39" s="105">
        <f>Uttrakhand!AP51</f>
        <v>0</v>
      </c>
      <c r="AO39" s="105">
        <f>Uttrakhand!AQ51</f>
        <v>0</v>
      </c>
      <c r="AP39" s="105">
        <f>Uttrakhand!AR51</f>
        <v>0</v>
      </c>
      <c r="AQ39" s="105">
        <f>Uttrakhand!AS51</f>
        <v>0</v>
      </c>
      <c r="AR39" s="105">
        <f>Uttrakhand!AT51</f>
        <v>0</v>
      </c>
      <c r="AS39" s="105">
        <f>Uttrakhand!AU51</f>
        <v>0</v>
      </c>
      <c r="AT39" s="105">
        <f>Uttrakhand!AV51</f>
        <v>0</v>
      </c>
      <c r="AU39" s="105">
        <f>Uttrakhand!AW51</f>
        <v>0</v>
      </c>
      <c r="AV39" s="105">
        <f>Uttrakhand!AX51</f>
        <v>0</v>
      </c>
      <c r="AW39" s="105">
        <f>Uttrakhand!AY51</f>
        <v>0</v>
      </c>
      <c r="AX39" s="105">
        <f>Uttrakhand!AZ51</f>
        <v>0</v>
      </c>
      <c r="AY39" s="105">
        <f>Uttrakhand!BA51</f>
        <v>0</v>
      </c>
      <c r="AZ39" s="105">
        <f>Uttrakhand!BB51</f>
        <v>6770.3787501723391</v>
      </c>
      <c r="BA39" s="105">
        <f>Uttrakhand!BC51</f>
        <v>12843.104872244472</v>
      </c>
      <c r="BB39" s="105">
        <f>Uttrakhand!BD51</f>
        <v>18334.171657549108</v>
      </c>
      <c r="BC39" s="342">
        <f>Uttrakhand!BE51</f>
        <v>23341.440289862781</v>
      </c>
      <c r="BD39" s="342">
        <f>Uttrakhand!BF51</f>
        <v>29624.414637623839</v>
      </c>
      <c r="BE39" s="342">
        <f>Uttrakhand!BG51</f>
        <v>35392.582227551298</v>
      </c>
      <c r="BF39" s="342">
        <f>Uttrakhand!BH51</f>
        <v>40734.762864262564</v>
      </c>
      <c r="BG39" s="342">
        <f>Uttrakhand!BI51</f>
        <v>45725.892012755619</v>
      </c>
      <c r="BH39" s="342">
        <f>Uttrakhand!BJ51</f>
        <v>50429.191202717986</v>
      </c>
      <c r="BI39" s="342">
        <f>Uttrakhand!BK51</f>
        <v>54897.999154555902</v>
      </c>
      <c r="BJ39" s="342">
        <f>Uttrakhand!BL51</f>
        <v>59177.316663229998</v>
      </c>
      <c r="BK39" s="342">
        <f>Uttrakhand!BM51</f>
        <v>63464.493940936904</v>
      </c>
      <c r="BL39" s="404">
        <f>Uttrakhand!BN51</f>
        <v>67770.835006275578</v>
      </c>
      <c r="BM39" s="342">
        <f>Uttrakhand!BO51</f>
        <v>72105.87683012434</v>
      </c>
      <c r="BN39" s="342">
        <f>Uttrakhand!BP51</f>
        <v>76477.66556109293</v>
      </c>
      <c r="BO39" s="342">
        <f>Uttrakhand!BQ51</f>
        <v>80892.98957132551</v>
      </c>
      <c r="BP39" s="342">
        <f>Uttrakhand!BR51</f>
        <v>85357.576072510914</v>
      </c>
      <c r="BQ39" s="450"/>
    </row>
    <row r="40" spans="2:69" ht="15.6" x14ac:dyDescent="0.3">
      <c r="B40" s="106">
        <v>36</v>
      </c>
      <c r="C40" s="107" t="s">
        <v>54</v>
      </c>
      <c r="D40" s="105">
        <f>'West Bengal'!F52</f>
        <v>0</v>
      </c>
      <c r="E40" s="105">
        <f>'West Bengal'!G52</f>
        <v>19002.57952118697</v>
      </c>
      <c r="F40" s="105">
        <f>'West Bengal'!H52</f>
        <v>35896.918741751921</v>
      </c>
      <c r="G40" s="105">
        <f>'West Bengal'!I52</f>
        <v>51028.00863952416</v>
      </c>
      <c r="H40" s="105">
        <f>'West Bengal'!J52</f>
        <v>64686.911094847899</v>
      </c>
      <c r="I40" s="105">
        <f>'West Bengal'!K52</f>
        <v>77119.189103957193</v>
      </c>
      <c r="J40" s="105">
        <f>'West Bengal'!L52</f>
        <v>88532.019178761271</v>
      </c>
      <c r="K40" s="105">
        <f>'West Bengal'!M52</f>
        <v>99100.191934072383</v>
      </c>
      <c r="L40" s="105">
        <f>'West Bengal'!N52</f>
        <v>108971.17466116247</v>
      </c>
      <c r="M40" s="105">
        <f>'West Bengal'!O52</f>
        <v>118319.09069442487</v>
      </c>
      <c r="N40" s="105">
        <f>'West Bengal'!P52</f>
        <v>127242.25181705388</v>
      </c>
      <c r="O40" s="105">
        <f>'West Bengal'!Q52</f>
        <v>135823.60168356635</v>
      </c>
      <c r="P40" s="105">
        <f>'West Bengal'!R52</f>
        <v>144133.11817048001</v>
      </c>
      <c r="Q40" s="105">
        <f>'West Bengal'!S52</f>
        <v>152229.84019078308</v>
      </c>
      <c r="R40" s="105">
        <f>'West Bengal'!T52</f>
        <v>160163.57767613215</v>
      </c>
      <c r="S40" s="105">
        <f>'West Bengal'!U52</f>
        <v>167976.35425409852</v>
      </c>
      <c r="T40" s="105">
        <f>'West Bengal'!V52</f>
        <v>175703.62440565665</v>
      </c>
      <c r="U40" s="105">
        <f>'West Bengal'!W52</f>
        <v>183375.30035623323</v>
      </c>
      <c r="V40" s="105">
        <f>'West Bengal'!X52</f>
        <v>191016.61844282708</v>
      </c>
      <c r="W40" s="105">
        <f>'West Bengal'!Y52</f>
        <v>199260.93601096998</v>
      </c>
      <c r="X40" s="105">
        <f>'West Bengal'!Z52</f>
        <v>208053.69606645085</v>
      </c>
      <c r="Y40" s="105">
        <f>'West Bengal'!AA52</f>
        <v>217348.86998144613</v>
      </c>
      <c r="Z40" s="105">
        <f>'West Bengal'!AB52</f>
        <v>227107.62433762039</v>
      </c>
      <c r="AA40" s="105">
        <f>'West Bengal'!AC52</f>
        <v>237297.1961687303</v>
      </c>
      <c r="AB40" s="105">
        <f>'West Bengal'!AD52</f>
        <v>247889.94402565603</v>
      </c>
      <c r="AC40" s="105">
        <f>'West Bengal'!AE52</f>
        <v>258862.5473792438</v>
      </c>
      <c r="AD40" s="105">
        <f>'West Bengal'!AF52</f>
        <v>270195.33117274637</v>
      </c>
      <c r="AE40" s="105">
        <f>'West Bengal'!AG52</f>
        <v>281871.69596043666</v>
      </c>
      <c r="AF40" s="105">
        <f>'West Bengal'!AH52</f>
        <v>293877.63712713227</v>
      </c>
      <c r="AG40" s="105">
        <f>'West Bengal'!AI52</f>
        <v>306094.93347982178</v>
      </c>
      <c r="AH40" s="105">
        <f>'West Bengal'!AJ52</f>
        <v>318515.43974539585</v>
      </c>
      <c r="AI40" s="105">
        <f>'West Bengal'!AK52</f>
        <v>331132.28392238374</v>
      </c>
      <c r="AJ40" s="105">
        <f>'West Bengal'!AL52</f>
        <v>343939.66824273253</v>
      </c>
      <c r="AK40" s="105">
        <f>'West Bengal'!AM52</f>
        <v>356932.7012473034</v>
      </c>
      <c r="AL40" s="105">
        <f>'West Bengal'!AN52</f>
        <v>370107.25611137872</v>
      </c>
      <c r="AM40" s="105">
        <f>'West Bengal'!AO52</f>
        <v>383459.85111677129</v>
      </c>
      <c r="AN40" s="105">
        <f>'West Bengal'!AP52</f>
        <v>396987.54880856856</v>
      </c>
      <c r="AO40" s="105">
        <f>'West Bengal'!AQ52</f>
        <v>410687.87091572839</v>
      </c>
      <c r="AP40" s="105">
        <f>'West Bengal'!AR52</f>
        <v>424558.72657131223</v>
      </c>
      <c r="AQ40" s="105">
        <f>'West Bengal'!AS52</f>
        <v>438919.91783769667</v>
      </c>
      <c r="AR40" s="105">
        <f>'West Bengal'!AT52</f>
        <v>453737.93348368391</v>
      </c>
      <c r="AS40" s="105">
        <f>'West Bengal'!AU52</f>
        <v>468984.50076421106</v>
      </c>
      <c r="AT40" s="105">
        <f>'West Bengal'!AV52</f>
        <v>491345.66887374234</v>
      </c>
      <c r="AU40" s="105">
        <f>'West Bengal'!AW52</f>
        <v>513256.05478739645</v>
      </c>
      <c r="AV40" s="105">
        <f>'West Bengal'!AX52</f>
        <v>534832.51673473686</v>
      </c>
      <c r="AW40" s="105">
        <f>'West Bengal'!AY52</f>
        <v>556173.64563035581</v>
      </c>
      <c r="AX40" s="105">
        <f>'West Bengal'!AZ52</f>
        <v>577362.62062626099</v>
      </c>
      <c r="AY40" s="105">
        <f>'West Bengal'!BA52</f>
        <v>598469.61828341975</v>
      </c>
      <c r="AZ40" s="105">
        <f>'West Bengal'!BB52</f>
        <v>619553.84514085436</v>
      </c>
      <c r="BA40" s="105">
        <f>'West Bengal'!BC52</f>
        <v>642263.41239605693</v>
      </c>
      <c r="BB40" s="105">
        <f>'West Bengal'!BD52</f>
        <v>666431.64735775045</v>
      </c>
      <c r="BC40" s="342">
        <f>'West Bengal'!BE52</f>
        <v>691917.93166185473</v>
      </c>
      <c r="BD40" s="342">
        <f>'West Bengal'!BF52</f>
        <v>726114.73792551097</v>
      </c>
      <c r="BE40" s="342">
        <f>'West Bengal'!BG52</f>
        <v>760530.31801101798</v>
      </c>
      <c r="BF40" s="342">
        <f>'West Bengal'!BH52</f>
        <v>795222.74249358953</v>
      </c>
      <c r="BG40" s="342">
        <f>'West Bengal'!BI52</f>
        <v>830241.0043379711</v>
      </c>
      <c r="BH40" s="342">
        <f>'West Bengal'!BJ52</f>
        <v>865626.43791334529</v>
      </c>
      <c r="BI40" s="342">
        <f>'West Bengal'!BK52</f>
        <v>901413.91618738498</v>
      </c>
      <c r="BJ40" s="342">
        <f>'West Bengal'!BL52</f>
        <v>937632.86077455652</v>
      </c>
      <c r="BK40" s="342">
        <f>'West Bengal'!BM52</f>
        <v>975679.78610907996</v>
      </c>
      <c r="BL40" s="404">
        <f>'West Bengal'!BN52</f>
        <v>1015397.396576583</v>
      </c>
      <c r="BM40" s="342">
        <f>'West Bengal'!BO52</f>
        <v>1056652.9850622965</v>
      </c>
      <c r="BN40" s="342">
        <f>'West Bengal'!BP52</f>
        <v>1099334.5892691121</v>
      </c>
      <c r="BO40" s="342">
        <f>'West Bengal'!BQ52</f>
        <v>1143347.7488811987</v>
      </c>
      <c r="BP40" s="342">
        <f>'West Bengal'!BR52</f>
        <v>1188612.7696488225</v>
      </c>
      <c r="BQ40" s="450"/>
    </row>
    <row r="41" spans="2:69" ht="32.25" customHeight="1" x14ac:dyDescent="0.3">
      <c r="B41" s="813" t="s">
        <v>258</v>
      </c>
      <c r="C41" s="814"/>
      <c r="D41" s="105">
        <f t="shared" ref="D41:AI41" si="0">SUM(D5:D40)</f>
        <v>0</v>
      </c>
      <c r="E41" s="436">
        <f t="shared" si="0"/>
        <v>151023.19051506667</v>
      </c>
      <c r="F41" s="436">
        <f t="shared" si="0"/>
        <v>283991.71529707691</v>
      </c>
      <c r="G41" s="436">
        <f t="shared" si="0"/>
        <v>401818.58672879759</v>
      </c>
      <c r="H41" s="436">
        <f t="shared" si="0"/>
        <v>506961.45418682619</v>
      </c>
      <c r="I41" s="436">
        <f t="shared" si="0"/>
        <v>601493.78652904416</v>
      </c>
      <c r="J41" s="436">
        <f t="shared" si="0"/>
        <v>687164.92731338274</v>
      </c>
      <c r="K41" s="436">
        <f t="shared" si="0"/>
        <v>765450.76216601953</v>
      </c>
      <c r="L41" s="436">
        <f t="shared" si="0"/>
        <v>838163.02666280384</v>
      </c>
      <c r="M41" s="436">
        <f t="shared" si="0"/>
        <v>908994.7962297108</v>
      </c>
      <c r="N41" s="436">
        <f t="shared" si="0"/>
        <v>978405.29231725284</v>
      </c>
      <c r="O41" s="436">
        <f t="shared" si="0"/>
        <v>1046781.9507352636</v>
      </c>
      <c r="P41" s="436">
        <f t="shared" si="0"/>
        <v>1114451.643206686</v>
      </c>
      <c r="Q41" s="436">
        <f t="shared" si="0"/>
        <v>1181690.1447645649</v>
      </c>
      <c r="R41" s="436">
        <f t="shared" si="0"/>
        <v>1248730.1212025839</v>
      </c>
      <c r="S41" s="436">
        <f t="shared" si="0"/>
        <v>1315767.8679248337</v>
      </c>
      <c r="T41" s="436">
        <f t="shared" si="0"/>
        <v>1382968.9953764856</v>
      </c>
      <c r="U41" s="436">
        <f t="shared" si="0"/>
        <v>1450473.2257261553</v>
      </c>
      <c r="V41" s="436">
        <f t="shared" si="0"/>
        <v>1519196.0018249559</v>
      </c>
      <c r="W41" s="436">
        <f t="shared" si="0"/>
        <v>1595931.5594027659</v>
      </c>
      <c r="X41" s="436">
        <f t="shared" si="0"/>
        <v>1679890.4451549135</v>
      </c>
      <c r="Y41" s="436">
        <f t="shared" si="0"/>
        <v>1770406.6133640644</v>
      </c>
      <c r="Z41" s="436">
        <f t="shared" si="0"/>
        <v>1866918.1347875993</v>
      </c>
      <c r="AA41" s="436">
        <f t="shared" si="0"/>
        <v>1968950.9211377425</v>
      </c>
      <c r="AB41" s="436">
        <f t="shared" si="0"/>
        <v>2076104.9937560447</v>
      </c>
      <c r="AC41" s="436">
        <f t="shared" si="0"/>
        <v>2188042.8987729633</v>
      </c>
      <c r="AD41" s="436">
        <f t="shared" si="0"/>
        <v>2304479.9332133178</v>
      </c>
      <c r="AE41" s="436">
        <f t="shared" si="0"/>
        <v>2425175.8989599943</v>
      </c>
      <c r="AF41" s="436">
        <f t="shared" si="0"/>
        <v>2549987.5117080989</v>
      </c>
      <c r="AG41" s="436">
        <f t="shared" si="0"/>
        <v>2677472.9721152908</v>
      </c>
      <c r="AH41" s="436">
        <f t="shared" si="0"/>
        <v>2807489.1375265075</v>
      </c>
      <c r="AI41" s="436">
        <f t="shared" si="0"/>
        <v>2939915.2413912667</v>
      </c>
      <c r="AJ41" s="436">
        <f t="shared" ref="AJ41:BL41" si="1">SUM(AJ5:AJ40)</f>
        <v>3074649.395424006</v>
      </c>
      <c r="AK41" s="436">
        <f t="shared" si="1"/>
        <v>3211605.6385478061</v>
      </c>
      <c r="AL41" s="436">
        <f t="shared" si="1"/>
        <v>3350711.4471481615</v>
      </c>
      <c r="AM41" s="436">
        <f t="shared" si="1"/>
        <v>3491865.2724867854</v>
      </c>
      <c r="AN41" s="436">
        <f t="shared" si="1"/>
        <v>3634877.154535763</v>
      </c>
      <c r="AO41" s="436">
        <f t="shared" si="1"/>
        <v>3779720.7264965372</v>
      </c>
      <c r="AP41" s="436">
        <f t="shared" si="1"/>
        <v>3927164.7720502676</v>
      </c>
      <c r="AQ41" s="436">
        <f t="shared" si="1"/>
        <v>4085238.9650156447</v>
      </c>
      <c r="AR41" s="436">
        <f t="shared" si="1"/>
        <v>4252923.6035141516</v>
      </c>
      <c r="AS41" s="436">
        <f t="shared" si="1"/>
        <v>4429358.3857836388</v>
      </c>
      <c r="AT41" s="436">
        <f t="shared" si="1"/>
        <v>4679953.1396944756</v>
      </c>
      <c r="AU41" s="436">
        <f t="shared" si="1"/>
        <v>4930355.3636658769</v>
      </c>
      <c r="AV41" s="436">
        <f t="shared" si="1"/>
        <v>5181285.5824447572</v>
      </c>
      <c r="AW41" s="436">
        <f t="shared" si="1"/>
        <v>5433351.6881243754</v>
      </c>
      <c r="AX41" s="436">
        <f t="shared" si="1"/>
        <v>5687066.5469159745</v>
      </c>
      <c r="AY41" s="436">
        <f t="shared" si="1"/>
        <v>5942862.8536243523</v>
      </c>
      <c r="AZ41" s="436">
        <f t="shared" si="1"/>
        <v>6199530.1568056773</v>
      </c>
      <c r="BA41" s="436">
        <f t="shared" si="1"/>
        <v>6469619.1816335525</v>
      </c>
      <c r="BB41" s="436">
        <f t="shared" si="1"/>
        <v>6752002.7979257461</v>
      </c>
      <c r="BC41" s="565">
        <f t="shared" si="1"/>
        <v>7045730.0688424231</v>
      </c>
      <c r="BD41" s="565">
        <f t="shared" si="1"/>
        <v>7545727.6984986505</v>
      </c>
      <c r="BE41" s="565">
        <f t="shared" si="1"/>
        <v>8033487.8178217188</v>
      </c>
      <c r="BF41" s="565">
        <f t="shared" si="1"/>
        <v>8512041.5589258913</v>
      </c>
      <c r="BG41" s="565">
        <f t="shared" si="1"/>
        <v>8983946.226405913</v>
      </c>
      <c r="BH41" s="565">
        <f t="shared" si="1"/>
        <v>9451359.3662029654</v>
      </c>
      <c r="BI41" s="565">
        <f t="shared" si="1"/>
        <v>9916101.2560023367</v>
      </c>
      <c r="BJ41" s="565">
        <f t="shared" si="1"/>
        <v>10373999.226261808</v>
      </c>
      <c r="BK41" s="565">
        <f t="shared" si="1"/>
        <v>10853427.641809883</v>
      </c>
      <c r="BL41" s="565">
        <f t="shared" si="1"/>
        <v>11259949.531482564</v>
      </c>
      <c r="BM41" s="565">
        <f>SUM(BM5:BM40)</f>
        <v>11669559.301109295</v>
      </c>
      <c r="BN41" s="565">
        <f t="shared" ref="BN41:BP41" si="2">SUM(BN5:BN40)</f>
        <v>12170416.918689806</v>
      </c>
      <c r="BO41" s="565">
        <f t="shared" si="2"/>
        <v>12709619.515823845</v>
      </c>
      <c r="BP41" s="565">
        <f t="shared" si="2"/>
        <v>13228632.549122103</v>
      </c>
      <c r="BQ41" s="450"/>
    </row>
    <row r="42" spans="2:69" ht="15" thickBot="1" x14ac:dyDescent="0.35">
      <c r="BC42" s="13"/>
      <c r="BD42" s="13"/>
      <c r="BE42" s="13"/>
      <c r="BF42" s="13"/>
      <c r="BG42" s="13"/>
      <c r="BH42" s="13"/>
      <c r="BI42" s="13"/>
      <c r="BJ42" s="13"/>
      <c r="BK42" s="13"/>
      <c r="BL42" s="13"/>
      <c r="BM42" s="13"/>
      <c r="BN42" s="13"/>
    </row>
    <row r="43" spans="2:69" ht="93.75" customHeight="1" thickBot="1" x14ac:dyDescent="0.35">
      <c r="B43" s="815" t="s">
        <v>345</v>
      </c>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815"/>
      <c r="AT43" s="815"/>
      <c r="AU43" s="815"/>
      <c r="AV43" s="815"/>
      <c r="AW43" s="815"/>
      <c r="AX43" s="815"/>
      <c r="AY43" s="815"/>
      <c r="AZ43" s="815"/>
      <c r="BA43" s="815"/>
      <c r="BB43" s="815"/>
      <c r="BC43" s="815"/>
      <c r="BD43" s="815"/>
      <c r="BE43" s="815"/>
      <c r="BF43" s="815"/>
      <c r="BG43" s="566"/>
      <c r="BH43" s="566"/>
      <c r="BI43" s="566"/>
      <c r="BJ43" s="566"/>
      <c r="BK43" s="566"/>
      <c r="BL43" s="566"/>
      <c r="BM43" s="566"/>
      <c r="BN43" s="13"/>
    </row>
  </sheetData>
  <mergeCells count="2">
    <mergeCell ref="B41:C41"/>
    <mergeCell ref="B43:BF43"/>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S52"/>
  <sheetViews>
    <sheetView topLeftCell="A34" zoomScale="60" zoomScaleNormal="60" workbookViewId="0">
      <pane xSplit="2" topLeftCell="BI1" activePane="topRight" state="frozen"/>
      <selection pane="topRight" activeCell="A46" sqref="A46"/>
    </sheetView>
  </sheetViews>
  <sheetFormatPr defaultColWidth="9.33203125" defaultRowHeight="14.4" x14ac:dyDescent="0.3"/>
  <cols>
    <col min="1" max="1" width="40.5546875" style="2" customWidth="1"/>
    <col min="2" max="2" width="25.6640625" style="2" customWidth="1"/>
    <col min="3" max="4" width="14" style="2" bestFit="1" customWidth="1"/>
    <col min="5" max="6" width="14.44140625" style="2" bestFit="1" customWidth="1"/>
    <col min="7" max="7" width="14" style="2" bestFit="1" customWidth="1"/>
    <col min="8" max="9" width="14.44140625" style="2" bestFit="1" customWidth="1"/>
    <col min="10" max="10" width="14" style="2" bestFit="1" customWidth="1"/>
    <col min="11" max="11" width="16.33203125" style="2" bestFit="1" customWidth="1"/>
    <col min="12" max="12" width="15.33203125" style="2" bestFit="1" customWidth="1"/>
    <col min="13" max="14" width="15.5546875" style="2" bestFit="1" customWidth="1"/>
    <col min="15" max="15" width="16.33203125" style="2" bestFit="1" customWidth="1"/>
    <col min="16" max="16" width="15.5546875" style="2" bestFit="1" customWidth="1"/>
    <col min="17" max="20" width="16.33203125" style="2" bestFit="1" customWidth="1"/>
    <col min="21" max="23" width="15.5546875" style="2" bestFit="1" customWidth="1"/>
    <col min="24" max="25" width="16.33203125" style="2" bestFit="1" customWidth="1"/>
    <col min="26" max="26" width="15.5546875" style="2" bestFit="1" customWidth="1"/>
    <col min="27" max="27" width="16.33203125" style="2" bestFit="1" customWidth="1"/>
    <col min="28" max="28" width="15.5546875" style="2" bestFit="1" customWidth="1"/>
    <col min="29" max="29" width="16.6640625" style="2" bestFit="1" customWidth="1"/>
    <col min="30" max="30" width="15.5546875" style="2" bestFit="1" customWidth="1"/>
    <col min="31" max="31" width="16.6640625" style="2" bestFit="1" customWidth="1"/>
    <col min="32" max="32" width="15.5546875" style="2" bestFit="1" customWidth="1"/>
    <col min="33" max="33" width="16.33203125" style="2" bestFit="1" customWidth="1"/>
    <col min="34" max="36" width="16.6640625" style="2" bestFit="1" customWidth="1"/>
    <col min="37" max="37" width="16.33203125" style="2" bestFit="1" customWidth="1"/>
    <col min="38" max="38" width="16.6640625" style="2" bestFit="1" customWidth="1"/>
    <col min="39" max="39" width="16.33203125" style="2" bestFit="1" customWidth="1"/>
    <col min="40" max="40" width="16.6640625" style="2" bestFit="1" customWidth="1"/>
    <col min="41" max="41" width="16.33203125" style="2" bestFit="1" customWidth="1"/>
    <col min="42" max="42" width="15.5546875" style="2" bestFit="1" customWidth="1"/>
    <col min="43" max="49" width="16.6640625" style="2" bestFit="1" customWidth="1"/>
    <col min="50" max="50" width="15.5546875" style="2" bestFit="1" customWidth="1"/>
    <col min="51" max="51" width="16.6640625" style="2" bestFit="1" customWidth="1"/>
    <col min="52" max="52" width="16.33203125" style="2" bestFit="1" customWidth="1"/>
    <col min="53" max="53" width="15.33203125" style="2" bestFit="1" customWidth="1"/>
    <col min="54" max="55" width="16.6640625" style="2" bestFit="1" customWidth="1"/>
    <col min="56" max="57" width="16.33203125" style="2" bestFit="1" customWidth="1"/>
    <col min="58" max="58" width="16.6640625" style="2" bestFit="1" customWidth="1"/>
    <col min="59" max="59" width="16.33203125" style="2" bestFit="1" customWidth="1"/>
    <col min="60" max="60" width="16.6640625" style="2" bestFit="1" customWidth="1"/>
    <col min="61" max="61" width="16.33203125" style="2" bestFit="1" customWidth="1"/>
    <col min="62" max="62" width="15.33203125" style="2" bestFit="1" customWidth="1"/>
    <col min="63" max="63" width="16.6640625" style="2" bestFit="1" customWidth="1"/>
    <col min="64" max="66" width="16.33203125" style="2" bestFit="1" customWidth="1"/>
    <col min="67" max="67" width="19.6640625" style="2" customWidth="1"/>
    <col min="68" max="68" width="17.5546875" style="287" customWidth="1"/>
    <col min="69" max="69" width="18.6640625" style="2" customWidth="1"/>
    <col min="70" max="70" width="21" style="2" customWidth="1"/>
    <col min="71" max="16384" width="9.33203125" style="2"/>
  </cols>
  <sheetData>
    <row r="1" spans="1:71" ht="15" thickBot="1" x14ac:dyDescent="0.35"/>
    <row r="2" spans="1:71" ht="15.6" x14ac:dyDescent="0.3">
      <c r="A2" s="79" t="s">
        <v>0</v>
      </c>
      <c r="B2" s="80" t="s">
        <v>42</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144">
        <v>2017</v>
      </c>
      <c r="BR2" s="353">
        <v>2018</v>
      </c>
    </row>
    <row r="3" spans="1:71" s="18" customFormat="1" ht="16.2" thickBot="1" x14ac:dyDescent="0.35">
      <c r="A3" s="313"/>
      <c r="B3" s="314"/>
      <c r="C3" s="168">
        <f>Population!D27</f>
        <v>58512</v>
      </c>
      <c r="D3" s="168">
        <f t="shared" ref="D3:L3" si="0">C3+($C$3*(C6/100))</f>
        <v>64409.1</v>
      </c>
      <c r="E3" s="168">
        <f t="shared" si="0"/>
        <v>70306.2</v>
      </c>
      <c r="F3" s="168">
        <f t="shared" si="0"/>
        <v>76203.3</v>
      </c>
      <c r="G3" s="168">
        <f t="shared" si="0"/>
        <v>82100.400000000009</v>
      </c>
      <c r="H3" s="168">
        <f t="shared" si="0"/>
        <v>87997.500000000015</v>
      </c>
      <c r="I3" s="168">
        <f t="shared" si="0"/>
        <v>93894.60000000002</v>
      </c>
      <c r="J3" s="168">
        <f t="shared" si="0"/>
        <v>99791.700000000026</v>
      </c>
      <c r="K3" s="168">
        <f t="shared" si="0"/>
        <v>105688.80000000003</v>
      </c>
      <c r="L3" s="168">
        <f t="shared" si="0"/>
        <v>111585.90000000004</v>
      </c>
      <c r="M3" s="168">
        <f>Population!E27</f>
        <v>117483</v>
      </c>
      <c r="N3" s="168">
        <f t="shared" ref="N3:V3" si="1">M3+($M$3*(M6/100))</f>
        <v>120451.7</v>
      </c>
      <c r="O3" s="168">
        <f t="shared" si="1"/>
        <v>123420.4</v>
      </c>
      <c r="P3" s="168">
        <f t="shared" si="1"/>
        <v>126389.09999999999</v>
      </c>
      <c r="Q3" s="168">
        <f t="shared" si="1"/>
        <v>129357.79999999999</v>
      </c>
      <c r="R3" s="168">
        <f t="shared" si="1"/>
        <v>132326.5</v>
      </c>
      <c r="S3" s="168">
        <f t="shared" si="1"/>
        <v>135295.20000000001</v>
      </c>
      <c r="T3" s="168">
        <f t="shared" si="1"/>
        <v>138263.90000000002</v>
      </c>
      <c r="U3" s="168">
        <f t="shared" si="1"/>
        <v>141232.60000000003</v>
      </c>
      <c r="V3" s="168">
        <f t="shared" si="1"/>
        <v>144201.30000000005</v>
      </c>
      <c r="W3" s="168">
        <f>Population!F27</f>
        <v>147170</v>
      </c>
      <c r="X3" s="168">
        <f t="shared" ref="X3:AF3" si="2">W3+($W$3*(W6/100))</f>
        <v>156586.29999999999</v>
      </c>
      <c r="Y3" s="168">
        <f t="shared" si="2"/>
        <v>166002.59999999998</v>
      </c>
      <c r="Z3" s="168">
        <f t="shared" si="2"/>
        <v>175418.89999999997</v>
      </c>
      <c r="AA3" s="168">
        <f t="shared" si="2"/>
        <v>184835.19999999995</v>
      </c>
      <c r="AB3" s="168">
        <f t="shared" si="2"/>
        <v>194251.49999999994</v>
      </c>
      <c r="AC3" s="168">
        <f t="shared" si="2"/>
        <v>203667.79999999993</v>
      </c>
      <c r="AD3" s="168">
        <f t="shared" si="2"/>
        <v>213084.09999999992</v>
      </c>
      <c r="AE3" s="168">
        <f t="shared" si="2"/>
        <v>222500.39999999991</v>
      </c>
      <c r="AF3" s="168">
        <f t="shared" si="2"/>
        <v>231916.6999999999</v>
      </c>
      <c r="AG3" s="168">
        <f>Population!G27</f>
        <v>241333</v>
      </c>
      <c r="AH3" s="168">
        <f t="shared" ref="AH3:AP3" si="3">AG3+($AG$3*(AG6/100))</f>
        <v>250204.4</v>
      </c>
      <c r="AI3" s="168">
        <f t="shared" si="3"/>
        <v>259075.8</v>
      </c>
      <c r="AJ3" s="168">
        <f t="shared" si="3"/>
        <v>267947.2</v>
      </c>
      <c r="AK3" s="168">
        <f t="shared" si="3"/>
        <v>276818.60000000003</v>
      </c>
      <c r="AL3" s="168">
        <f t="shared" si="3"/>
        <v>285690.00000000006</v>
      </c>
      <c r="AM3" s="168">
        <f t="shared" si="3"/>
        <v>294561.40000000008</v>
      </c>
      <c r="AN3" s="168">
        <f t="shared" si="3"/>
        <v>303432.8000000001</v>
      </c>
      <c r="AO3" s="168">
        <f t="shared" si="3"/>
        <v>312304.20000000013</v>
      </c>
      <c r="AP3" s="168">
        <f t="shared" si="3"/>
        <v>321175.60000000015</v>
      </c>
      <c r="AQ3" s="168">
        <f>Population!H27</f>
        <v>330047</v>
      </c>
      <c r="AR3" s="168">
        <f t="shared" ref="AR3:AZ3" si="4">AQ3+($AQ$3*(AQ6/100))</f>
        <v>342453.4</v>
      </c>
      <c r="AS3" s="168">
        <f t="shared" si="4"/>
        <v>354859.80000000005</v>
      </c>
      <c r="AT3" s="168">
        <f t="shared" si="4"/>
        <v>367266.20000000007</v>
      </c>
      <c r="AU3" s="168">
        <f t="shared" si="4"/>
        <v>379672.60000000009</v>
      </c>
      <c r="AV3" s="168">
        <f t="shared" si="4"/>
        <v>392079.00000000012</v>
      </c>
      <c r="AW3" s="168">
        <f t="shared" si="4"/>
        <v>404485.40000000014</v>
      </c>
      <c r="AX3" s="168">
        <f t="shared" si="4"/>
        <v>416891.80000000016</v>
      </c>
      <c r="AY3" s="168">
        <f t="shared" si="4"/>
        <v>429298.20000000019</v>
      </c>
      <c r="AZ3" s="168">
        <f t="shared" si="4"/>
        <v>441704.60000000021</v>
      </c>
      <c r="BA3" s="168">
        <f>Population!I27</f>
        <v>454111</v>
      </c>
      <c r="BB3" s="168">
        <f t="shared" ref="BB3:BJ3" si="5">BA3+($BA$3*(BA6/100))</f>
        <v>468244.9</v>
      </c>
      <c r="BC3" s="168">
        <f t="shared" si="5"/>
        <v>482378.80000000005</v>
      </c>
      <c r="BD3" s="168">
        <f t="shared" si="5"/>
        <v>496512.70000000007</v>
      </c>
      <c r="BE3" s="168">
        <f t="shared" si="5"/>
        <v>510646.60000000009</v>
      </c>
      <c r="BF3" s="168">
        <f t="shared" si="5"/>
        <v>524780.50000000012</v>
      </c>
      <c r="BG3" s="168">
        <f t="shared" si="5"/>
        <v>538914.40000000014</v>
      </c>
      <c r="BH3" s="168">
        <f t="shared" si="5"/>
        <v>553048.30000000016</v>
      </c>
      <c r="BI3" s="168">
        <f t="shared" si="5"/>
        <v>567182.20000000019</v>
      </c>
      <c r="BJ3" s="168">
        <f t="shared" si="5"/>
        <v>581316.10000000021</v>
      </c>
      <c r="BK3" s="168">
        <f>Population!J27</f>
        <v>595450</v>
      </c>
      <c r="BL3" s="168">
        <f>BK3+($BK$3*(BK6/100))</f>
        <v>613982.98148470302</v>
      </c>
      <c r="BM3" s="168">
        <f>BL3+($BK$3*(BL6/100))</f>
        <v>632515.96296940604</v>
      </c>
      <c r="BN3" s="492">
        <f>BM3+($BK$3*(BM6/100))</f>
        <v>651048.94445410906</v>
      </c>
      <c r="BO3" s="492">
        <f>BN3+($BK$3*(BN6/100))</f>
        <v>669581.92593881208</v>
      </c>
      <c r="BP3" s="492">
        <f t="shared" ref="BP3:BR3" si="6">BO3+($BK$3*(BO6/100))</f>
        <v>688114.90742351511</v>
      </c>
      <c r="BQ3" s="492">
        <f t="shared" si="6"/>
        <v>706647.88890821813</v>
      </c>
      <c r="BR3" s="679">
        <f t="shared" si="6"/>
        <v>725180.87039292115</v>
      </c>
      <c r="BS3" s="689"/>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P4" s="678"/>
      <c r="BR4" s="483"/>
      <c r="BS4" s="619"/>
    </row>
    <row r="5" spans="1:71" ht="31.2" x14ac:dyDescent="0.3">
      <c r="A5" s="79" t="s">
        <v>1</v>
      </c>
      <c r="B5" s="80" t="s">
        <v>42</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144">
        <v>2015</v>
      </c>
      <c r="BP5" s="481">
        <v>2016</v>
      </c>
      <c r="BQ5" s="464">
        <v>2017</v>
      </c>
      <c r="BR5" s="353">
        <v>2018</v>
      </c>
    </row>
    <row r="6" spans="1:71" ht="16.2" thickBot="1" x14ac:dyDescent="0.35">
      <c r="A6" s="42"/>
      <c r="B6" s="22"/>
      <c r="C6" s="154">
        <f t="shared" ref="C6:L6" si="7">((($M$3-$C$3)/$C$3)*100)/10</f>
        <v>10.078445447087777</v>
      </c>
      <c r="D6" s="154">
        <f t="shared" si="7"/>
        <v>10.078445447087777</v>
      </c>
      <c r="E6" s="154">
        <f t="shared" si="7"/>
        <v>10.078445447087777</v>
      </c>
      <c r="F6" s="154">
        <f t="shared" si="7"/>
        <v>10.078445447087777</v>
      </c>
      <c r="G6" s="154">
        <f t="shared" si="7"/>
        <v>10.078445447087777</v>
      </c>
      <c r="H6" s="154">
        <f t="shared" si="7"/>
        <v>10.078445447087777</v>
      </c>
      <c r="I6" s="154">
        <f t="shared" si="7"/>
        <v>10.078445447087777</v>
      </c>
      <c r="J6" s="154">
        <f t="shared" si="7"/>
        <v>10.078445447087777</v>
      </c>
      <c r="K6" s="154">
        <f t="shared" si="7"/>
        <v>10.078445447087777</v>
      </c>
      <c r="L6" s="154">
        <f t="shared" si="7"/>
        <v>10.078445447087777</v>
      </c>
      <c r="M6" s="154">
        <f t="shared" ref="M6:V6" si="8">((($W$3-$M$3)/$M$3)*100)/10</f>
        <v>2.5269187882502147</v>
      </c>
      <c r="N6" s="154">
        <f t="shared" si="8"/>
        <v>2.5269187882502147</v>
      </c>
      <c r="O6" s="154">
        <f t="shared" si="8"/>
        <v>2.5269187882502147</v>
      </c>
      <c r="P6" s="154">
        <f t="shared" si="8"/>
        <v>2.5269187882502147</v>
      </c>
      <c r="Q6" s="154">
        <f t="shared" si="8"/>
        <v>2.5269187882502147</v>
      </c>
      <c r="R6" s="154">
        <f t="shared" si="8"/>
        <v>2.5269187882502147</v>
      </c>
      <c r="S6" s="154">
        <f t="shared" si="8"/>
        <v>2.5269187882502147</v>
      </c>
      <c r="T6" s="154">
        <f t="shared" si="8"/>
        <v>2.5269187882502147</v>
      </c>
      <c r="U6" s="154">
        <f t="shared" si="8"/>
        <v>2.5269187882502147</v>
      </c>
      <c r="V6" s="154">
        <f t="shared" si="8"/>
        <v>2.5269187882502147</v>
      </c>
      <c r="W6" s="154">
        <f t="shared" ref="W6:AF6" si="9">((($AG$3-$W$3)/$W$3)*100)/10</f>
        <v>6.3982469253244547</v>
      </c>
      <c r="X6" s="154">
        <f t="shared" si="9"/>
        <v>6.3982469253244547</v>
      </c>
      <c r="Y6" s="154">
        <f t="shared" si="9"/>
        <v>6.3982469253244547</v>
      </c>
      <c r="Z6" s="154">
        <f t="shared" si="9"/>
        <v>6.3982469253244547</v>
      </c>
      <c r="AA6" s="154">
        <f t="shared" si="9"/>
        <v>6.3982469253244547</v>
      </c>
      <c r="AB6" s="154">
        <f t="shared" si="9"/>
        <v>6.3982469253244547</v>
      </c>
      <c r="AC6" s="154">
        <f t="shared" si="9"/>
        <v>6.3982469253244547</v>
      </c>
      <c r="AD6" s="154">
        <f t="shared" si="9"/>
        <v>6.3982469253244547</v>
      </c>
      <c r="AE6" s="154">
        <f t="shared" si="9"/>
        <v>6.3982469253244547</v>
      </c>
      <c r="AF6" s="154">
        <f t="shared" si="9"/>
        <v>6.3982469253244547</v>
      </c>
      <c r="AG6" s="154">
        <f t="shared" ref="AG6:AP6" si="10">((($AQ$3-$AG$3)/$AG$3)*100)/10</f>
        <v>3.6759995524855698</v>
      </c>
      <c r="AH6" s="154">
        <f t="shared" si="10"/>
        <v>3.6759995524855698</v>
      </c>
      <c r="AI6" s="154">
        <f t="shared" si="10"/>
        <v>3.6759995524855698</v>
      </c>
      <c r="AJ6" s="154">
        <f t="shared" si="10"/>
        <v>3.6759995524855698</v>
      </c>
      <c r="AK6" s="154">
        <f t="shared" si="10"/>
        <v>3.6759995524855698</v>
      </c>
      <c r="AL6" s="154">
        <f t="shared" si="10"/>
        <v>3.6759995524855698</v>
      </c>
      <c r="AM6" s="154">
        <f t="shared" si="10"/>
        <v>3.6759995524855698</v>
      </c>
      <c r="AN6" s="154">
        <f t="shared" si="10"/>
        <v>3.6759995524855698</v>
      </c>
      <c r="AO6" s="154">
        <f t="shared" si="10"/>
        <v>3.6759995524855698</v>
      </c>
      <c r="AP6" s="154">
        <f t="shared" si="10"/>
        <v>3.6759995524855698</v>
      </c>
      <c r="AQ6" s="154">
        <f t="shared" ref="AQ6:AZ6" si="11">((($BA$3-$AQ$3)/$AQ$3)*100)/10</f>
        <v>3.7589797816674597</v>
      </c>
      <c r="AR6" s="154">
        <f t="shared" si="11"/>
        <v>3.7589797816674597</v>
      </c>
      <c r="AS6" s="154">
        <f t="shared" si="11"/>
        <v>3.7589797816674597</v>
      </c>
      <c r="AT6" s="154">
        <f t="shared" si="11"/>
        <v>3.7589797816674597</v>
      </c>
      <c r="AU6" s="154">
        <f t="shared" si="11"/>
        <v>3.7589797816674597</v>
      </c>
      <c r="AV6" s="154">
        <f t="shared" si="11"/>
        <v>3.7589797816674597</v>
      </c>
      <c r="AW6" s="154">
        <f t="shared" si="11"/>
        <v>3.7589797816674597</v>
      </c>
      <c r="AX6" s="154">
        <f t="shared" si="11"/>
        <v>3.7589797816674597</v>
      </c>
      <c r="AY6" s="154">
        <f t="shared" si="11"/>
        <v>3.7589797816674597</v>
      </c>
      <c r="AZ6" s="154">
        <f t="shared" si="11"/>
        <v>3.7589797816674597</v>
      </c>
      <c r="BA6" s="154">
        <f t="shared" ref="BA6:BR6" si="12">((($BK$3-$BA$3)/$BA$3)*100)/10</f>
        <v>3.1124328633307714</v>
      </c>
      <c r="BB6" s="154">
        <f t="shared" si="12"/>
        <v>3.1124328633307714</v>
      </c>
      <c r="BC6" s="154">
        <f t="shared" si="12"/>
        <v>3.1124328633307714</v>
      </c>
      <c r="BD6" s="154">
        <f t="shared" si="12"/>
        <v>3.1124328633307714</v>
      </c>
      <c r="BE6" s="154">
        <f t="shared" si="12"/>
        <v>3.1124328633307714</v>
      </c>
      <c r="BF6" s="154">
        <f t="shared" si="12"/>
        <v>3.1124328633307714</v>
      </c>
      <c r="BG6" s="154">
        <f t="shared" si="12"/>
        <v>3.1124328633307714</v>
      </c>
      <c r="BH6" s="154">
        <f t="shared" si="12"/>
        <v>3.1124328633307714</v>
      </c>
      <c r="BI6" s="154">
        <f t="shared" si="12"/>
        <v>3.1124328633307714</v>
      </c>
      <c r="BJ6" s="154">
        <f t="shared" si="12"/>
        <v>3.1124328633307714</v>
      </c>
      <c r="BK6" s="154">
        <f t="shared" si="12"/>
        <v>3.1124328633307714</v>
      </c>
      <c r="BL6" s="154">
        <f t="shared" si="12"/>
        <v>3.1124328633307714</v>
      </c>
      <c r="BM6" s="154">
        <f t="shared" si="12"/>
        <v>3.1124328633307714</v>
      </c>
      <c r="BN6" s="154">
        <f t="shared" si="12"/>
        <v>3.1124328633307714</v>
      </c>
      <c r="BO6" s="154">
        <f t="shared" si="12"/>
        <v>3.1124328633307714</v>
      </c>
      <c r="BP6" s="494">
        <f t="shared" si="12"/>
        <v>3.1124328633307714</v>
      </c>
      <c r="BQ6" s="589">
        <f t="shared" si="12"/>
        <v>3.1124328633307714</v>
      </c>
      <c r="BR6" s="652">
        <f t="shared" si="12"/>
        <v>3.1124328633307714</v>
      </c>
      <c r="BS6" s="477"/>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483"/>
      <c r="BP7" s="678"/>
      <c r="BQ7" s="678"/>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81">
        <v>2015</v>
      </c>
      <c r="BP8" s="144">
        <v>2016</v>
      </c>
      <c r="BQ8" s="144">
        <v>2017</v>
      </c>
      <c r="BR8" s="353">
        <v>2018</v>
      </c>
    </row>
    <row r="9" spans="1:71" ht="16.2" thickBot="1" x14ac:dyDescent="0.35">
      <c r="A9" s="39"/>
      <c r="B9" s="24"/>
      <c r="C9" s="151">
        <f t="shared" ref="C9:AY9" si="13">D9-($BA$9*C12%)</f>
        <v>0.14326974399999948</v>
      </c>
      <c r="D9" s="151">
        <f t="shared" si="13"/>
        <v>0.14698893599999949</v>
      </c>
      <c r="E9" s="151">
        <f t="shared" si="13"/>
        <v>0.1507081279999995</v>
      </c>
      <c r="F9" s="151">
        <f t="shared" si="13"/>
        <v>0.15442731999999951</v>
      </c>
      <c r="G9" s="151">
        <f t="shared" si="13"/>
        <v>0.15814651199999952</v>
      </c>
      <c r="H9" s="151">
        <f t="shared" si="13"/>
        <v>0.16186570399999953</v>
      </c>
      <c r="I9" s="151">
        <f t="shared" si="13"/>
        <v>0.16558489599999954</v>
      </c>
      <c r="J9" s="151">
        <f t="shared" si="13"/>
        <v>0.16930408799999955</v>
      </c>
      <c r="K9" s="151">
        <f t="shared" si="13"/>
        <v>0.17302327999999956</v>
      </c>
      <c r="L9" s="151">
        <f t="shared" si="13"/>
        <v>0.17674247199999957</v>
      </c>
      <c r="M9" s="151">
        <f t="shared" si="13"/>
        <v>0.18046166399999958</v>
      </c>
      <c r="N9" s="151">
        <f t="shared" si="13"/>
        <v>0.18379276639999959</v>
      </c>
      <c r="O9" s="151">
        <f t="shared" si="13"/>
        <v>0.18712386879999959</v>
      </c>
      <c r="P9" s="151">
        <f t="shared" si="13"/>
        <v>0.1904549711999996</v>
      </c>
      <c r="Q9" s="151">
        <f t="shared" si="13"/>
        <v>0.19378607359999961</v>
      </c>
      <c r="R9" s="151">
        <f t="shared" si="13"/>
        <v>0.19711717599999962</v>
      </c>
      <c r="S9" s="151">
        <f t="shared" si="13"/>
        <v>0.20044827839999962</v>
      </c>
      <c r="T9" s="151">
        <f t="shared" si="13"/>
        <v>0.20377938079999963</v>
      </c>
      <c r="U9" s="151">
        <f t="shared" si="13"/>
        <v>0.20711048319999964</v>
      </c>
      <c r="V9" s="151">
        <f t="shared" si="13"/>
        <v>0.21044158559999965</v>
      </c>
      <c r="W9" s="151">
        <f t="shared" si="13"/>
        <v>0.21377268799999966</v>
      </c>
      <c r="X9" s="151">
        <f t="shared" si="13"/>
        <v>0.21852678559999966</v>
      </c>
      <c r="Y9" s="151">
        <f t="shared" si="13"/>
        <v>0.22328088319999967</v>
      </c>
      <c r="Z9" s="151">
        <f t="shared" si="13"/>
        <v>0.22803498079999968</v>
      </c>
      <c r="AA9" s="151">
        <f t="shared" si="13"/>
        <v>0.23278907839999968</v>
      </c>
      <c r="AB9" s="151">
        <f t="shared" si="13"/>
        <v>0.23754317599999969</v>
      </c>
      <c r="AC9" s="151">
        <f t="shared" si="13"/>
        <v>0.2422972735999997</v>
      </c>
      <c r="AD9" s="151">
        <f t="shared" si="13"/>
        <v>0.2470513711999997</v>
      </c>
      <c r="AE9" s="151">
        <f t="shared" si="13"/>
        <v>0.25180546879999971</v>
      </c>
      <c r="AF9" s="151">
        <f t="shared" si="13"/>
        <v>0.25655956639999972</v>
      </c>
      <c r="AG9" s="151">
        <f t="shared" si="13"/>
        <v>0.26131366399999972</v>
      </c>
      <c r="AH9" s="151">
        <f t="shared" si="13"/>
        <v>0.26357751999999973</v>
      </c>
      <c r="AI9" s="151">
        <f t="shared" si="13"/>
        <v>0.26584137599999974</v>
      </c>
      <c r="AJ9" s="151">
        <f t="shared" si="13"/>
        <v>0.26810523199999975</v>
      </c>
      <c r="AK9" s="151">
        <f t="shared" si="13"/>
        <v>0.27036908799999976</v>
      </c>
      <c r="AL9" s="151">
        <f t="shared" si="13"/>
        <v>0.27263294399999977</v>
      </c>
      <c r="AM9" s="151">
        <f t="shared" si="13"/>
        <v>0.27489679999999977</v>
      </c>
      <c r="AN9" s="151">
        <f t="shared" si="13"/>
        <v>0.27716065599999978</v>
      </c>
      <c r="AO9" s="151">
        <f t="shared" si="13"/>
        <v>0.27942451199999979</v>
      </c>
      <c r="AP9" s="151">
        <f t="shared" si="13"/>
        <v>0.2816883679999998</v>
      </c>
      <c r="AQ9" s="151">
        <f t="shared" si="13"/>
        <v>0.28395222399999981</v>
      </c>
      <c r="AR9" s="151">
        <f t="shared" si="13"/>
        <v>0.28789780159999984</v>
      </c>
      <c r="AS9" s="151">
        <f t="shared" si="13"/>
        <v>0.29184337919999986</v>
      </c>
      <c r="AT9" s="151">
        <f t="shared" si="13"/>
        <v>0.29578895679999989</v>
      </c>
      <c r="AU9" s="151">
        <f t="shared" si="13"/>
        <v>0.29973453439999992</v>
      </c>
      <c r="AV9" s="151">
        <f t="shared" si="13"/>
        <v>0.30368011199999995</v>
      </c>
      <c r="AW9" s="151">
        <f t="shared" si="13"/>
        <v>0.30762568959999997</v>
      </c>
      <c r="AX9" s="151">
        <f t="shared" si="13"/>
        <v>0.3115712672</v>
      </c>
      <c r="AY9" s="151">
        <f t="shared" si="13"/>
        <v>0.31551684480000003</v>
      </c>
      <c r="AZ9" s="151">
        <f>BA9-($BA$9*AZ12%)</f>
        <v>0.31946242240000006</v>
      </c>
      <c r="BA9" s="151">
        <f>BB9-($BE$9*BA12%)</f>
        <v>0.32340800000000008</v>
      </c>
      <c r="BB9" s="151">
        <f>BC9-($BE$9*BB12%)</f>
        <v>0.32755600000000007</v>
      </c>
      <c r="BC9" s="151">
        <f>BD9-($BE$9*BC12%)</f>
        <v>0.33170400000000005</v>
      </c>
      <c r="BD9" s="151">
        <f>BE9-($BE$9*BD12%)</f>
        <v>0.33585200000000004</v>
      </c>
      <c r="BE9" s="151">
        <f>'Per Capita Generation'!E28</f>
        <v>0.34</v>
      </c>
      <c r="BF9" s="151">
        <f t="shared" ref="BF9:BK9" si="14">BE9+($BE$9*(BE12/100))</f>
        <v>0.34414800000000001</v>
      </c>
      <c r="BG9" s="151">
        <f t="shared" si="14"/>
        <v>0.34829599999999999</v>
      </c>
      <c r="BH9" s="151">
        <f t="shared" si="14"/>
        <v>0.35244399999999998</v>
      </c>
      <c r="BI9" s="151">
        <f t="shared" si="14"/>
        <v>0.35659199999999996</v>
      </c>
      <c r="BJ9" s="151">
        <f t="shared" si="14"/>
        <v>0.36073999999999995</v>
      </c>
      <c r="BK9" s="151">
        <f t="shared" si="14"/>
        <v>0.36488799999999993</v>
      </c>
      <c r="BL9" s="196">
        <f>BK9+($BK$9*(BK12/100))</f>
        <v>0.36933963359999994</v>
      </c>
      <c r="BM9" s="196">
        <f>BL9+($BK$9*(BL12/100))</f>
        <v>0.37379126719999994</v>
      </c>
      <c r="BN9" s="488">
        <f>BM9+($BK$9*(BM12/100))</f>
        <v>0.37824290079999995</v>
      </c>
      <c r="BO9" s="196">
        <f>BN9+($BK$9*(BN12/100))</f>
        <v>0.38269453439999995</v>
      </c>
      <c r="BP9" s="488">
        <f t="shared" ref="BP9:BR9" si="15">BO9+($BK$9*(BO12/100))</f>
        <v>0.38714616799999996</v>
      </c>
      <c r="BQ9" s="488">
        <f t="shared" si="15"/>
        <v>0.39159780159999996</v>
      </c>
      <c r="BR9" s="661">
        <f t="shared" si="15"/>
        <v>0.39604943519999997</v>
      </c>
      <c r="BS9" s="477"/>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483"/>
      <c r="BP10" s="483"/>
      <c r="BQ10" s="483"/>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144">
        <v>2015</v>
      </c>
      <c r="BP11" s="144">
        <v>2016</v>
      </c>
      <c r="BQ11" s="14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7">
        <v>1.22</v>
      </c>
      <c r="BO12" s="590">
        <v>1.22</v>
      </c>
      <c r="BP12" s="7">
        <v>1.22</v>
      </c>
      <c r="BQ12" s="7">
        <v>1.22</v>
      </c>
      <c r="BR12" s="681">
        <v>1.22</v>
      </c>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483"/>
      <c r="BP13" s="678"/>
      <c r="BQ13" s="678"/>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464">
        <v>2015</v>
      </c>
      <c r="BP14" s="144">
        <v>2016</v>
      </c>
      <c r="BQ14" s="464">
        <v>2017</v>
      </c>
      <c r="BR14" s="353">
        <v>2018</v>
      </c>
    </row>
    <row r="15" spans="1:71" ht="16.2" thickBot="1" x14ac:dyDescent="0.35">
      <c r="A15" s="39"/>
      <c r="B15" s="24"/>
      <c r="C15" s="215">
        <f t="shared" ref="C15:AX15" si="16">C9*C3*365/10^6</f>
        <v>3.0597947302387087</v>
      </c>
      <c r="D15" s="215">
        <f t="shared" si="16"/>
        <v>3.4556101533669121</v>
      </c>
      <c r="E15" s="215">
        <f t="shared" si="16"/>
        <v>3.8674362629096515</v>
      </c>
      <c r="F15" s="215">
        <f t="shared" si="16"/>
        <v>4.2952730588669263</v>
      </c>
      <c r="G15" s="215">
        <f t="shared" si="16"/>
        <v>4.7391205412387372</v>
      </c>
      <c r="H15" s="215">
        <f t="shared" si="16"/>
        <v>5.1989787100250853</v>
      </c>
      <c r="I15" s="215">
        <f t="shared" si="16"/>
        <v>5.6748475652259689</v>
      </c>
      <c r="J15" s="215">
        <f t="shared" si="16"/>
        <v>6.1667271068413889</v>
      </c>
      <c r="K15" s="215">
        <f t="shared" si="16"/>
        <v>6.6746173348713453</v>
      </c>
      <c r="L15" s="215">
        <f t="shared" si="16"/>
        <v>7.1985182493158364</v>
      </c>
      <c r="M15" s="215">
        <f t="shared" si="16"/>
        <v>7.7384298501748621</v>
      </c>
      <c r="N15" s="215">
        <f t="shared" si="16"/>
        <v>8.080425173612733</v>
      </c>
      <c r="O15" s="215">
        <f t="shared" si="16"/>
        <v>8.429639498947866</v>
      </c>
      <c r="P15" s="215">
        <f t="shared" si="16"/>
        <v>8.7860728261802628</v>
      </c>
      <c r="Q15" s="215">
        <f t="shared" si="16"/>
        <v>9.1497251553099215</v>
      </c>
      <c r="R15" s="215">
        <f t="shared" si="16"/>
        <v>9.5205964863368422</v>
      </c>
      <c r="S15" s="215">
        <f t="shared" si="16"/>
        <v>9.8986868192610249</v>
      </c>
      <c r="T15" s="215">
        <f t="shared" si="16"/>
        <v>10.283996154082471</v>
      </c>
      <c r="U15" s="215">
        <f t="shared" si="16"/>
        <v>10.676524490801182</v>
      </c>
      <c r="V15" s="215">
        <f t="shared" si="16"/>
        <v>11.076271829417152</v>
      </c>
      <c r="W15" s="215">
        <f t="shared" si="16"/>
        <v>11.483238169930381</v>
      </c>
      <c r="X15" s="215">
        <f t="shared" si="16"/>
        <v>12.489679794918988</v>
      </c>
      <c r="Y15" s="215">
        <f t="shared" si="16"/>
        <v>13.528800606646135</v>
      </c>
      <c r="Z15" s="215">
        <f t="shared" si="16"/>
        <v>14.600600605111826</v>
      </c>
      <c r="AA15" s="215">
        <f t="shared" si="16"/>
        <v>15.705079790316057</v>
      </c>
      <c r="AB15" s="215">
        <f t="shared" si="16"/>
        <v>16.842238162258834</v>
      </c>
      <c r="AC15" s="215">
        <f t="shared" si="16"/>
        <v>18.01207572094015</v>
      </c>
      <c r="AD15" s="215">
        <f t="shared" si="16"/>
        <v>19.21459246636001</v>
      </c>
      <c r="AE15" s="215">
        <f t="shared" si="16"/>
        <v>20.449788398518415</v>
      </c>
      <c r="AF15" s="215">
        <f t="shared" si="16"/>
        <v>21.717663517415357</v>
      </c>
      <c r="AG15" s="215">
        <f t="shared" si="16"/>
        <v>23.018217823050858</v>
      </c>
      <c r="AH15" s="215">
        <f t="shared" si="16"/>
        <v>24.071113164457095</v>
      </c>
      <c r="AI15" s="215">
        <f t="shared" si="16"/>
        <v>25.138669513509768</v>
      </c>
      <c r="AJ15" s="215">
        <f t="shared" si="16"/>
        <v>26.220886870208876</v>
      </c>
      <c r="AK15" s="215">
        <f t="shared" si="16"/>
        <v>27.317765234554415</v>
      </c>
      <c r="AL15" s="215">
        <f t="shared" si="16"/>
        <v>28.429304606546385</v>
      </c>
      <c r="AM15" s="215">
        <f t="shared" si="16"/>
        <v>29.555504986184783</v>
      </c>
      <c r="AN15" s="215">
        <f t="shared" si="16"/>
        <v>30.696366373469615</v>
      </c>
      <c r="AO15" s="215">
        <f t="shared" si="16"/>
        <v>31.851888768400887</v>
      </c>
      <c r="AP15" s="215">
        <f t="shared" si="16"/>
        <v>33.022072170978589</v>
      </c>
      <c r="AQ15" s="215">
        <f t="shared" si="16"/>
        <v>34.206916581202691</v>
      </c>
      <c r="AR15" s="215">
        <f t="shared" si="16"/>
        <v>35.985927068812565</v>
      </c>
      <c r="AS15" s="215">
        <f t="shared" si="16"/>
        <v>37.800671358596183</v>
      </c>
      <c r="AT15" s="215">
        <f t="shared" si="16"/>
        <v>39.651149450553554</v>
      </c>
      <c r="AU15" s="215">
        <f t="shared" si="16"/>
        <v>41.537361344684669</v>
      </c>
      <c r="AV15" s="215">
        <f t="shared" si="16"/>
        <v>43.459307040989529</v>
      </c>
      <c r="AW15" s="215">
        <f t="shared" si="16"/>
        <v>45.416986539468134</v>
      </c>
      <c r="AX15" s="215">
        <f t="shared" si="16"/>
        <v>47.41039984012049</v>
      </c>
      <c r="AY15" s="215">
        <f>AY9*AY3*365/10^6</f>
        <v>49.439546942946592</v>
      </c>
      <c r="AZ15" s="215">
        <f t="shared" ref="AZ15:BR15" si="17">AZ9*AZ3*365/10^6</f>
        <v>51.504427847946438</v>
      </c>
      <c r="BA15" s="215">
        <f t="shared" si="17"/>
        <v>53.605042555120015</v>
      </c>
      <c r="BB15" s="215">
        <f t="shared" si="17"/>
        <v>55.982395659506018</v>
      </c>
      <c r="BC15" s="215">
        <f t="shared" si="17"/>
        <v>58.402546778448013</v>
      </c>
      <c r="BD15" s="215">
        <f t="shared" si="17"/>
        <v>60.86549591194602</v>
      </c>
      <c r="BE15" s="215">
        <f t="shared" si="17"/>
        <v>63.371243060000019</v>
      </c>
      <c r="BF15" s="215">
        <f t="shared" si="17"/>
        <v>65.919788222610023</v>
      </c>
      <c r="BG15" s="215">
        <f t="shared" si="17"/>
        <v>68.511131399776005</v>
      </c>
      <c r="BH15" s="215">
        <f t="shared" si="17"/>
        <v>71.145272591498014</v>
      </c>
      <c r="BI15" s="215">
        <f t="shared" si="17"/>
        <v>73.822211797776021</v>
      </c>
      <c r="BJ15" s="215">
        <f t="shared" si="17"/>
        <v>76.541949018610012</v>
      </c>
      <c r="BK15" s="215">
        <f t="shared" si="17"/>
        <v>79.304484253999973</v>
      </c>
      <c r="BL15" s="215">
        <f t="shared" si="17"/>
        <v>82.770411037641452</v>
      </c>
      <c r="BM15" s="215">
        <f t="shared" si="17"/>
        <v>86.296564312735313</v>
      </c>
      <c r="BN15" s="501">
        <f t="shared" si="17"/>
        <v>89.8829440792816</v>
      </c>
      <c r="BO15" s="501">
        <f t="shared" si="17"/>
        <v>93.529550337280256</v>
      </c>
      <c r="BP15" s="215">
        <f t="shared" si="17"/>
        <v>97.236383086731351</v>
      </c>
      <c r="BQ15" s="215">
        <f t="shared" si="17"/>
        <v>101.0034423276348</v>
      </c>
      <c r="BR15" s="581">
        <f t="shared" si="17"/>
        <v>104.83072805999069</v>
      </c>
      <c r="BS15" s="477"/>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483"/>
      <c r="BP16" s="678"/>
      <c r="BR16" s="483"/>
      <c r="BS16" s="619"/>
    </row>
    <row r="17" spans="1:71" ht="46.8" x14ac:dyDescent="0.3">
      <c r="A17" s="79" t="s">
        <v>6</v>
      </c>
      <c r="B17" s="80" t="s">
        <v>42</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481">
        <v>2016</v>
      </c>
      <c r="BQ17" s="464">
        <v>2017</v>
      </c>
      <c r="BR17" s="353">
        <v>2018</v>
      </c>
    </row>
    <row r="18" spans="1:71" ht="16.2" thickBot="1" x14ac:dyDescent="0.35">
      <c r="A18" s="44"/>
      <c r="B18" s="26"/>
      <c r="C18" s="155">
        <f>'Proportion going to landfill'!$D$29</f>
        <v>70</v>
      </c>
      <c r="D18" s="155">
        <f>'Proportion going to landfill'!$D$29</f>
        <v>70</v>
      </c>
      <c r="E18" s="155">
        <f>'Proportion going to landfill'!$D$29</f>
        <v>70</v>
      </c>
      <c r="F18" s="155">
        <f>'Proportion going to landfill'!$D$29</f>
        <v>70</v>
      </c>
      <c r="G18" s="155">
        <f>'Proportion going to landfill'!$D$29</f>
        <v>70</v>
      </c>
      <c r="H18" s="155">
        <f>'Proportion going to landfill'!$D$29</f>
        <v>70</v>
      </c>
      <c r="I18" s="155">
        <f>'Proportion going to landfill'!$D$29</f>
        <v>70</v>
      </c>
      <c r="J18" s="155">
        <f>'Proportion going to landfill'!$D$29</f>
        <v>70</v>
      </c>
      <c r="K18" s="155">
        <f>'Proportion going to landfill'!$D$29</f>
        <v>70</v>
      </c>
      <c r="L18" s="155">
        <f>'Proportion going to landfill'!$D$29</f>
        <v>70</v>
      </c>
      <c r="M18" s="155">
        <f>'Proportion going to landfill'!$D$29</f>
        <v>70</v>
      </c>
      <c r="N18" s="155">
        <f>'Proportion going to landfill'!$D$29</f>
        <v>70</v>
      </c>
      <c r="O18" s="155">
        <f>'Proportion going to landfill'!$D$29</f>
        <v>70</v>
      </c>
      <c r="P18" s="155">
        <f>'Proportion going to landfill'!$D$29</f>
        <v>70</v>
      </c>
      <c r="Q18" s="155">
        <f>'Proportion going to landfill'!$D$29</f>
        <v>70</v>
      </c>
      <c r="R18" s="155">
        <f>'Proportion going to landfill'!$D$29</f>
        <v>70</v>
      </c>
      <c r="S18" s="155">
        <f>'Proportion going to landfill'!$D$29</f>
        <v>70</v>
      </c>
      <c r="T18" s="155">
        <f>'Proportion going to landfill'!$D$29</f>
        <v>70</v>
      </c>
      <c r="U18" s="155">
        <f>'Proportion going to landfill'!$D$29</f>
        <v>70</v>
      </c>
      <c r="V18" s="155">
        <f>'Proportion going to landfill'!$D$29</f>
        <v>70</v>
      </c>
      <c r="W18" s="155">
        <f>'Proportion going to landfill'!$D$29</f>
        <v>70</v>
      </c>
      <c r="X18" s="155">
        <f>'Proportion going to landfill'!$D$29</f>
        <v>70</v>
      </c>
      <c r="Y18" s="155">
        <f>'Proportion going to landfill'!$D$29</f>
        <v>70</v>
      </c>
      <c r="Z18" s="155">
        <f>'Proportion going to landfill'!$D$29</f>
        <v>70</v>
      </c>
      <c r="AA18" s="155">
        <f>'Proportion going to landfill'!$D$29</f>
        <v>70</v>
      </c>
      <c r="AB18" s="155">
        <f>'Proportion going to landfill'!$D$29</f>
        <v>70</v>
      </c>
      <c r="AC18" s="155">
        <f>'Proportion going to landfill'!$D$29</f>
        <v>70</v>
      </c>
      <c r="AD18" s="155">
        <f>'Proportion going to landfill'!$D$29</f>
        <v>70</v>
      </c>
      <c r="AE18" s="155">
        <f>'Proportion going to landfill'!$D$29</f>
        <v>70</v>
      </c>
      <c r="AF18" s="155">
        <f>'Proportion going to landfill'!$D$29</f>
        <v>70</v>
      </c>
      <c r="AG18" s="155">
        <f>'Proportion going to landfill'!$D$29</f>
        <v>70</v>
      </c>
      <c r="AH18" s="155">
        <f>'Proportion going to landfill'!$D$29</f>
        <v>70</v>
      </c>
      <c r="AI18" s="155">
        <f>'Proportion going to landfill'!$D$29</f>
        <v>70</v>
      </c>
      <c r="AJ18" s="155">
        <f>'Proportion going to landfill'!$D$29</f>
        <v>70</v>
      </c>
      <c r="AK18" s="155">
        <f>'Proportion going to landfill'!$D$29</f>
        <v>70</v>
      </c>
      <c r="AL18" s="155">
        <f>'Proportion going to landfill'!$D$29</f>
        <v>70</v>
      </c>
      <c r="AM18" s="155">
        <f>'Proportion going to landfill'!$D$29</f>
        <v>70</v>
      </c>
      <c r="AN18" s="155">
        <f>'Proportion going to landfill'!$D$29</f>
        <v>70</v>
      </c>
      <c r="AO18" s="155">
        <f>'Proportion going to landfill'!$D$29</f>
        <v>70</v>
      </c>
      <c r="AP18" s="155">
        <f>'Proportion going to landfill'!$D$29</f>
        <v>70</v>
      </c>
      <c r="AQ18" s="155">
        <f>'Proportion going to landfill'!$D$29</f>
        <v>70</v>
      </c>
      <c r="AR18" s="155">
        <f>'Proportion going to landfill'!$D$29</f>
        <v>70</v>
      </c>
      <c r="AS18" s="155">
        <f>'Proportion going to landfill'!$D$29</f>
        <v>70</v>
      </c>
      <c r="AT18" s="155">
        <f>'Proportion going to landfill'!$D$29</f>
        <v>70</v>
      </c>
      <c r="AU18" s="155">
        <f>'Proportion going to landfill'!$D$29</f>
        <v>70</v>
      </c>
      <c r="AV18" s="155">
        <f>'Proportion going to landfill'!$D$29</f>
        <v>70</v>
      </c>
      <c r="AW18" s="155">
        <f>'Proportion going to landfill'!$D$29</f>
        <v>70</v>
      </c>
      <c r="AX18" s="155">
        <f>'Proportion going to landfill'!$D$29</f>
        <v>70</v>
      </c>
      <c r="AY18" s="155">
        <f>'Proportion going to landfill'!$D$29</f>
        <v>70</v>
      </c>
      <c r="AZ18" s="155">
        <f>'Proportion going to landfill'!$D$29</f>
        <v>70</v>
      </c>
      <c r="BA18" s="155">
        <f>'Proportion going to landfill'!$D$29</f>
        <v>70</v>
      </c>
      <c r="BB18" s="155">
        <f>'Proportion going to landfill'!$D$29</f>
        <v>70</v>
      </c>
      <c r="BC18" s="155">
        <f>'Proportion going to landfill'!$D$29</f>
        <v>70</v>
      </c>
      <c r="BD18" s="155">
        <f>'Proportion going to landfill'!$D$29</f>
        <v>70</v>
      </c>
      <c r="BE18" s="155">
        <f>'Proportion going to landfill'!$D$29</f>
        <v>70</v>
      </c>
      <c r="BF18" s="155">
        <f>'Proportion going to landfill'!$D$29</f>
        <v>70</v>
      </c>
      <c r="BG18" s="155">
        <f>'Proportion going to landfill'!$D$29</f>
        <v>70</v>
      </c>
      <c r="BH18" s="155">
        <f>'Proportion going to landfill'!$D$29</f>
        <v>70</v>
      </c>
      <c r="BI18" s="155">
        <f>'Proportion going to landfill'!$D$29</f>
        <v>70</v>
      </c>
      <c r="BJ18" s="155">
        <f>'Proportion going to landfill'!$D$29</f>
        <v>70</v>
      </c>
      <c r="BK18" s="155">
        <f>'Proportion going to landfill'!$E$29</f>
        <v>53.974859879176364</v>
      </c>
      <c r="BL18" s="155">
        <f>'Proportion going to landfill'!$E$29</f>
        <v>53.974859879176364</v>
      </c>
      <c r="BM18" s="155">
        <f>'Proportion going to landfill'!$F$29</f>
        <v>58.549914142154094</v>
      </c>
      <c r="BN18" s="495">
        <f>'Proportion going to landfill'!$G$29</f>
        <v>70</v>
      </c>
      <c r="BO18" s="214">
        <f>'Proportion going to landfill'!$H$29</f>
        <v>70</v>
      </c>
      <c r="BP18" s="515">
        <f>'Proportion going to landfill'!$I$29</f>
        <v>70</v>
      </c>
      <c r="BQ18" s="214">
        <f>'Proportion going to landfill'!$J$29</f>
        <v>70</v>
      </c>
      <c r="BR18" s="603">
        <f>'Proportion going to landfill'!$K$29</f>
        <v>70</v>
      </c>
      <c r="BS18" s="477"/>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P19" s="483"/>
      <c r="BQ19" s="483"/>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464">
        <v>2017</v>
      </c>
      <c r="BR20" s="353">
        <v>2018</v>
      </c>
    </row>
    <row r="21" spans="1:71" ht="16.2" thickBot="1" x14ac:dyDescent="0.35">
      <c r="A21" s="44"/>
      <c r="B21" s="28"/>
      <c r="C21" s="154">
        <f t="shared" ref="C21:AH21" si="18">C18%*C15</f>
        <v>2.1418563111670958</v>
      </c>
      <c r="D21" s="154">
        <f t="shared" si="18"/>
        <v>2.4189271073568381</v>
      </c>
      <c r="E21" s="154">
        <f t="shared" si="18"/>
        <v>2.7072053840367558</v>
      </c>
      <c r="F21" s="154">
        <f t="shared" si="18"/>
        <v>3.0066911412068484</v>
      </c>
      <c r="G21" s="154">
        <f t="shared" si="18"/>
        <v>3.317384378867116</v>
      </c>
      <c r="H21" s="154">
        <f t="shared" si="18"/>
        <v>3.6392850970175594</v>
      </c>
      <c r="I21" s="154">
        <f t="shared" si="18"/>
        <v>3.9723932956581778</v>
      </c>
      <c r="J21" s="154">
        <f t="shared" si="18"/>
        <v>4.3167089747889715</v>
      </c>
      <c r="K21" s="154">
        <f t="shared" si="18"/>
        <v>4.6722321344099411</v>
      </c>
      <c r="L21" s="154">
        <f t="shared" si="18"/>
        <v>5.0389627745210852</v>
      </c>
      <c r="M21" s="154">
        <f t="shared" si="18"/>
        <v>5.4169008951224029</v>
      </c>
      <c r="N21" s="154">
        <f t="shared" si="18"/>
        <v>5.6562976215289131</v>
      </c>
      <c r="O21" s="154">
        <f t="shared" si="18"/>
        <v>5.900747649263506</v>
      </c>
      <c r="P21" s="154">
        <f t="shared" si="18"/>
        <v>6.1502509783261834</v>
      </c>
      <c r="Q21" s="154">
        <f t="shared" si="18"/>
        <v>6.4048076087169443</v>
      </c>
      <c r="R21" s="154">
        <f t="shared" si="18"/>
        <v>6.6644175404357888</v>
      </c>
      <c r="S21" s="154">
        <f t="shared" si="18"/>
        <v>6.9290807734827169</v>
      </c>
      <c r="T21" s="154">
        <f t="shared" si="18"/>
        <v>7.1987973078577294</v>
      </c>
      <c r="U21" s="154">
        <f t="shared" si="18"/>
        <v>7.4735671435608264</v>
      </c>
      <c r="V21" s="154">
        <f t="shared" si="18"/>
        <v>7.7533902805920061</v>
      </c>
      <c r="W21" s="154">
        <f t="shared" si="18"/>
        <v>8.0382667189512667</v>
      </c>
      <c r="X21" s="154">
        <f t="shared" si="18"/>
        <v>8.7427758564432914</v>
      </c>
      <c r="Y21" s="154">
        <f t="shared" si="18"/>
        <v>9.4701604246522937</v>
      </c>
      <c r="Z21" s="154">
        <f t="shared" si="18"/>
        <v>10.220420423578277</v>
      </c>
      <c r="AA21" s="154">
        <f t="shared" si="18"/>
        <v>10.99355585322124</v>
      </c>
      <c r="AB21" s="154">
        <f t="shared" si="18"/>
        <v>11.789566713581182</v>
      </c>
      <c r="AC21" s="154">
        <f t="shared" si="18"/>
        <v>12.608453004658104</v>
      </c>
      <c r="AD21" s="154">
        <f t="shared" si="18"/>
        <v>13.450214726452007</v>
      </c>
      <c r="AE21" s="154">
        <f t="shared" si="18"/>
        <v>14.314851878962889</v>
      </c>
      <c r="AF21" s="154">
        <f t="shared" si="18"/>
        <v>15.202364462190749</v>
      </c>
      <c r="AG21" s="154">
        <f t="shared" si="18"/>
        <v>16.112752476135601</v>
      </c>
      <c r="AH21" s="154">
        <f t="shared" si="18"/>
        <v>16.849779215119966</v>
      </c>
      <c r="AI21" s="154">
        <f t="shared" ref="AI21:BR21" si="19">AI18%*AI15</f>
        <v>17.597068659456838</v>
      </c>
      <c r="AJ21" s="154">
        <f t="shared" si="19"/>
        <v>18.354620809146212</v>
      </c>
      <c r="AK21" s="154">
        <f t="shared" si="19"/>
        <v>19.122435664188089</v>
      </c>
      <c r="AL21" s="154">
        <f t="shared" si="19"/>
        <v>19.900513224582468</v>
      </c>
      <c r="AM21" s="154">
        <f t="shared" si="19"/>
        <v>20.688853490329347</v>
      </c>
      <c r="AN21" s="154">
        <f t="shared" si="19"/>
        <v>21.487456461428728</v>
      </c>
      <c r="AO21" s="154">
        <f t="shared" si="19"/>
        <v>22.296322137880619</v>
      </c>
      <c r="AP21" s="154">
        <f t="shared" si="19"/>
        <v>23.115450519685012</v>
      </c>
      <c r="AQ21" s="154">
        <f t="shared" si="19"/>
        <v>23.944841606841884</v>
      </c>
      <c r="AR21" s="154">
        <f t="shared" si="19"/>
        <v>25.190148948168794</v>
      </c>
      <c r="AS21" s="154">
        <f t="shared" si="19"/>
        <v>26.460469951017327</v>
      </c>
      <c r="AT21" s="154">
        <f t="shared" si="19"/>
        <v>27.755804615387486</v>
      </c>
      <c r="AU21" s="154">
        <f t="shared" si="19"/>
        <v>29.076152941279265</v>
      </c>
      <c r="AV21" s="154">
        <f t="shared" si="19"/>
        <v>30.42151492869267</v>
      </c>
      <c r="AW21" s="154">
        <f t="shared" si="19"/>
        <v>31.79189057762769</v>
      </c>
      <c r="AX21" s="154">
        <f t="shared" si="19"/>
        <v>33.18727988808434</v>
      </c>
      <c r="AY21" s="154">
        <f t="shared" si="19"/>
        <v>34.60768286006261</v>
      </c>
      <c r="AZ21" s="154">
        <f t="shared" si="19"/>
        <v>36.053099493562506</v>
      </c>
      <c r="BA21" s="154">
        <f t="shared" si="19"/>
        <v>37.523529788584007</v>
      </c>
      <c r="BB21" s="154">
        <f t="shared" si="19"/>
        <v>39.187676961654212</v>
      </c>
      <c r="BC21" s="154">
        <f t="shared" si="19"/>
        <v>40.881782744913608</v>
      </c>
      <c r="BD21" s="154">
        <f t="shared" si="19"/>
        <v>42.605847138362215</v>
      </c>
      <c r="BE21" s="154">
        <f t="shared" si="19"/>
        <v>44.359870142000013</v>
      </c>
      <c r="BF21" s="154">
        <f t="shared" si="19"/>
        <v>46.143851755827015</v>
      </c>
      <c r="BG21" s="154">
        <f t="shared" si="19"/>
        <v>47.957791979843201</v>
      </c>
      <c r="BH21" s="154">
        <f t="shared" si="19"/>
        <v>49.801690814048605</v>
      </c>
      <c r="BI21" s="154">
        <f t="shared" si="19"/>
        <v>51.675548258443214</v>
      </c>
      <c r="BJ21" s="154">
        <f t="shared" si="19"/>
        <v>53.579364313027007</v>
      </c>
      <c r="BK21" s="154">
        <f t="shared" si="19"/>
        <v>42.804484253999966</v>
      </c>
      <c r="BL21" s="154">
        <f t="shared" si="19"/>
        <v>44.675213378985298</v>
      </c>
      <c r="BM21" s="154">
        <f t="shared" si="19"/>
        <v>50.526564312735317</v>
      </c>
      <c r="BN21" s="212">
        <f t="shared" si="19"/>
        <v>62.918060855497117</v>
      </c>
      <c r="BO21" s="154">
        <f t="shared" si="19"/>
        <v>65.470685236096173</v>
      </c>
      <c r="BP21" s="154">
        <f t="shared" si="19"/>
        <v>68.065468160711944</v>
      </c>
      <c r="BQ21" s="154">
        <f t="shared" si="19"/>
        <v>70.702409629344359</v>
      </c>
      <c r="BR21" s="591">
        <f t="shared" si="19"/>
        <v>73.381509641993475</v>
      </c>
      <c r="BS21" s="477"/>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483"/>
      <c r="BP22" s="678"/>
      <c r="BR22" s="678"/>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144">
        <v>2017</v>
      </c>
      <c r="BR23" s="353">
        <v>2018</v>
      </c>
    </row>
    <row r="24" spans="1:71" ht="16.2" thickBot="1" x14ac:dyDescent="0.35">
      <c r="A24" s="44"/>
      <c r="B24" s="26"/>
      <c r="C24" s="7">
        <v>0</v>
      </c>
      <c r="D24" s="7">
        <v>0</v>
      </c>
      <c r="E24" s="7">
        <v>0</v>
      </c>
      <c r="F24" s="156">
        <f t="shared" ref="F24:AT24" si="20">F21*$B$44*$B$36*$B$37</f>
        <v>5.268444485268288E-2</v>
      </c>
      <c r="G24" s="156">
        <f t="shared" si="20"/>
        <v>5.812853604026115E-2</v>
      </c>
      <c r="H24" s="156">
        <f t="shared" si="20"/>
        <v>6.3769009183980485E-2</v>
      </c>
      <c r="I24" s="156">
        <f t="shared" si="20"/>
        <v>6.9605864283840843E-2</v>
      </c>
      <c r="J24" s="156">
        <f t="shared" si="20"/>
        <v>7.563910133984228E-2</v>
      </c>
      <c r="K24" s="156">
        <f t="shared" si="20"/>
        <v>8.1868720351984753E-2</v>
      </c>
      <c r="L24" s="156">
        <f t="shared" si="20"/>
        <v>8.8294721320268263E-2</v>
      </c>
      <c r="M24" s="156">
        <f t="shared" si="20"/>
        <v>9.4917104244692796E-2</v>
      </c>
      <c r="N24" s="156">
        <f t="shared" si="20"/>
        <v>9.9111909443478224E-2</v>
      </c>
      <c r="O24" s="156">
        <f t="shared" si="20"/>
        <v>0.10339526060945486</v>
      </c>
      <c r="P24" s="156">
        <f t="shared" si="20"/>
        <v>0.10776715774262272</v>
      </c>
      <c r="Q24" s="156">
        <f t="shared" si="20"/>
        <v>0.11222760084298178</v>
      </c>
      <c r="R24" s="156">
        <f t="shared" si="20"/>
        <v>0.11677658991053207</v>
      </c>
      <c r="S24" s="156">
        <f t="shared" si="20"/>
        <v>0.12141412494527355</v>
      </c>
      <c r="T24" s="156">
        <f t="shared" si="20"/>
        <v>0.12614020594720629</v>
      </c>
      <c r="U24" s="156">
        <f t="shared" si="20"/>
        <v>0.13095483291633023</v>
      </c>
      <c r="V24" s="156">
        <f t="shared" si="20"/>
        <v>0.13585800585264537</v>
      </c>
      <c r="W24" s="156">
        <f t="shared" si="20"/>
        <v>0.14084972475615168</v>
      </c>
      <c r="X24" s="156">
        <f t="shared" si="20"/>
        <v>0.15319441566694192</v>
      </c>
      <c r="Y24" s="156">
        <f t="shared" si="20"/>
        <v>0.16593993902492735</v>
      </c>
      <c r="Z24" s="156">
        <f t="shared" si="20"/>
        <v>0.17908629483010799</v>
      </c>
      <c r="AA24" s="156">
        <f t="shared" si="20"/>
        <v>0.19263348308248385</v>
      </c>
      <c r="AB24" s="156">
        <f t="shared" si="20"/>
        <v>0.20658150378205492</v>
      </c>
      <c r="AC24" s="156">
        <f t="shared" si="20"/>
        <v>0.22093035692882115</v>
      </c>
      <c r="AD24" s="156">
        <f t="shared" si="20"/>
        <v>0.23568004252278266</v>
      </c>
      <c r="AE24" s="156">
        <f t="shared" si="20"/>
        <v>0.25083056056393932</v>
      </c>
      <c r="AF24" s="156">
        <f t="shared" si="20"/>
        <v>0.2663819110522912</v>
      </c>
      <c r="AG24" s="156">
        <f t="shared" si="20"/>
        <v>0.28233409398783843</v>
      </c>
      <c r="AH24" s="156">
        <f t="shared" si="20"/>
        <v>0.2952485713190181</v>
      </c>
      <c r="AI24" s="156">
        <f t="shared" si="20"/>
        <v>0.30834287587846654</v>
      </c>
      <c r="AJ24" s="156">
        <f t="shared" si="20"/>
        <v>0.32161700766618356</v>
      </c>
      <c r="AK24" s="156">
        <f t="shared" si="20"/>
        <v>0.3350709666821694</v>
      </c>
      <c r="AL24" s="156">
        <f t="shared" si="20"/>
        <v>0.34870475292642383</v>
      </c>
      <c r="AM24" s="156">
        <f t="shared" si="20"/>
        <v>0.36251836639894697</v>
      </c>
      <c r="AN24" s="156">
        <f t="shared" si="20"/>
        <v>0.37651180709973875</v>
      </c>
      <c r="AO24" s="156">
        <f t="shared" si="20"/>
        <v>0.39068507502879934</v>
      </c>
      <c r="AP24" s="156">
        <f t="shared" si="20"/>
        <v>0.40503817018612864</v>
      </c>
      <c r="AQ24" s="156">
        <f t="shared" si="20"/>
        <v>0.4195710925717262</v>
      </c>
      <c r="AR24" s="156">
        <f t="shared" si="20"/>
        <v>0.44139186592939289</v>
      </c>
      <c r="AS24" s="156">
        <f t="shared" si="20"/>
        <v>0.46365093866970597</v>
      </c>
      <c r="AT24" s="156">
        <f t="shared" si="20"/>
        <v>0.48634831079266566</v>
      </c>
      <c r="AU24" s="156">
        <f>AU21*$B$45*$B$36*$B$37</f>
        <v>0.54791102602546649</v>
      </c>
      <c r="AV24" s="156">
        <f t="shared" ref="AV24:BD24" si="21">AV21*$B$45*$B$36*$B$37</f>
        <v>0.57326302731628465</v>
      </c>
      <c r="AW24" s="156">
        <f t="shared" si="21"/>
        <v>0.59908638604481623</v>
      </c>
      <c r="AX24" s="156">
        <f t="shared" si="21"/>
        <v>0.62538110221106136</v>
      </c>
      <c r="AY24" s="156">
        <f t="shared" si="21"/>
        <v>0.6521471758150198</v>
      </c>
      <c r="AZ24" s="156">
        <f t="shared" si="21"/>
        <v>0.67938460685669189</v>
      </c>
      <c r="BA24" s="156">
        <f t="shared" si="21"/>
        <v>0.70709339533607707</v>
      </c>
      <c r="BB24" s="156">
        <f t="shared" si="21"/>
        <v>0.73845258466541197</v>
      </c>
      <c r="BC24" s="156">
        <f t="shared" si="21"/>
        <v>0.77037631404515206</v>
      </c>
      <c r="BD24" s="156">
        <f t="shared" si="21"/>
        <v>0.80286458347529754</v>
      </c>
      <c r="BE24" s="156">
        <f>BE21*$B$46*$B$36*$B$37</f>
        <v>1.1163813591804519</v>
      </c>
      <c r="BF24" s="156">
        <f t="shared" ref="BF24:BR24" si="22">BF21*$B$46*$B$36*$B$37</f>
        <v>1.1612778796711978</v>
      </c>
      <c r="BG24" s="156">
        <f t="shared" si="22"/>
        <v>1.2069283526387</v>
      </c>
      <c r="BH24" s="156">
        <f t="shared" si="22"/>
        <v>1.2533327780829597</v>
      </c>
      <c r="BI24" s="156">
        <f t="shared" si="22"/>
        <v>1.3004911560039765</v>
      </c>
      <c r="BJ24" s="156">
        <f t="shared" si="22"/>
        <v>1.3484034864017498</v>
      </c>
      <c r="BK24" s="156">
        <f t="shared" si="22"/>
        <v>1.0772377862588634</v>
      </c>
      <c r="BL24" s="156">
        <f t="shared" si="22"/>
        <v>1.1243174354220431</v>
      </c>
      <c r="BM24" s="156">
        <f t="shared" si="22"/>
        <v>1.2715752855363702</v>
      </c>
      <c r="BN24" s="497">
        <f t="shared" si="22"/>
        <v>1.5834255165763971</v>
      </c>
      <c r="BO24" s="156">
        <f t="shared" si="22"/>
        <v>1.6476660625105528</v>
      </c>
      <c r="BP24" s="497">
        <f t="shared" si="22"/>
        <v>1.7129675901951011</v>
      </c>
      <c r="BQ24" s="156">
        <f t="shared" si="22"/>
        <v>1.7793300996300403</v>
      </c>
      <c r="BR24" s="675">
        <f t="shared" si="22"/>
        <v>1.8467535908153718</v>
      </c>
      <c r="BS24" s="692"/>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P25" s="483"/>
      <c r="BQ25" s="483"/>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464">
        <v>2015</v>
      </c>
      <c r="BP26" s="144">
        <v>2016</v>
      </c>
      <c r="BQ26" s="464">
        <v>2017</v>
      </c>
      <c r="BR26" s="353">
        <v>2018</v>
      </c>
    </row>
    <row r="27" spans="1:71" ht="16.2" thickBot="1" x14ac:dyDescent="0.35">
      <c r="A27" s="44"/>
      <c r="B27" s="28"/>
      <c r="C27" s="7">
        <v>0</v>
      </c>
      <c r="D27" s="7">
        <v>0</v>
      </c>
      <c r="E27" s="7">
        <v>0</v>
      </c>
      <c r="F27" s="151">
        <f>F24+(E27*$B$38)</f>
        <v>5.268444485268288E-2</v>
      </c>
      <c r="G27" s="151">
        <f t="shared" ref="G27:BO27" si="23">G24+(F27*$B$38)</f>
        <v>0.10257733200644882</v>
      </c>
      <c r="H27" s="151">
        <f t="shared" si="23"/>
        <v>0.15031142058946678</v>
      </c>
      <c r="I27" s="151">
        <f t="shared" si="23"/>
        <v>0.19642055662521418</v>
      </c>
      <c r="J27" s="151">
        <f t="shared" si="23"/>
        <v>0.24135513515991891</v>
      </c>
      <c r="K27" s="151">
        <f t="shared" si="23"/>
        <v>0.28549514534540632</v>
      </c>
      <c r="L27" s="151">
        <f t="shared" si="23"/>
        <v>0.3291611763105185</v>
      </c>
      <c r="M27" s="151">
        <f t="shared" si="23"/>
        <v>0.37262370259127309</v>
      </c>
      <c r="N27" s="151">
        <f t="shared" si="23"/>
        <v>0.41348695837789751</v>
      </c>
      <c r="O27" s="151">
        <f t="shared" si="23"/>
        <v>0.45224580841365702</v>
      </c>
      <c r="P27" s="151">
        <f t="shared" si="23"/>
        <v>0.489317760030474</v>
      </c>
      <c r="Q27" s="151">
        <f t="shared" si="23"/>
        <v>0.52505505568364819</v>
      </c>
      <c r="R27" s="151">
        <f t="shared" si="23"/>
        <v>0.55975487517776934</v>
      </c>
      <c r="S27" s="151">
        <f t="shared" si="23"/>
        <v>0.59366794307748683</v>
      </c>
      <c r="T27" s="151">
        <f t="shared" si="23"/>
        <v>0.62700579060513728</v>
      </c>
      <c r="U27" s="151">
        <f t="shared" si="23"/>
        <v>0.65994688235626509</v>
      </c>
      <c r="V27" s="151">
        <f t="shared" si="23"/>
        <v>0.69264178528505793</v>
      </c>
      <c r="W27" s="151">
        <f t="shared" si="23"/>
        <v>0.72521752967236353</v>
      </c>
      <c r="X27" s="151">
        <f t="shared" si="23"/>
        <v>0.76504571442591551</v>
      </c>
      <c r="Y27" s="151">
        <f t="shared" si="23"/>
        <v>0.8113934682480245</v>
      </c>
      <c r="Z27" s="151">
        <f t="shared" si="23"/>
        <v>0.86364248251132325</v>
      </c>
      <c r="AA27" s="151">
        <f t="shared" si="23"/>
        <v>0.92127110278633395</v>
      </c>
      <c r="AB27" s="151">
        <f t="shared" si="23"/>
        <v>0.98383921982704381</v>
      </c>
      <c r="AC27" s="151">
        <f t="shared" si="23"/>
        <v>1.050975522402338</v>
      </c>
      <c r="AD27" s="151">
        <f t="shared" si="23"/>
        <v>1.1223667427688071</v>
      </c>
      <c r="AE27" s="151">
        <f t="shared" si="23"/>
        <v>1.1977485832946067</v>
      </c>
      <c r="AF27" s="151">
        <f t="shared" si="23"/>
        <v>1.2768980614363115</v>
      </c>
      <c r="AG27" s="151">
        <f t="shared" si="23"/>
        <v>1.3596270513513806</v>
      </c>
      <c r="AH27" s="151">
        <f t="shared" si="23"/>
        <v>1.4423382970362169</v>
      </c>
      <c r="AI27" s="151">
        <f t="shared" si="23"/>
        <v>1.5252143995027052</v>
      </c>
      <c r="AJ27" s="151">
        <f t="shared" si="23"/>
        <v>1.6084094155154784</v>
      </c>
      <c r="AK27" s="151">
        <f t="shared" si="23"/>
        <v>1.6920533196375702</v>
      </c>
      <c r="AL27" s="151">
        <f t="shared" si="23"/>
        <v>1.7762557687676954</v>
      </c>
      <c r="AM27" s="151">
        <f t="shared" si="23"/>
        <v>1.8611092782038874</v>
      </c>
      <c r="AN27" s="151">
        <f t="shared" si="23"/>
        <v>1.9466919012238737</v>
      </c>
      <c r="AO27" s="151">
        <f t="shared" si="23"/>
        <v>2.033069489792612</v>
      </c>
      <c r="AP27" s="151">
        <f t="shared" si="23"/>
        <v>2.1202976018753144</v>
      </c>
      <c r="AQ27" s="151">
        <f t="shared" si="23"/>
        <v>2.2084231105987056</v>
      </c>
      <c r="AR27" s="151">
        <f t="shared" si="23"/>
        <v>2.3045935856114905</v>
      </c>
      <c r="AS27" s="151">
        <f t="shared" si="23"/>
        <v>2.4079897346514119</v>
      </c>
      <c r="AT27" s="151">
        <f t="shared" si="23"/>
        <v>2.5179203374787273</v>
      </c>
      <c r="AU27" s="151">
        <f t="shared" si="23"/>
        <v>2.6722292693448146</v>
      </c>
      <c r="AV27" s="151">
        <f t="shared" si="23"/>
        <v>2.8277685820413976</v>
      </c>
      <c r="AW27" s="151">
        <f t="shared" si="23"/>
        <v>2.9848172994901971</v>
      </c>
      <c r="AX27" s="151">
        <f t="shared" si="23"/>
        <v>3.1436108285062785</v>
      </c>
      <c r="AY27" s="151">
        <f t="shared" si="23"/>
        <v>3.3043477770377967</v>
      </c>
      <c r="AZ27" s="151">
        <f t="shared" si="23"/>
        <v>3.4671957065763741</v>
      </c>
      <c r="BA27" s="151">
        <f t="shared" si="23"/>
        <v>3.6322959853488901</v>
      </c>
      <c r="BB27" s="151">
        <f t="shared" si="23"/>
        <v>3.8029469262690467</v>
      </c>
      <c r="BC27" s="151">
        <f t="shared" si="23"/>
        <v>3.978845388145408</v>
      </c>
      <c r="BD27" s="151">
        <f t="shared" si="23"/>
        <v>4.1597356169123323</v>
      </c>
      <c r="BE27" s="151">
        <f t="shared" si="23"/>
        <v>4.6258658042842624</v>
      </c>
      <c r="BF27" s="151">
        <f t="shared" si="23"/>
        <v>5.0640268955626544</v>
      </c>
      <c r="BG27" s="151">
        <f t="shared" si="23"/>
        <v>5.4793449810676664</v>
      </c>
      <c r="BH27" s="151">
        <f t="shared" si="23"/>
        <v>5.8761448390783926</v>
      </c>
      <c r="BI27" s="151">
        <f t="shared" si="23"/>
        <v>6.2580751971815793</v>
      </c>
      <c r="BJ27" s="151">
        <f t="shared" si="23"/>
        <v>6.6282144127271625</v>
      </c>
      <c r="BK27" s="151">
        <f t="shared" si="23"/>
        <v>6.6693276502645427</v>
      </c>
      <c r="BL27" s="151">
        <f t="shared" si="23"/>
        <v>6.7510937028228479</v>
      </c>
      <c r="BM27" s="151">
        <f t="shared" si="23"/>
        <v>6.967335910602654</v>
      </c>
      <c r="BN27" s="260">
        <f t="shared" si="23"/>
        <v>7.461625299913381</v>
      </c>
      <c r="BO27" s="260">
        <f t="shared" si="23"/>
        <v>7.9428877633254267</v>
      </c>
      <c r="BP27" s="260">
        <f t="shared" ref="BP27" si="24">BP24+(BO27*$B$38)</f>
        <v>8.4142206557173811</v>
      </c>
      <c r="BQ27" s="151">
        <f t="shared" ref="BQ27" si="25">BQ24+(BP27*$B$38)</f>
        <v>8.8782371524850969</v>
      </c>
      <c r="BR27" s="682">
        <f t="shared" ref="BR27" si="26">BR24+(BQ27*$B$38)</f>
        <v>9.3371419366297683</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P28" s="678"/>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464">
        <v>2015</v>
      </c>
      <c r="BP29" s="144">
        <v>2016</v>
      </c>
      <c r="BQ29" s="144">
        <v>2017</v>
      </c>
      <c r="BR29" s="353">
        <v>2018</v>
      </c>
    </row>
    <row r="30" spans="1:71" ht="16.2" thickBot="1" x14ac:dyDescent="0.35">
      <c r="A30" s="44"/>
      <c r="B30" s="26"/>
      <c r="C30" s="7">
        <v>0</v>
      </c>
      <c r="D30" s="7">
        <v>0</v>
      </c>
      <c r="E30" s="7">
        <v>0</v>
      </c>
      <c r="F30" s="7">
        <f>E27*(1-$B$38)</f>
        <v>0</v>
      </c>
      <c r="G30" s="154">
        <f>F27*(1-$B$38)</f>
        <v>8.2356488864952053E-3</v>
      </c>
      <c r="H30" s="154">
        <f t="shared" ref="H30:BO30" si="27">G27*(1-$B$38)</f>
        <v>1.6034920600962534E-2</v>
      </c>
      <c r="I30" s="154">
        <f t="shared" si="27"/>
        <v>2.3496728248093436E-2</v>
      </c>
      <c r="J30" s="154">
        <f t="shared" si="27"/>
        <v>3.0704522805137562E-2</v>
      </c>
      <c r="K30" s="154">
        <f t="shared" si="27"/>
        <v>3.7728710166497356E-2</v>
      </c>
      <c r="L30" s="154">
        <f t="shared" si="27"/>
        <v>4.4628690355156111E-2</v>
      </c>
      <c r="M30" s="154">
        <f t="shared" si="27"/>
        <v>5.1454577963938201E-2</v>
      </c>
      <c r="N30" s="154">
        <f t="shared" si="27"/>
        <v>5.8248653656853798E-2</v>
      </c>
      <c r="O30" s="154">
        <f t="shared" si="27"/>
        <v>6.4636410573695346E-2</v>
      </c>
      <c r="P30" s="154">
        <f t="shared" si="27"/>
        <v>7.0695206125805682E-2</v>
      </c>
      <c r="Q30" s="154">
        <f t="shared" si="27"/>
        <v>7.6490305189807595E-2</v>
      </c>
      <c r="R30" s="154">
        <f t="shared" si="27"/>
        <v>8.2076770416410927E-2</v>
      </c>
      <c r="S30" s="154">
        <f t="shared" si="27"/>
        <v>8.7501057045556094E-2</v>
      </c>
      <c r="T30" s="154">
        <f t="shared" si="27"/>
        <v>9.2802358419555905E-2</v>
      </c>
      <c r="U30" s="154">
        <f t="shared" si="27"/>
        <v>9.8013741165202506E-2</v>
      </c>
      <c r="V30" s="154">
        <f t="shared" si="27"/>
        <v>0.10316310292385254</v>
      </c>
      <c r="W30" s="154">
        <f t="shared" si="27"/>
        <v>0.10827398036884606</v>
      </c>
      <c r="X30" s="154">
        <f t="shared" si="27"/>
        <v>0.11336623091338992</v>
      </c>
      <c r="Y30" s="154">
        <f t="shared" si="27"/>
        <v>0.11959218520281834</v>
      </c>
      <c r="Z30" s="154">
        <f t="shared" si="27"/>
        <v>0.12683728056680921</v>
      </c>
      <c r="AA30" s="154">
        <f t="shared" si="27"/>
        <v>0.13500486280747309</v>
      </c>
      <c r="AB30" s="154">
        <f t="shared" si="27"/>
        <v>0.14401338674134498</v>
      </c>
      <c r="AC30" s="154">
        <f t="shared" si="27"/>
        <v>0.15379405435352697</v>
      </c>
      <c r="AD30" s="154">
        <f t="shared" si="27"/>
        <v>0.16428882215631366</v>
      </c>
      <c r="AE30" s="154">
        <f t="shared" si="27"/>
        <v>0.17544872003813985</v>
      </c>
      <c r="AF30" s="154">
        <f t="shared" si="27"/>
        <v>0.18723243291058642</v>
      </c>
      <c r="AG30" s="154">
        <f t="shared" si="27"/>
        <v>0.19960510407276938</v>
      </c>
      <c r="AH30" s="154">
        <f t="shared" si="27"/>
        <v>0.21253732563418187</v>
      </c>
      <c r="AI30" s="154">
        <f t="shared" si="27"/>
        <v>0.22546677341197818</v>
      </c>
      <c r="AJ30" s="154">
        <f t="shared" si="27"/>
        <v>0.23842199165341021</v>
      </c>
      <c r="AK30" s="154">
        <f t="shared" si="27"/>
        <v>0.25142706256007757</v>
      </c>
      <c r="AL30" s="154">
        <f t="shared" si="27"/>
        <v>0.26450230379629869</v>
      </c>
      <c r="AM30" s="154">
        <f t="shared" si="27"/>
        <v>0.27766485696275522</v>
      </c>
      <c r="AN30" s="154">
        <f t="shared" si="27"/>
        <v>0.29092918407975238</v>
      </c>
      <c r="AO30" s="154">
        <f t="shared" si="27"/>
        <v>0.30430748646006106</v>
      </c>
      <c r="AP30" s="154">
        <f t="shared" si="27"/>
        <v>0.31781005810342622</v>
      </c>
      <c r="AQ30" s="154">
        <f t="shared" si="27"/>
        <v>0.33144558384833506</v>
      </c>
      <c r="AR30" s="154">
        <f t="shared" si="27"/>
        <v>0.34522139091660792</v>
      </c>
      <c r="AS30" s="154">
        <f t="shared" si="27"/>
        <v>0.36025478962978474</v>
      </c>
      <c r="AT30" s="154">
        <f t="shared" si="27"/>
        <v>0.37641770796535029</v>
      </c>
      <c r="AU30" s="154">
        <f t="shared" si="27"/>
        <v>0.3936020941593793</v>
      </c>
      <c r="AV30" s="154">
        <f t="shared" si="27"/>
        <v>0.41772371461970176</v>
      </c>
      <c r="AW30" s="154">
        <f t="shared" si="27"/>
        <v>0.4420376685960169</v>
      </c>
      <c r="AX30" s="154">
        <f t="shared" si="27"/>
        <v>0.46658757319498018</v>
      </c>
      <c r="AY30" s="154">
        <f t="shared" si="27"/>
        <v>0.49141022728350164</v>
      </c>
      <c r="AZ30" s="154">
        <f t="shared" si="27"/>
        <v>0.51653667731811415</v>
      </c>
      <c r="BA30" s="154">
        <f t="shared" si="27"/>
        <v>0.54199311656356142</v>
      </c>
      <c r="BB30" s="154">
        <f t="shared" si="27"/>
        <v>0.56780164374525532</v>
      </c>
      <c r="BC30" s="154">
        <f t="shared" si="27"/>
        <v>0.59447785216879112</v>
      </c>
      <c r="BD30" s="154">
        <f t="shared" si="27"/>
        <v>0.62197435470837326</v>
      </c>
      <c r="BE30" s="154">
        <f t="shared" si="27"/>
        <v>0.65025117180852199</v>
      </c>
      <c r="BF30" s="154">
        <f t="shared" si="27"/>
        <v>0.7231167883928058</v>
      </c>
      <c r="BG30" s="154">
        <f t="shared" si="27"/>
        <v>0.79161026713368798</v>
      </c>
      <c r="BH30" s="154">
        <f t="shared" si="27"/>
        <v>0.85653292007223358</v>
      </c>
      <c r="BI30" s="154">
        <f t="shared" si="27"/>
        <v>0.91856079790078926</v>
      </c>
      <c r="BJ30" s="154">
        <f t="shared" si="27"/>
        <v>0.97826427085616663</v>
      </c>
      <c r="BK30" s="154">
        <f t="shared" si="27"/>
        <v>1.0361245487214834</v>
      </c>
      <c r="BL30" s="154">
        <f t="shared" si="27"/>
        <v>1.0425513828637378</v>
      </c>
      <c r="BM30" s="154">
        <f t="shared" si="27"/>
        <v>1.0553330777565639</v>
      </c>
      <c r="BN30" s="154">
        <f t="shared" si="27"/>
        <v>1.0891361272656703</v>
      </c>
      <c r="BO30" s="591">
        <f t="shared" si="27"/>
        <v>1.1664035990985064</v>
      </c>
      <c r="BP30" s="212">
        <f t="shared" ref="BP30" si="28">BO27*(1-$B$38)</f>
        <v>1.2416346978031465</v>
      </c>
      <c r="BQ30" s="212">
        <f t="shared" ref="BQ30" si="29">BP27*(1-$B$38)</f>
        <v>1.3153136028623253</v>
      </c>
      <c r="BR30" s="672">
        <f t="shared" ref="BR30" si="30">BQ27*(1-$B$38)</f>
        <v>1.3878488066707002</v>
      </c>
      <c r="BS30" s="28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678"/>
      <c r="BQ31" s="678"/>
      <c r="BR31" s="483"/>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64">
        <v>2015</v>
      </c>
      <c r="BP32" s="144">
        <v>2016</v>
      </c>
      <c r="BQ32" s="464">
        <v>2017</v>
      </c>
      <c r="BR32" s="353">
        <v>2018</v>
      </c>
    </row>
    <row r="33" spans="1:71" ht="16.2" thickBot="1" x14ac:dyDescent="0.35">
      <c r="A33" s="44"/>
      <c r="B33" s="28"/>
      <c r="C33" s="7">
        <v>0</v>
      </c>
      <c r="D33" s="7">
        <v>0</v>
      </c>
      <c r="E33" s="7">
        <v>0</v>
      </c>
      <c r="F33" s="7">
        <f t="shared" ref="F33:AK33" si="31">F30*$B$39*16/12</f>
        <v>0</v>
      </c>
      <c r="G33" s="151">
        <f t="shared" si="31"/>
        <v>5.4904325909968035E-3</v>
      </c>
      <c r="H33" s="151">
        <f t="shared" si="31"/>
        <v>1.0689947067308357E-2</v>
      </c>
      <c r="I33" s="151">
        <f t="shared" si="31"/>
        <v>1.5664485498728956E-2</v>
      </c>
      <c r="J33" s="151">
        <f t="shared" si="31"/>
        <v>2.0469681870091707E-2</v>
      </c>
      <c r="K33" s="151">
        <f t="shared" si="31"/>
        <v>2.515247344433157E-2</v>
      </c>
      <c r="L33" s="151">
        <f t="shared" si="31"/>
        <v>2.975246023677074E-2</v>
      </c>
      <c r="M33" s="151">
        <f t="shared" si="31"/>
        <v>3.4303051975958801E-2</v>
      </c>
      <c r="N33" s="151">
        <f t="shared" si="31"/>
        <v>3.8832435771235865E-2</v>
      </c>
      <c r="O33" s="151">
        <f t="shared" si="31"/>
        <v>4.3090940382463562E-2</v>
      </c>
      <c r="P33" s="151">
        <f t="shared" si="31"/>
        <v>4.7130137417203788E-2</v>
      </c>
      <c r="Q33" s="151">
        <f t="shared" si="31"/>
        <v>5.0993536793205063E-2</v>
      </c>
      <c r="R33" s="151">
        <f t="shared" si="31"/>
        <v>5.4717846944273951E-2</v>
      </c>
      <c r="S33" s="151">
        <f t="shared" si="31"/>
        <v>5.8334038030370731E-2</v>
      </c>
      <c r="T33" s="151">
        <f t="shared" si="31"/>
        <v>6.1868238946370606E-2</v>
      </c>
      <c r="U33" s="151">
        <f t="shared" si="31"/>
        <v>6.5342494110134999E-2</v>
      </c>
      <c r="V33" s="151">
        <f t="shared" si="31"/>
        <v>6.8775401949235024E-2</v>
      </c>
      <c r="W33" s="151">
        <f t="shared" si="31"/>
        <v>7.2182653579230704E-2</v>
      </c>
      <c r="X33" s="151">
        <f t="shared" si="31"/>
        <v>7.5577487275593283E-2</v>
      </c>
      <c r="Y33" s="151">
        <f t="shared" si="31"/>
        <v>7.9728123468545561E-2</v>
      </c>
      <c r="Z33" s="151">
        <f t="shared" si="31"/>
        <v>8.4558187044539476E-2</v>
      </c>
      <c r="AA33" s="151">
        <f t="shared" si="31"/>
        <v>9.0003241871648723E-2</v>
      </c>
      <c r="AB33" s="151">
        <f t="shared" si="31"/>
        <v>9.6008924494229986E-2</v>
      </c>
      <c r="AC33" s="151">
        <f t="shared" si="31"/>
        <v>0.10252936956901798</v>
      </c>
      <c r="AD33" s="151">
        <f t="shared" si="31"/>
        <v>0.10952588143754244</v>
      </c>
      <c r="AE33" s="151">
        <f t="shared" si="31"/>
        <v>0.1169658133587599</v>
      </c>
      <c r="AF33" s="151">
        <f t="shared" si="31"/>
        <v>0.12482162194039094</v>
      </c>
      <c r="AG33" s="151">
        <f t="shared" si="31"/>
        <v>0.13307006938184626</v>
      </c>
      <c r="AH33" s="151">
        <f t="shared" si="31"/>
        <v>0.14169155042278792</v>
      </c>
      <c r="AI33" s="151">
        <f t="shared" si="31"/>
        <v>0.15031118227465212</v>
      </c>
      <c r="AJ33" s="151">
        <f t="shared" si="31"/>
        <v>0.15894799443560681</v>
      </c>
      <c r="AK33" s="151">
        <f t="shared" si="31"/>
        <v>0.16761804170671837</v>
      </c>
      <c r="AL33" s="151">
        <f t="shared" ref="AL33:BR33" si="32">AL30*$B$39*16/12</f>
        <v>0.17633486919753247</v>
      </c>
      <c r="AM33" s="151">
        <f t="shared" si="32"/>
        <v>0.18510990464183683</v>
      </c>
      <c r="AN33" s="151">
        <f t="shared" si="32"/>
        <v>0.1939527893865016</v>
      </c>
      <c r="AO33" s="151">
        <f t="shared" si="32"/>
        <v>0.2028716576400407</v>
      </c>
      <c r="AP33" s="151">
        <f t="shared" si="32"/>
        <v>0.21187337206895082</v>
      </c>
      <c r="AQ33" s="151">
        <f t="shared" si="32"/>
        <v>0.22096372256555671</v>
      </c>
      <c r="AR33" s="151">
        <f t="shared" si="32"/>
        <v>0.23014759394440529</v>
      </c>
      <c r="AS33" s="151">
        <f t="shared" si="32"/>
        <v>0.24016985975318983</v>
      </c>
      <c r="AT33" s="151">
        <f t="shared" si="32"/>
        <v>0.25094513864356688</v>
      </c>
      <c r="AU33" s="151">
        <f t="shared" si="32"/>
        <v>0.26240139610625285</v>
      </c>
      <c r="AV33" s="151">
        <f t="shared" si="32"/>
        <v>0.27848247641313451</v>
      </c>
      <c r="AW33" s="151">
        <f t="shared" si="32"/>
        <v>0.29469177906401128</v>
      </c>
      <c r="AX33" s="151">
        <f t="shared" si="32"/>
        <v>0.31105838212998677</v>
      </c>
      <c r="AY33" s="151">
        <f t="shared" si="32"/>
        <v>0.32760681818900111</v>
      </c>
      <c r="AZ33" s="151">
        <f t="shared" si="32"/>
        <v>0.34435778487874275</v>
      </c>
      <c r="BA33" s="151">
        <f t="shared" si="32"/>
        <v>0.36132874437570761</v>
      </c>
      <c r="BB33" s="151">
        <f t="shared" si="32"/>
        <v>0.37853442916350355</v>
      </c>
      <c r="BC33" s="151">
        <f t="shared" si="32"/>
        <v>0.39631856811252741</v>
      </c>
      <c r="BD33" s="151">
        <f t="shared" si="32"/>
        <v>0.41464956980558215</v>
      </c>
      <c r="BE33" s="151">
        <f t="shared" si="32"/>
        <v>0.43350078120568131</v>
      </c>
      <c r="BF33" s="151">
        <f t="shared" si="32"/>
        <v>0.48207785892853722</v>
      </c>
      <c r="BG33" s="151">
        <f t="shared" si="32"/>
        <v>0.52774017808912532</v>
      </c>
      <c r="BH33" s="151">
        <f t="shared" si="32"/>
        <v>0.57102194671482243</v>
      </c>
      <c r="BI33" s="151">
        <f t="shared" si="32"/>
        <v>0.61237386526719284</v>
      </c>
      <c r="BJ33" s="151">
        <f t="shared" si="32"/>
        <v>0.65217618057077775</v>
      </c>
      <c r="BK33" s="151">
        <f t="shared" si="32"/>
        <v>0.6907496991476556</v>
      </c>
      <c r="BL33" s="151">
        <f t="shared" si="32"/>
        <v>0.69503425524249185</v>
      </c>
      <c r="BM33" s="151">
        <f t="shared" si="32"/>
        <v>0.70355538517104266</v>
      </c>
      <c r="BN33" s="260">
        <f t="shared" si="32"/>
        <v>0.72609075151044689</v>
      </c>
      <c r="BO33" s="260">
        <f t="shared" si="32"/>
        <v>0.77760239939900433</v>
      </c>
      <c r="BP33" s="260">
        <f t="shared" si="32"/>
        <v>0.82775646520209767</v>
      </c>
      <c r="BQ33" s="151">
        <f t="shared" si="32"/>
        <v>0.87687573524155027</v>
      </c>
      <c r="BR33" s="598">
        <f t="shared" si="32"/>
        <v>0.92523253778046677</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512"/>
      <c r="BQ34" s="512"/>
      <c r="BR34" s="512"/>
      <c r="BS34" s="619"/>
    </row>
    <row r="35" spans="1:71" ht="57"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18" x14ac:dyDescent="0.4">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3.25" customHeight="1" x14ac:dyDescent="0.3">
      <c r="A43" s="858" t="s">
        <v>18</v>
      </c>
      <c r="B43" s="859"/>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8.75" customHeight="1" thickBot="1" x14ac:dyDescent="0.35">
      <c r="A46" s="52" t="s">
        <v>337</v>
      </c>
      <c r="B46" s="54">
        <f>DOC!Z31</f>
        <v>0.12583235203426124</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768"/>
      <c r="BQ47" s="768"/>
      <c r="BR47" s="768"/>
    </row>
    <row r="48" spans="1:71" ht="35.2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464">
        <v>2015</v>
      </c>
      <c r="BP48" s="144">
        <v>2016</v>
      </c>
      <c r="BQ48" s="464">
        <v>2017</v>
      </c>
      <c r="BR48" s="353">
        <v>2018</v>
      </c>
    </row>
    <row r="49" spans="1:71" ht="16.2" thickBot="1" x14ac:dyDescent="0.35">
      <c r="A49" s="55"/>
      <c r="B49" s="303"/>
      <c r="C49" s="7">
        <v>0</v>
      </c>
      <c r="D49" s="7">
        <v>0</v>
      </c>
      <c r="E49" s="7">
        <v>0</v>
      </c>
      <c r="F49" s="7">
        <v>0</v>
      </c>
      <c r="G49" s="154">
        <f>(G33-$B$40)*(1-$B$41)*10^3</f>
        <v>5.4904325909968037</v>
      </c>
      <c r="H49" s="154">
        <f t="shared" ref="H49:BR49" si="33">(H33-$B$40)*(1-$B$41)*10^3</f>
        <v>10.689947067308356</v>
      </c>
      <c r="I49" s="154">
        <f t="shared" si="33"/>
        <v>15.664485498728956</v>
      </c>
      <c r="J49" s="154">
        <f t="shared" si="33"/>
        <v>20.469681870091708</v>
      </c>
      <c r="K49" s="154">
        <f t="shared" si="33"/>
        <v>25.152473444331569</v>
      </c>
      <c r="L49" s="154">
        <f t="shared" si="33"/>
        <v>29.752460236770741</v>
      </c>
      <c r="M49" s="154">
        <f t="shared" si="33"/>
        <v>34.303051975958802</v>
      </c>
      <c r="N49" s="154">
        <f t="shared" si="33"/>
        <v>38.832435771235865</v>
      </c>
      <c r="O49" s="154">
        <f t="shared" si="33"/>
        <v>43.090940382463565</v>
      </c>
      <c r="P49" s="154">
        <f t="shared" si="33"/>
        <v>47.130137417203791</v>
      </c>
      <c r="Q49" s="154">
        <f t="shared" si="33"/>
        <v>50.993536793205067</v>
      </c>
      <c r="R49" s="154">
        <f t="shared" si="33"/>
        <v>54.717846944273951</v>
      </c>
      <c r="S49" s="154">
        <f t="shared" si="33"/>
        <v>58.334038030370735</v>
      </c>
      <c r="T49" s="154">
        <f t="shared" si="33"/>
        <v>61.868238946370603</v>
      </c>
      <c r="U49" s="154">
        <f t="shared" si="33"/>
        <v>65.342494110134993</v>
      </c>
      <c r="V49" s="154">
        <f t="shared" si="33"/>
        <v>68.775401949235018</v>
      </c>
      <c r="W49" s="154">
        <f t="shared" si="33"/>
        <v>72.182653579230703</v>
      </c>
      <c r="X49" s="154">
        <f t="shared" si="33"/>
        <v>75.577487275593285</v>
      </c>
      <c r="Y49" s="154">
        <f t="shared" si="33"/>
        <v>79.728123468545562</v>
      </c>
      <c r="Z49" s="154">
        <f t="shared" si="33"/>
        <v>84.55818704453948</v>
      </c>
      <c r="AA49" s="154">
        <f t="shared" si="33"/>
        <v>90.003241871648726</v>
      </c>
      <c r="AB49" s="154">
        <f t="shared" si="33"/>
        <v>96.008924494229987</v>
      </c>
      <c r="AC49" s="154">
        <f t="shared" si="33"/>
        <v>102.52936956901799</v>
      </c>
      <c r="AD49" s="154">
        <f t="shared" si="33"/>
        <v>109.52588143754244</v>
      </c>
      <c r="AE49" s="154">
        <f t="shared" si="33"/>
        <v>116.9658133587599</v>
      </c>
      <c r="AF49" s="154">
        <f t="shared" si="33"/>
        <v>124.82162194039094</v>
      </c>
      <c r="AG49" s="154">
        <f t="shared" si="33"/>
        <v>133.07006938184625</v>
      </c>
      <c r="AH49" s="154">
        <f t="shared" si="33"/>
        <v>141.69155042278791</v>
      </c>
      <c r="AI49" s="154">
        <f t="shared" si="33"/>
        <v>150.31118227465211</v>
      </c>
      <c r="AJ49" s="154">
        <f t="shared" si="33"/>
        <v>158.9479944356068</v>
      </c>
      <c r="AK49" s="154">
        <f t="shared" si="33"/>
        <v>167.61804170671837</v>
      </c>
      <c r="AL49" s="154">
        <f t="shared" si="33"/>
        <v>176.33486919753247</v>
      </c>
      <c r="AM49" s="154">
        <f t="shared" si="33"/>
        <v>185.10990464183683</v>
      </c>
      <c r="AN49" s="154">
        <f t="shared" si="33"/>
        <v>193.95278938650159</v>
      </c>
      <c r="AO49" s="154">
        <f t="shared" si="33"/>
        <v>202.8716576400407</v>
      </c>
      <c r="AP49" s="154">
        <f t="shared" si="33"/>
        <v>211.87337206895083</v>
      </c>
      <c r="AQ49" s="154">
        <f t="shared" si="33"/>
        <v>220.96372256555671</v>
      </c>
      <c r="AR49" s="154">
        <f t="shared" si="33"/>
        <v>230.14759394440529</v>
      </c>
      <c r="AS49" s="154">
        <f t="shared" si="33"/>
        <v>240.16985975318983</v>
      </c>
      <c r="AT49" s="154">
        <f t="shared" si="33"/>
        <v>250.94513864356688</v>
      </c>
      <c r="AU49" s="154">
        <f t="shared" si="33"/>
        <v>262.40139610625283</v>
      </c>
      <c r="AV49" s="154">
        <f t="shared" si="33"/>
        <v>278.48247641313452</v>
      </c>
      <c r="AW49" s="154">
        <f t="shared" si="33"/>
        <v>294.69177906401126</v>
      </c>
      <c r="AX49" s="154">
        <f t="shared" si="33"/>
        <v>311.05838212998674</v>
      </c>
      <c r="AY49" s="154">
        <f t="shared" si="33"/>
        <v>327.6068181890011</v>
      </c>
      <c r="AZ49" s="154">
        <f t="shared" si="33"/>
        <v>344.35778487874273</v>
      </c>
      <c r="BA49" s="154">
        <f t="shared" si="33"/>
        <v>361.32874437570763</v>
      </c>
      <c r="BB49" s="154">
        <f t="shared" si="33"/>
        <v>378.53442916350355</v>
      </c>
      <c r="BC49" s="154">
        <f t="shared" si="33"/>
        <v>396.31856811252743</v>
      </c>
      <c r="BD49" s="154">
        <f t="shared" si="33"/>
        <v>414.64956980558213</v>
      </c>
      <c r="BE49" s="154">
        <f t="shared" si="33"/>
        <v>433.50078120568133</v>
      </c>
      <c r="BF49" s="154">
        <f t="shared" si="33"/>
        <v>482.07785892853724</v>
      </c>
      <c r="BG49" s="154">
        <f t="shared" si="33"/>
        <v>527.74017808912527</v>
      </c>
      <c r="BH49" s="154">
        <f t="shared" si="33"/>
        <v>571.02194671482243</v>
      </c>
      <c r="BI49" s="154">
        <f t="shared" si="33"/>
        <v>612.37386526719285</v>
      </c>
      <c r="BJ49" s="154">
        <f t="shared" si="33"/>
        <v>652.17618057077777</v>
      </c>
      <c r="BK49" s="154">
        <f t="shared" si="33"/>
        <v>690.74969914765563</v>
      </c>
      <c r="BL49" s="154">
        <f t="shared" si="33"/>
        <v>695.03425524249189</v>
      </c>
      <c r="BM49" s="154">
        <f t="shared" si="33"/>
        <v>703.55538517104264</v>
      </c>
      <c r="BN49" s="212">
        <f t="shared" si="33"/>
        <v>726.09075151044692</v>
      </c>
      <c r="BO49" s="212">
        <f t="shared" si="33"/>
        <v>777.6023993990043</v>
      </c>
      <c r="BP49" s="212">
        <f t="shared" si="33"/>
        <v>827.75646520209762</v>
      </c>
      <c r="BQ49" s="212">
        <f t="shared" si="33"/>
        <v>876.87573524155027</v>
      </c>
      <c r="BR49" s="672">
        <f t="shared" si="33"/>
        <v>925.23253778046671</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483"/>
      <c r="BP50" s="678"/>
      <c r="BR50" s="483"/>
      <c r="BS50" s="619"/>
    </row>
    <row r="51" spans="1:71" ht="35.25" customHeight="1" x14ac:dyDescent="0.3">
      <c r="A51" s="60" t="s">
        <v>267</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144">
        <v>2015</v>
      </c>
      <c r="BP51" s="481">
        <v>2016</v>
      </c>
      <c r="BQ51" s="464">
        <v>2017</v>
      </c>
      <c r="BR51" s="353">
        <v>2018</v>
      </c>
    </row>
    <row r="52" spans="1:71" s="18" customFormat="1" ht="16.2" thickBot="1" x14ac:dyDescent="0.35">
      <c r="A52" s="316"/>
      <c r="B52" s="317"/>
      <c r="C52" s="167">
        <v>0</v>
      </c>
      <c r="D52" s="167">
        <v>0</v>
      </c>
      <c r="E52" s="167">
        <v>0</v>
      </c>
      <c r="F52" s="318">
        <v>0</v>
      </c>
      <c r="G52" s="167">
        <f>G49*21</f>
        <v>115.29908441093288</v>
      </c>
      <c r="H52" s="167">
        <f t="shared" ref="H52:BR52" si="34">H49*21</f>
        <v>224.48888841347548</v>
      </c>
      <c r="I52" s="167">
        <f t="shared" si="34"/>
        <v>328.95419547330806</v>
      </c>
      <c r="J52" s="167">
        <f t="shared" si="34"/>
        <v>429.86331927192589</v>
      </c>
      <c r="K52" s="167">
        <f t="shared" si="34"/>
        <v>528.20194233096299</v>
      </c>
      <c r="L52" s="167">
        <f t="shared" si="34"/>
        <v>624.80166497218556</v>
      </c>
      <c r="M52" s="167">
        <f t="shared" si="34"/>
        <v>720.36409149513486</v>
      </c>
      <c r="N52" s="167">
        <f t="shared" si="34"/>
        <v>815.4811511959532</v>
      </c>
      <c r="O52" s="167">
        <f t="shared" si="34"/>
        <v>904.90974803173481</v>
      </c>
      <c r="P52" s="167">
        <f t="shared" si="34"/>
        <v>989.73288576127959</v>
      </c>
      <c r="Q52" s="167">
        <f t="shared" si="34"/>
        <v>1070.8642726573064</v>
      </c>
      <c r="R52" s="167">
        <f t="shared" si="34"/>
        <v>1149.074785829753</v>
      </c>
      <c r="S52" s="167">
        <f t="shared" si="34"/>
        <v>1225.0147986377854</v>
      </c>
      <c r="T52" s="167">
        <f t="shared" si="34"/>
        <v>1299.2330178737827</v>
      </c>
      <c r="U52" s="167">
        <f t="shared" si="34"/>
        <v>1372.1923763128348</v>
      </c>
      <c r="V52" s="167">
        <f t="shared" si="34"/>
        <v>1444.2834409339355</v>
      </c>
      <c r="W52" s="167">
        <f t="shared" si="34"/>
        <v>1515.8357251638447</v>
      </c>
      <c r="X52" s="167">
        <f t="shared" si="34"/>
        <v>1587.127232787459</v>
      </c>
      <c r="Y52" s="167">
        <f t="shared" si="34"/>
        <v>1674.2905928394568</v>
      </c>
      <c r="Z52" s="167">
        <f t="shared" si="34"/>
        <v>1775.7219279353292</v>
      </c>
      <c r="AA52" s="167">
        <f t="shared" si="34"/>
        <v>1890.0680793046233</v>
      </c>
      <c r="AB52" s="167">
        <f t="shared" si="34"/>
        <v>2016.1874143788298</v>
      </c>
      <c r="AC52" s="167">
        <f t="shared" si="34"/>
        <v>2153.1167609493777</v>
      </c>
      <c r="AD52" s="167">
        <f t="shared" si="34"/>
        <v>2300.0435101883913</v>
      </c>
      <c r="AE52" s="167">
        <f t="shared" si="34"/>
        <v>2456.2820805339579</v>
      </c>
      <c r="AF52" s="167">
        <f t="shared" si="34"/>
        <v>2621.2540607482097</v>
      </c>
      <c r="AG52" s="167">
        <f t="shared" si="34"/>
        <v>2794.4714570187712</v>
      </c>
      <c r="AH52" s="167">
        <f t="shared" si="34"/>
        <v>2975.5225588785461</v>
      </c>
      <c r="AI52" s="167">
        <f t="shared" si="34"/>
        <v>3156.5348277676944</v>
      </c>
      <c r="AJ52" s="167">
        <f t="shared" si="34"/>
        <v>3337.9078831477427</v>
      </c>
      <c r="AK52" s="167">
        <f t="shared" si="34"/>
        <v>3519.9788758410859</v>
      </c>
      <c r="AL52" s="167">
        <f t="shared" si="34"/>
        <v>3703.032253148182</v>
      </c>
      <c r="AM52" s="167">
        <f t="shared" si="34"/>
        <v>3887.3079974785737</v>
      </c>
      <c r="AN52" s="167">
        <f t="shared" si="34"/>
        <v>4073.0085771165336</v>
      </c>
      <c r="AO52" s="167">
        <f t="shared" si="34"/>
        <v>4260.3048104408545</v>
      </c>
      <c r="AP52" s="167">
        <f t="shared" si="34"/>
        <v>4449.3408134479678</v>
      </c>
      <c r="AQ52" s="167">
        <f t="shared" si="34"/>
        <v>4640.2381738766908</v>
      </c>
      <c r="AR52" s="167">
        <f t="shared" si="34"/>
        <v>4833.0994728325113</v>
      </c>
      <c r="AS52" s="167">
        <f t="shared" si="34"/>
        <v>5043.5670548169865</v>
      </c>
      <c r="AT52" s="167">
        <f t="shared" si="34"/>
        <v>5269.8479115149048</v>
      </c>
      <c r="AU52" s="167">
        <f t="shared" si="34"/>
        <v>5510.4293182313095</v>
      </c>
      <c r="AV52" s="167">
        <f t="shared" si="34"/>
        <v>5848.1320046758246</v>
      </c>
      <c r="AW52" s="167">
        <f t="shared" si="34"/>
        <v>6188.5273603442365</v>
      </c>
      <c r="AX52" s="167">
        <f t="shared" si="34"/>
        <v>6532.2260247297218</v>
      </c>
      <c r="AY52" s="167">
        <f t="shared" si="34"/>
        <v>6879.7431819690228</v>
      </c>
      <c r="AZ52" s="167">
        <f t="shared" si="34"/>
        <v>7231.5134824535971</v>
      </c>
      <c r="BA52" s="167">
        <f t="shared" si="34"/>
        <v>7587.9036318898598</v>
      </c>
      <c r="BB52" s="167">
        <f t="shared" si="34"/>
        <v>7949.2230124335747</v>
      </c>
      <c r="BC52" s="167">
        <f t="shared" si="34"/>
        <v>8322.6899303630762</v>
      </c>
      <c r="BD52" s="167">
        <f t="shared" si="34"/>
        <v>8707.6409659172241</v>
      </c>
      <c r="BE52" s="167">
        <f t="shared" si="34"/>
        <v>9103.5164053193075</v>
      </c>
      <c r="BF52" s="167">
        <f t="shared" si="34"/>
        <v>10123.635037499282</v>
      </c>
      <c r="BG52" s="167">
        <f t="shared" si="34"/>
        <v>11082.543739871631</v>
      </c>
      <c r="BH52" s="167">
        <f t="shared" si="34"/>
        <v>11991.460881011271</v>
      </c>
      <c r="BI52" s="167">
        <f t="shared" si="34"/>
        <v>12859.851170611049</v>
      </c>
      <c r="BJ52" s="167">
        <f t="shared" si="34"/>
        <v>13695.699791986333</v>
      </c>
      <c r="BK52" s="167">
        <f t="shared" si="34"/>
        <v>14505.743682100769</v>
      </c>
      <c r="BL52" s="167">
        <f t="shared" si="34"/>
        <v>14595.719360092329</v>
      </c>
      <c r="BM52" s="167">
        <f t="shared" si="34"/>
        <v>14774.663088591895</v>
      </c>
      <c r="BN52" s="322">
        <f t="shared" si="34"/>
        <v>15247.905781719386</v>
      </c>
      <c r="BO52" s="322">
        <f t="shared" si="34"/>
        <v>16329.65038737909</v>
      </c>
      <c r="BP52" s="498">
        <f t="shared" si="34"/>
        <v>17382.885769244051</v>
      </c>
      <c r="BQ52" s="696">
        <f t="shared" si="34"/>
        <v>18414.390440072555</v>
      </c>
      <c r="BR52" s="654">
        <f t="shared" si="34"/>
        <v>19429.883293389801</v>
      </c>
    </row>
  </sheetData>
  <mergeCells count="2">
    <mergeCell ref="A43:B43"/>
    <mergeCell ref="A35:B3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S52"/>
  <sheetViews>
    <sheetView topLeftCell="A37" zoomScale="70" zoomScaleNormal="70" workbookViewId="0">
      <pane xSplit="2" topLeftCell="BK1" activePane="topRight" state="frozen"/>
      <selection pane="topRight" activeCell="A46" sqref="A46"/>
    </sheetView>
  </sheetViews>
  <sheetFormatPr defaultColWidth="9.33203125" defaultRowHeight="14.4" x14ac:dyDescent="0.3"/>
  <cols>
    <col min="1" max="1" width="37.33203125" style="2" customWidth="1"/>
    <col min="2" max="2" width="21.33203125" style="2" customWidth="1"/>
    <col min="3" max="7" width="11.5546875" style="2" bestFit="1" customWidth="1"/>
    <col min="8" max="30" width="12.6640625" style="2" bestFit="1" customWidth="1"/>
    <col min="31" max="66" width="14.5546875" style="2" bestFit="1" customWidth="1"/>
    <col min="67" max="67" width="12.44140625" style="2" customWidth="1"/>
    <col min="68" max="68" width="17" style="287" customWidth="1"/>
    <col min="69" max="69" width="14" style="2" customWidth="1"/>
    <col min="70" max="70" width="16" style="2" customWidth="1"/>
    <col min="71" max="16384" width="9.33203125" style="2"/>
  </cols>
  <sheetData>
    <row r="1" spans="1:71" ht="15" thickBot="1" x14ac:dyDescent="0.35">
      <c r="BO1" s="482"/>
    </row>
    <row r="2" spans="1:71" ht="15.6" x14ac:dyDescent="0.3">
      <c r="A2" s="79" t="s">
        <v>0</v>
      </c>
      <c r="B2" s="80" t="s">
        <v>43</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464">
        <v>2017</v>
      </c>
      <c r="BR2" s="353">
        <v>2018</v>
      </c>
    </row>
    <row r="3" spans="1:71" s="18" customFormat="1" ht="16.2" thickBot="1" x14ac:dyDescent="0.35">
      <c r="A3" s="313"/>
      <c r="B3" s="314"/>
      <c r="C3" s="171">
        <f>Population!D28</f>
        <v>6950</v>
      </c>
      <c r="D3" s="171">
        <f t="shared" ref="D3:L3" si="0">C3+($C$3*(C6/100))</f>
        <v>7680.7</v>
      </c>
      <c r="E3" s="171">
        <f t="shared" si="0"/>
        <v>8411.4</v>
      </c>
      <c r="F3" s="171">
        <f t="shared" si="0"/>
        <v>9142.1</v>
      </c>
      <c r="G3" s="171">
        <f t="shared" si="0"/>
        <v>9872.8000000000011</v>
      </c>
      <c r="H3" s="171">
        <f t="shared" si="0"/>
        <v>10603.500000000002</v>
      </c>
      <c r="I3" s="171">
        <f t="shared" si="0"/>
        <v>11334.200000000003</v>
      </c>
      <c r="J3" s="171">
        <f t="shared" si="0"/>
        <v>12064.900000000003</v>
      </c>
      <c r="K3" s="171">
        <f t="shared" si="0"/>
        <v>12795.600000000004</v>
      </c>
      <c r="L3" s="171">
        <f t="shared" si="0"/>
        <v>13526.300000000005</v>
      </c>
      <c r="M3" s="171">
        <f>Population!E28</f>
        <v>14257</v>
      </c>
      <c r="N3" s="171">
        <f t="shared" ref="N3:V3" si="1">M3+($M$3*(M6/100))</f>
        <v>16607.2</v>
      </c>
      <c r="O3" s="171">
        <f t="shared" si="1"/>
        <v>18957.400000000001</v>
      </c>
      <c r="P3" s="171">
        <f t="shared" si="1"/>
        <v>21307.600000000002</v>
      </c>
      <c r="Q3" s="171">
        <f t="shared" si="1"/>
        <v>23657.800000000003</v>
      </c>
      <c r="R3" s="171">
        <f t="shared" si="1"/>
        <v>26008.000000000004</v>
      </c>
      <c r="S3" s="171">
        <f t="shared" si="1"/>
        <v>28358.200000000004</v>
      </c>
      <c r="T3" s="171">
        <f t="shared" si="1"/>
        <v>30708.400000000005</v>
      </c>
      <c r="U3" s="171">
        <f t="shared" si="1"/>
        <v>33058.600000000006</v>
      </c>
      <c r="V3" s="171">
        <f t="shared" si="1"/>
        <v>35408.800000000003</v>
      </c>
      <c r="W3" s="171">
        <f>Population!F28</f>
        <v>37759</v>
      </c>
      <c r="X3" s="171">
        <f t="shared" ref="X3:AF3" si="2">W3+($W$3*(W6/100))</f>
        <v>46164.5</v>
      </c>
      <c r="Y3" s="171">
        <f t="shared" si="2"/>
        <v>54570</v>
      </c>
      <c r="Z3" s="171">
        <f t="shared" si="2"/>
        <v>62975.5</v>
      </c>
      <c r="AA3" s="171">
        <f t="shared" si="2"/>
        <v>71381</v>
      </c>
      <c r="AB3" s="171">
        <f t="shared" si="2"/>
        <v>79786.5</v>
      </c>
      <c r="AC3" s="171">
        <f t="shared" si="2"/>
        <v>88192</v>
      </c>
      <c r="AD3" s="171">
        <f t="shared" si="2"/>
        <v>96597.5</v>
      </c>
      <c r="AE3" s="171">
        <f t="shared" si="2"/>
        <v>105003</v>
      </c>
      <c r="AF3" s="171">
        <f t="shared" si="2"/>
        <v>113408.5</v>
      </c>
      <c r="AG3" s="171">
        <f>Population!G28</f>
        <v>121814</v>
      </c>
      <c r="AH3" s="171">
        <f t="shared" ref="AH3:AP3" si="3">AG3+($AG$3*(AG6/100))</f>
        <v>141427.20000000001</v>
      </c>
      <c r="AI3" s="171">
        <f t="shared" si="3"/>
        <v>161040.40000000002</v>
      </c>
      <c r="AJ3" s="171">
        <f t="shared" si="3"/>
        <v>180653.60000000003</v>
      </c>
      <c r="AK3" s="171">
        <f t="shared" si="3"/>
        <v>200266.80000000005</v>
      </c>
      <c r="AL3" s="171">
        <f t="shared" si="3"/>
        <v>219880.00000000006</v>
      </c>
      <c r="AM3" s="171">
        <f t="shared" si="3"/>
        <v>239493.20000000007</v>
      </c>
      <c r="AN3" s="171">
        <f t="shared" si="3"/>
        <v>259106.40000000008</v>
      </c>
      <c r="AO3" s="171">
        <f t="shared" si="3"/>
        <v>278719.60000000009</v>
      </c>
      <c r="AP3" s="171">
        <f t="shared" si="3"/>
        <v>298332.8000000001</v>
      </c>
      <c r="AQ3" s="171">
        <f>Population!H28</f>
        <v>317946</v>
      </c>
      <c r="AR3" s="171">
        <f t="shared" ref="AR3:AZ3" si="4">AQ3+($AQ$3*(AQ6/100))</f>
        <v>330252</v>
      </c>
      <c r="AS3" s="171">
        <f t="shared" si="4"/>
        <v>342558</v>
      </c>
      <c r="AT3" s="171">
        <f t="shared" si="4"/>
        <v>354864</v>
      </c>
      <c r="AU3" s="171">
        <f t="shared" si="4"/>
        <v>367170</v>
      </c>
      <c r="AV3" s="171">
        <f t="shared" si="4"/>
        <v>379476</v>
      </c>
      <c r="AW3" s="171">
        <f t="shared" si="4"/>
        <v>391782</v>
      </c>
      <c r="AX3" s="171">
        <f t="shared" si="4"/>
        <v>404088</v>
      </c>
      <c r="AY3" s="171">
        <f t="shared" si="4"/>
        <v>416394</v>
      </c>
      <c r="AZ3" s="171">
        <f t="shared" si="4"/>
        <v>428700</v>
      </c>
      <c r="BA3" s="171">
        <f>Population!I28</f>
        <v>441006</v>
      </c>
      <c r="BB3" s="171">
        <f t="shared" ref="BB3:BJ3" si="5">BA3+($BA$3*(BA6/100))</f>
        <v>454082.5</v>
      </c>
      <c r="BC3" s="171">
        <f t="shared" si="5"/>
        <v>467159</v>
      </c>
      <c r="BD3" s="171">
        <f t="shared" si="5"/>
        <v>480235.5</v>
      </c>
      <c r="BE3" s="171">
        <f t="shared" si="5"/>
        <v>493312</v>
      </c>
      <c r="BF3" s="171">
        <f t="shared" si="5"/>
        <v>506388.5</v>
      </c>
      <c r="BG3" s="171">
        <f t="shared" si="5"/>
        <v>519465</v>
      </c>
      <c r="BH3" s="171">
        <f t="shared" si="5"/>
        <v>532541.5</v>
      </c>
      <c r="BI3" s="171">
        <f t="shared" si="5"/>
        <v>545618</v>
      </c>
      <c r="BJ3" s="171">
        <f t="shared" si="5"/>
        <v>558694.5</v>
      </c>
      <c r="BK3" s="171">
        <f>Population!J28</f>
        <v>571771</v>
      </c>
      <c r="BL3" s="171">
        <f>BK3+($BK$3*(BK6/100))</f>
        <v>588724.88153789286</v>
      </c>
      <c r="BM3" s="171">
        <f>BL3+($BK$3*(BL6/100))</f>
        <v>605678.76307578571</v>
      </c>
      <c r="BN3" s="171">
        <f>BM3+($BK$3*(BM6/100))</f>
        <v>622632.64461367857</v>
      </c>
      <c r="BO3" s="171">
        <f>BN3+($BK$3*(BN6/100))</f>
        <v>639586.52615157142</v>
      </c>
      <c r="BP3" s="171">
        <f t="shared" ref="BP3:BR3" si="6">BO3+($BK$3*(BO6/100))</f>
        <v>656540.40768946428</v>
      </c>
      <c r="BQ3" s="578">
        <f t="shared" si="6"/>
        <v>673494.28922735713</v>
      </c>
      <c r="BR3" s="355">
        <f t="shared" si="6"/>
        <v>690448.17076524999</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483"/>
      <c r="BP4" s="678"/>
      <c r="BR4" s="678"/>
    </row>
    <row r="5" spans="1:71" ht="31.2" x14ac:dyDescent="0.3">
      <c r="A5" s="79" t="s">
        <v>1</v>
      </c>
      <c r="B5" s="80" t="s">
        <v>43</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144">
        <v>2016</v>
      </c>
      <c r="BQ5" s="464">
        <v>2017</v>
      </c>
      <c r="BR5" s="353">
        <v>2018</v>
      </c>
    </row>
    <row r="6" spans="1:71" ht="16.2" thickBot="1" x14ac:dyDescent="0.35">
      <c r="A6" s="42"/>
      <c r="B6" s="22"/>
      <c r="C6" s="154">
        <f t="shared" ref="C6:L6" si="7">((($M$3-$C$3)/$C$3)*100)/10</f>
        <v>10.513669064748202</v>
      </c>
      <c r="D6" s="154">
        <f t="shared" si="7"/>
        <v>10.513669064748202</v>
      </c>
      <c r="E6" s="154">
        <f t="shared" si="7"/>
        <v>10.513669064748202</v>
      </c>
      <c r="F6" s="154">
        <f t="shared" si="7"/>
        <v>10.513669064748202</v>
      </c>
      <c r="G6" s="154">
        <f t="shared" si="7"/>
        <v>10.513669064748202</v>
      </c>
      <c r="H6" s="154">
        <f t="shared" si="7"/>
        <v>10.513669064748202</v>
      </c>
      <c r="I6" s="154">
        <f t="shared" si="7"/>
        <v>10.513669064748202</v>
      </c>
      <c r="J6" s="154">
        <f t="shared" si="7"/>
        <v>10.513669064748202</v>
      </c>
      <c r="K6" s="154">
        <f t="shared" si="7"/>
        <v>10.513669064748202</v>
      </c>
      <c r="L6" s="154">
        <f t="shared" si="7"/>
        <v>10.513669064748202</v>
      </c>
      <c r="M6" s="154">
        <f t="shared" ref="M6:V6" si="8">((($W$3-$M$3)/$M$3)*100)/10</f>
        <v>16.48453391316546</v>
      </c>
      <c r="N6" s="154">
        <f t="shared" si="8"/>
        <v>16.48453391316546</v>
      </c>
      <c r="O6" s="154">
        <f t="shared" si="8"/>
        <v>16.48453391316546</v>
      </c>
      <c r="P6" s="154">
        <f t="shared" si="8"/>
        <v>16.48453391316546</v>
      </c>
      <c r="Q6" s="154">
        <f t="shared" si="8"/>
        <v>16.48453391316546</v>
      </c>
      <c r="R6" s="154">
        <f t="shared" si="8"/>
        <v>16.48453391316546</v>
      </c>
      <c r="S6" s="154">
        <f t="shared" si="8"/>
        <v>16.48453391316546</v>
      </c>
      <c r="T6" s="154">
        <f t="shared" si="8"/>
        <v>16.48453391316546</v>
      </c>
      <c r="U6" s="154">
        <f t="shared" si="8"/>
        <v>16.48453391316546</v>
      </c>
      <c r="V6" s="154">
        <f t="shared" si="8"/>
        <v>16.48453391316546</v>
      </c>
      <c r="W6" s="154">
        <f t="shared" ref="W6:AF6" si="9">((($AG$3-$W$3)/$W$3)*100)/10</f>
        <v>22.260917926851874</v>
      </c>
      <c r="X6" s="154">
        <f t="shared" si="9"/>
        <v>22.260917926851874</v>
      </c>
      <c r="Y6" s="154">
        <f t="shared" si="9"/>
        <v>22.260917926851874</v>
      </c>
      <c r="Z6" s="154">
        <f t="shared" si="9"/>
        <v>22.260917926851874</v>
      </c>
      <c r="AA6" s="154">
        <f t="shared" si="9"/>
        <v>22.260917926851874</v>
      </c>
      <c r="AB6" s="154">
        <f t="shared" si="9"/>
        <v>22.260917926851874</v>
      </c>
      <c r="AC6" s="154">
        <f t="shared" si="9"/>
        <v>22.260917926851874</v>
      </c>
      <c r="AD6" s="154">
        <f t="shared" si="9"/>
        <v>22.260917926851874</v>
      </c>
      <c r="AE6" s="154">
        <f t="shared" si="9"/>
        <v>22.260917926851874</v>
      </c>
      <c r="AF6" s="154">
        <f t="shared" si="9"/>
        <v>22.260917926851874</v>
      </c>
      <c r="AG6" s="154">
        <f t="shared" ref="AG6:AP6" si="10">((($AQ$3-$AG$3)/$AG$3)*100)/10</f>
        <v>16.100940778564041</v>
      </c>
      <c r="AH6" s="154">
        <f t="shared" si="10"/>
        <v>16.100940778564041</v>
      </c>
      <c r="AI6" s="154">
        <f t="shared" si="10"/>
        <v>16.100940778564041</v>
      </c>
      <c r="AJ6" s="154">
        <f t="shared" si="10"/>
        <v>16.100940778564041</v>
      </c>
      <c r="AK6" s="154">
        <f t="shared" si="10"/>
        <v>16.100940778564041</v>
      </c>
      <c r="AL6" s="154">
        <f t="shared" si="10"/>
        <v>16.100940778564041</v>
      </c>
      <c r="AM6" s="154">
        <f t="shared" si="10"/>
        <v>16.100940778564041</v>
      </c>
      <c r="AN6" s="154">
        <f t="shared" si="10"/>
        <v>16.100940778564041</v>
      </c>
      <c r="AO6" s="154">
        <f t="shared" si="10"/>
        <v>16.100940778564041</v>
      </c>
      <c r="AP6" s="154">
        <f t="shared" si="10"/>
        <v>16.100940778564041</v>
      </c>
      <c r="AQ6" s="154">
        <f t="shared" ref="AQ6:AZ6" si="11">((($BA$3-$AQ$3)/$AQ$3)*100)/10</f>
        <v>3.8704685701345509</v>
      </c>
      <c r="AR6" s="154">
        <f t="shared" si="11"/>
        <v>3.8704685701345509</v>
      </c>
      <c r="AS6" s="154">
        <f t="shared" si="11"/>
        <v>3.8704685701345509</v>
      </c>
      <c r="AT6" s="154">
        <f t="shared" si="11"/>
        <v>3.8704685701345509</v>
      </c>
      <c r="AU6" s="154">
        <f t="shared" si="11"/>
        <v>3.8704685701345509</v>
      </c>
      <c r="AV6" s="154">
        <f t="shared" si="11"/>
        <v>3.8704685701345509</v>
      </c>
      <c r="AW6" s="154">
        <f t="shared" si="11"/>
        <v>3.8704685701345509</v>
      </c>
      <c r="AX6" s="154">
        <f t="shared" si="11"/>
        <v>3.8704685701345509</v>
      </c>
      <c r="AY6" s="154">
        <f t="shared" si="11"/>
        <v>3.8704685701345509</v>
      </c>
      <c r="AZ6" s="154">
        <f t="shared" si="11"/>
        <v>3.8704685701345509</v>
      </c>
      <c r="BA6" s="154">
        <f t="shared" ref="BA6:BR6" si="12">((($BK$3-$BA$3)/$BA$3)*100)/10</f>
        <v>2.9651524015546271</v>
      </c>
      <c r="BB6" s="154">
        <f t="shared" si="12"/>
        <v>2.9651524015546271</v>
      </c>
      <c r="BC6" s="154">
        <f t="shared" si="12"/>
        <v>2.9651524015546271</v>
      </c>
      <c r="BD6" s="154">
        <f t="shared" si="12"/>
        <v>2.9651524015546271</v>
      </c>
      <c r="BE6" s="154">
        <f t="shared" si="12"/>
        <v>2.9651524015546271</v>
      </c>
      <c r="BF6" s="154">
        <f t="shared" si="12"/>
        <v>2.9651524015546271</v>
      </c>
      <c r="BG6" s="154">
        <f t="shared" si="12"/>
        <v>2.9651524015546271</v>
      </c>
      <c r="BH6" s="154">
        <f t="shared" si="12"/>
        <v>2.9651524015546271</v>
      </c>
      <c r="BI6" s="154">
        <f t="shared" si="12"/>
        <v>2.9651524015546271</v>
      </c>
      <c r="BJ6" s="154">
        <f t="shared" si="12"/>
        <v>2.9651524015546271</v>
      </c>
      <c r="BK6" s="154">
        <f t="shared" si="12"/>
        <v>2.9651524015546271</v>
      </c>
      <c r="BL6" s="154">
        <f t="shared" si="12"/>
        <v>2.9651524015546271</v>
      </c>
      <c r="BM6" s="154">
        <f t="shared" si="12"/>
        <v>2.9651524015546271</v>
      </c>
      <c r="BN6" s="212">
        <f t="shared" si="12"/>
        <v>2.9651524015546271</v>
      </c>
      <c r="BO6" s="494">
        <f t="shared" si="12"/>
        <v>2.9651524015546271</v>
      </c>
      <c r="BP6" s="669">
        <f t="shared" si="12"/>
        <v>2.9651524015546271</v>
      </c>
      <c r="BQ6" s="211">
        <f t="shared" si="12"/>
        <v>2.9651524015546271</v>
      </c>
      <c r="BR6" s="672">
        <f t="shared" si="12"/>
        <v>2.9651524015546271</v>
      </c>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P7" s="678"/>
      <c r="BR7" s="678"/>
      <c r="BS7" s="619"/>
    </row>
    <row r="8" spans="1:71" ht="31.2"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64">
        <v>2015</v>
      </c>
      <c r="BP8" s="144">
        <v>2016</v>
      </c>
      <c r="BQ8" s="464">
        <v>2017</v>
      </c>
      <c r="BR8" s="353">
        <v>2018</v>
      </c>
    </row>
    <row r="9" spans="1:71" ht="16.2" thickBot="1" x14ac:dyDescent="0.35">
      <c r="A9" s="39"/>
      <c r="B9" s="24"/>
      <c r="C9" s="151">
        <f t="shared" ref="C9:K9" si="13">D9-($M$9*(C12/100))</f>
        <v>0.13148434875855936</v>
      </c>
      <c r="D9" s="151">
        <f t="shared" si="13"/>
        <v>0.13319290244299262</v>
      </c>
      <c r="E9" s="151">
        <f t="shared" si="13"/>
        <v>0.13490145612742588</v>
      </c>
      <c r="F9" s="151">
        <f t="shared" si="13"/>
        <v>0.13661000981185914</v>
      </c>
      <c r="G9" s="151">
        <f t="shared" si="13"/>
        <v>0.1383185634962924</v>
      </c>
      <c r="H9" s="151">
        <f t="shared" si="13"/>
        <v>0.14002711718072566</v>
      </c>
      <c r="I9" s="151">
        <f t="shared" si="13"/>
        <v>0.14173567086515892</v>
      </c>
      <c r="J9" s="151">
        <f t="shared" si="13"/>
        <v>0.14344422454959219</v>
      </c>
      <c r="K9" s="151">
        <f t="shared" si="13"/>
        <v>0.14515277823402545</v>
      </c>
      <c r="L9" s="151">
        <f>M9-($M$9*(L12/100))</f>
        <v>0.14686133191845871</v>
      </c>
      <c r="M9" s="151">
        <f t="shared" ref="M9:U9" si="14">N9-($W$9*(M12/100))</f>
        <v>0.14856988560289197</v>
      </c>
      <c r="N9" s="151">
        <f t="shared" si="14"/>
        <v>0.15027587202620277</v>
      </c>
      <c r="O9" s="151">
        <f t="shared" si="14"/>
        <v>0.15198185844951356</v>
      </c>
      <c r="P9" s="151">
        <f t="shared" si="14"/>
        <v>0.15368784487282436</v>
      </c>
      <c r="Q9" s="151">
        <f t="shared" si="14"/>
        <v>0.15539383129613515</v>
      </c>
      <c r="R9" s="151">
        <f t="shared" si="14"/>
        <v>0.15709981771944595</v>
      </c>
      <c r="S9" s="151">
        <f t="shared" si="14"/>
        <v>0.15880580414275675</v>
      </c>
      <c r="T9" s="151">
        <f t="shared" si="14"/>
        <v>0.16051179056606754</v>
      </c>
      <c r="U9" s="151">
        <f t="shared" si="14"/>
        <v>0.16221777698937834</v>
      </c>
      <c r="V9" s="151">
        <f>W9-($W$9*(V12/100))</f>
        <v>0.16392376341268913</v>
      </c>
      <c r="W9" s="151">
        <f t="shared" ref="W9:AE9" si="15">X9-($AG$9*(W12/100))</f>
        <v>0.16562974983599993</v>
      </c>
      <c r="X9" s="151">
        <f t="shared" si="15"/>
        <v>0.16848409605239992</v>
      </c>
      <c r="Y9" s="151">
        <f t="shared" si="15"/>
        <v>0.17133844226879991</v>
      </c>
      <c r="Z9" s="151">
        <f t="shared" si="15"/>
        <v>0.1741927884851999</v>
      </c>
      <c r="AA9" s="151">
        <f t="shared" si="15"/>
        <v>0.17704713470159988</v>
      </c>
      <c r="AB9" s="151">
        <f t="shared" si="15"/>
        <v>0.17990148091799987</v>
      </c>
      <c r="AC9" s="151">
        <f t="shared" si="15"/>
        <v>0.18275582713439986</v>
      </c>
      <c r="AD9" s="151">
        <f t="shared" si="15"/>
        <v>0.18561017335079985</v>
      </c>
      <c r="AE9" s="151">
        <f t="shared" si="15"/>
        <v>0.18846451956719984</v>
      </c>
      <c r="AF9" s="151">
        <f>AG9-($AG$9*(AF12/100))</f>
        <v>0.19131886578359983</v>
      </c>
      <c r="AG9" s="151">
        <f t="shared" ref="AG9:AO9" si="16">AH9-($AQ$9*(AG12/100))</f>
        <v>0.19417321199999982</v>
      </c>
      <c r="AH9" s="151">
        <f t="shared" si="16"/>
        <v>0.19563473079999982</v>
      </c>
      <c r="AI9" s="151">
        <f t="shared" si="16"/>
        <v>0.19709624959999983</v>
      </c>
      <c r="AJ9" s="151">
        <f t="shared" si="16"/>
        <v>0.19855776839999983</v>
      </c>
      <c r="AK9" s="151">
        <f t="shared" si="16"/>
        <v>0.20001928719999984</v>
      </c>
      <c r="AL9" s="151">
        <f t="shared" si="16"/>
        <v>0.20148080599999985</v>
      </c>
      <c r="AM9" s="151">
        <f t="shared" si="16"/>
        <v>0.20294232479999985</v>
      </c>
      <c r="AN9" s="151">
        <f t="shared" si="16"/>
        <v>0.20440384359999986</v>
      </c>
      <c r="AO9" s="151">
        <f t="shared" si="16"/>
        <v>0.20586536239999986</v>
      </c>
      <c r="AP9" s="151">
        <f>AQ9-($AQ$9*(AP12/100))</f>
        <v>0.20732688119999987</v>
      </c>
      <c r="AQ9" s="151">
        <f t="shared" ref="AQ9:AY9" si="17">AR9-($BA$9*AQ12%)</f>
        <v>0.20878839999999987</v>
      </c>
      <c r="AR9" s="151">
        <f t="shared" si="17"/>
        <v>0.21168955999999989</v>
      </c>
      <c r="AS9" s="151">
        <f t="shared" si="17"/>
        <v>0.2145907199999999</v>
      </c>
      <c r="AT9" s="151">
        <f t="shared" si="17"/>
        <v>0.21749187999999992</v>
      </c>
      <c r="AU9" s="151">
        <f t="shared" si="17"/>
        <v>0.22039303999999993</v>
      </c>
      <c r="AV9" s="151">
        <f t="shared" si="17"/>
        <v>0.22329419999999994</v>
      </c>
      <c r="AW9" s="151">
        <f t="shared" si="17"/>
        <v>0.22619535999999996</v>
      </c>
      <c r="AX9" s="151">
        <f t="shared" si="17"/>
        <v>0.22909651999999997</v>
      </c>
      <c r="AY9" s="151">
        <f t="shared" si="17"/>
        <v>0.23199767999999998</v>
      </c>
      <c r="AZ9" s="151">
        <f>BA9-($BA$9*AZ12%)</f>
        <v>0.23489884</v>
      </c>
      <c r="BA9" s="151">
        <f>BB9-($BE$9*BA12%)</f>
        <v>0.23780000000000001</v>
      </c>
      <c r="BB9" s="151">
        <f>BC9-($BE$9*BB12%)</f>
        <v>0.24085000000000001</v>
      </c>
      <c r="BC9" s="151">
        <f>BD9-($BE$9*BC12%)</f>
        <v>0.24390000000000001</v>
      </c>
      <c r="BD9" s="151">
        <f>BE9-($BE$9*BD12%)</f>
        <v>0.24695</v>
      </c>
      <c r="BE9" s="151">
        <f>'Per Capita Generation'!E29</f>
        <v>0.25</v>
      </c>
      <c r="BF9" s="151">
        <f t="shared" ref="BF9:BK9" si="18">BE9+($BE$9*(BE12/100))</f>
        <v>0.25305</v>
      </c>
      <c r="BG9" s="151">
        <f t="shared" si="18"/>
        <v>0.25609999999999999</v>
      </c>
      <c r="BH9" s="151">
        <f t="shared" si="18"/>
        <v>0.25914999999999999</v>
      </c>
      <c r="BI9" s="151">
        <f t="shared" si="18"/>
        <v>0.26219999999999999</v>
      </c>
      <c r="BJ9" s="151">
        <f t="shared" si="18"/>
        <v>0.26524999999999999</v>
      </c>
      <c r="BK9" s="151">
        <f t="shared" si="18"/>
        <v>0.26829999999999998</v>
      </c>
      <c r="BL9" s="196">
        <f>BK9+($BK$9*(BK12/100))</f>
        <v>0.27157325999999998</v>
      </c>
      <c r="BM9" s="196">
        <f>BL9+($BK$9*(BL12/100))</f>
        <v>0.27484651999999998</v>
      </c>
      <c r="BN9" s="196">
        <f>BM9+($BK$9*(BM12/100))</f>
        <v>0.27811977999999998</v>
      </c>
      <c r="BO9" s="579">
        <f>BN9+($BK$9*(BN12/100))</f>
        <v>0.28139303999999998</v>
      </c>
      <c r="BP9" s="196">
        <f t="shared" ref="BP9:BR9" si="19">BO9+($BK$9*(BO12/100))</f>
        <v>0.28466629999999998</v>
      </c>
      <c r="BQ9" s="579">
        <f t="shared" si="19"/>
        <v>0.28793955999999998</v>
      </c>
      <c r="BR9" s="661">
        <f t="shared" si="19"/>
        <v>0.29121281999999998</v>
      </c>
    </row>
    <row r="10" spans="1:71" ht="16.2" thickBot="1" x14ac:dyDescent="0.35">
      <c r="A10" s="68"/>
      <c r="B10" s="64"/>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483"/>
      <c r="BP10" s="678"/>
      <c r="BQ10" s="678"/>
      <c r="BR10" s="678"/>
    </row>
    <row r="11" spans="1:71" ht="31.2" x14ac:dyDescent="0.3">
      <c r="A11" s="79" t="s">
        <v>4</v>
      </c>
      <c r="B11" s="65"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481">
        <v>2015</v>
      </c>
      <c r="BP11" s="144">
        <v>2016</v>
      </c>
      <c r="BQ11" s="144">
        <v>2017</v>
      </c>
      <c r="BR11" s="353">
        <v>2018</v>
      </c>
    </row>
    <row r="12" spans="1:71" ht="16.2" thickBot="1" x14ac:dyDescent="0.35">
      <c r="A12" s="66"/>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24">
        <v>1.22</v>
      </c>
      <c r="BP12" s="24">
        <v>1.22</v>
      </c>
      <c r="BQ12" s="24">
        <v>1.22</v>
      </c>
      <c r="BR12" s="681">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483"/>
      <c r="BP13" s="678"/>
      <c r="BR13" s="483"/>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481">
        <v>2016</v>
      </c>
      <c r="BQ14" s="464">
        <v>2017</v>
      </c>
      <c r="BR14" s="353">
        <v>2018</v>
      </c>
    </row>
    <row r="15" spans="1:71" ht="16.2" thickBot="1" x14ac:dyDescent="0.35">
      <c r="A15" s="39"/>
      <c r="B15" s="24"/>
      <c r="C15" s="199">
        <f t="shared" ref="C15:AX15" si="20">C9*C3*365/10^6</f>
        <v>0.33354292171327543</v>
      </c>
      <c r="D15" s="199">
        <f t="shared" si="20"/>
        <v>0.37340037491477107</v>
      </c>
      <c r="E15" s="199">
        <f t="shared" si="20"/>
        <v>0.41416918944563397</v>
      </c>
      <c r="F15" s="199">
        <f t="shared" si="20"/>
        <v>0.45584936530586401</v>
      </c>
      <c r="G15" s="199">
        <f t="shared" si="20"/>
        <v>0.49844090249546152</v>
      </c>
      <c r="H15" s="199">
        <f t="shared" si="20"/>
        <v>0.54194380101442607</v>
      </c>
      <c r="I15" s="199">
        <f t="shared" si="20"/>
        <v>0.58635806086275788</v>
      </c>
      <c r="J15" s="199">
        <f t="shared" si="20"/>
        <v>0.63168368204045688</v>
      </c>
      <c r="K15" s="199">
        <f t="shared" si="20"/>
        <v>0.6779206645475232</v>
      </c>
      <c r="L15" s="199">
        <f t="shared" si="20"/>
        <v>0.72506900838395683</v>
      </c>
      <c r="M15" s="199">
        <f t="shared" si="20"/>
        <v>0.77312871354975721</v>
      </c>
      <c r="N15" s="199">
        <f t="shared" si="20"/>
        <v>0.91091643359844743</v>
      </c>
      <c r="O15" s="199">
        <f t="shared" si="20"/>
        <v>1.0516310224303451</v>
      </c>
      <c r="P15" s="199">
        <f t="shared" si="20"/>
        <v>1.1952724800454504</v>
      </c>
      <c r="Q15" s="199">
        <f t="shared" si="20"/>
        <v>1.341840806443763</v>
      </c>
      <c r="R15" s="199">
        <f t="shared" si="20"/>
        <v>1.4913360016252832</v>
      </c>
      <c r="S15" s="199">
        <f t="shared" si="20"/>
        <v>1.6437580655900108</v>
      </c>
      <c r="T15" s="199">
        <f t="shared" si="20"/>
        <v>1.7991069983379457</v>
      </c>
      <c r="U15" s="199">
        <f t="shared" si="20"/>
        <v>1.9573827998690883</v>
      </c>
      <c r="V15" s="199">
        <f t="shared" si="20"/>
        <v>2.1185854701834383</v>
      </c>
      <c r="W15" s="199">
        <f t="shared" si="20"/>
        <v>2.2827150092809956</v>
      </c>
      <c r="X15" s="215">
        <f t="shared" si="20"/>
        <v>2.8389641790570206</v>
      </c>
      <c r="Y15" s="215">
        <f t="shared" si="20"/>
        <v>3.4127276600320702</v>
      </c>
      <c r="Z15" s="215">
        <f t="shared" si="20"/>
        <v>4.004005452206143</v>
      </c>
      <c r="AA15" s="215">
        <f t="shared" si="20"/>
        <v>4.6127975555792382</v>
      </c>
      <c r="AB15" s="215">
        <f t="shared" si="20"/>
        <v>5.2391039701513593</v>
      </c>
      <c r="AC15" s="215">
        <f t="shared" si="20"/>
        <v>5.8829246959225019</v>
      </c>
      <c r="AD15" s="215">
        <f t="shared" si="20"/>
        <v>6.5442597328926695</v>
      </c>
      <c r="AE15" s="215">
        <f t="shared" si="20"/>
        <v>7.2231090810618594</v>
      </c>
      <c r="AF15" s="215">
        <f t="shared" si="20"/>
        <v>7.9194727404300744</v>
      </c>
      <c r="AG15" s="215">
        <f t="shared" si="20"/>
        <v>8.6333507109973127</v>
      </c>
      <c r="AH15" s="215">
        <f t="shared" si="20"/>
        <v>10.098846352926174</v>
      </c>
      <c r="AI15" s="215">
        <f t="shared" si="20"/>
        <v>11.585267489040593</v>
      </c>
      <c r="AJ15" s="215">
        <f t="shared" si="20"/>
        <v>13.092614119340569</v>
      </c>
      <c r="AK15" s="215">
        <f t="shared" si="20"/>
        <v>14.620886243826103</v>
      </c>
      <c r="AL15" s="215">
        <f t="shared" si="20"/>
        <v>16.170083862497194</v>
      </c>
      <c r="AM15" s="215">
        <f t="shared" si="20"/>
        <v>17.740206975353839</v>
      </c>
      <c r="AN15" s="215">
        <f t="shared" si="20"/>
        <v>19.331255582396043</v>
      </c>
      <c r="AO15" s="215">
        <f t="shared" si="20"/>
        <v>20.943229683623805</v>
      </c>
      <c r="AP15" s="215">
        <f t="shared" si="20"/>
        <v>22.576129279037122</v>
      </c>
      <c r="AQ15" s="215">
        <f t="shared" si="20"/>
        <v>24.229954368635983</v>
      </c>
      <c r="AR15" s="215">
        <f t="shared" si="20"/>
        <v>25.517478707728785</v>
      </c>
      <c r="AS15" s="215">
        <f t="shared" si="20"/>
        <v>26.831065269542385</v>
      </c>
      <c r="AT15" s="215">
        <f t="shared" si="20"/>
        <v>28.170714054076786</v>
      </c>
      <c r="AU15" s="215">
        <f t="shared" si="20"/>
        <v>29.536425061331986</v>
      </c>
      <c r="AV15" s="215">
        <f t="shared" si="20"/>
        <v>30.928198291307993</v>
      </c>
      <c r="AW15" s="215">
        <f t="shared" si="20"/>
        <v>32.346033744004792</v>
      </c>
      <c r="AX15" s="215">
        <f t="shared" si="20"/>
        <v>33.789931419422395</v>
      </c>
      <c r="AY15" s="215">
        <f>AY9*AY3*365/10^6</f>
        <v>35.2598913175608</v>
      </c>
      <c r="AZ15" s="215">
        <f t="shared" ref="AZ15:BR15" si="21">AZ9*AZ3*365/10^6</f>
        <v>36.755913438420002</v>
      </c>
      <c r="BA15" s="215">
        <f t="shared" si="21"/>
        <v>38.277997782</v>
      </c>
      <c r="BB15" s="215">
        <f t="shared" si="21"/>
        <v>39.918506095625006</v>
      </c>
      <c r="BC15" s="215">
        <f t="shared" si="21"/>
        <v>41.588129236500002</v>
      </c>
      <c r="BD15" s="215">
        <f t="shared" si="21"/>
        <v>43.286867204625004</v>
      </c>
      <c r="BE15" s="215">
        <f t="shared" si="21"/>
        <v>45.014719999999997</v>
      </c>
      <c r="BF15" s="215">
        <f t="shared" si="21"/>
        <v>46.771687622625002</v>
      </c>
      <c r="BG15" s="215">
        <f t="shared" si="21"/>
        <v>48.557770072499999</v>
      </c>
      <c r="BH15" s="215">
        <f t="shared" si="21"/>
        <v>50.372967349625</v>
      </c>
      <c r="BI15" s="215">
        <f t="shared" si="21"/>
        <v>52.217279453999993</v>
      </c>
      <c r="BJ15" s="215">
        <f t="shared" si="21"/>
        <v>54.090706385625005</v>
      </c>
      <c r="BK15" s="215">
        <f t="shared" si="21"/>
        <v>55.993248144500001</v>
      </c>
      <c r="BL15" s="215">
        <f t="shared" si="21"/>
        <v>58.356906392661173</v>
      </c>
      <c r="BM15" s="215">
        <f t="shared" si="21"/>
        <v>60.761075598288727</v>
      </c>
      <c r="BN15" s="501">
        <f t="shared" si="21"/>
        <v>63.205755761382683</v>
      </c>
      <c r="BO15" s="215">
        <f t="shared" si="21"/>
        <v>65.69094688194302</v>
      </c>
      <c r="BP15" s="581">
        <f t="shared" si="21"/>
        <v>68.216648959969731</v>
      </c>
      <c r="BQ15" s="501">
        <f t="shared" si="21"/>
        <v>70.782861995462852</v>
      </c>
      <c r="BR15" s="666">
        <f t="shared" si="21"/>
        <v>73.389585988422354</v>
      </c>
      <c r="BS15" s="477"/>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P16" s="678"/>
      <c r="BQ16" s="678"/>
      <c r="BR16" s="678"/>
      <c r="BS16" s="619"/>
    </row>
    <row r="17" spans="1:71" ht="46.8" x14ac:dyDescent="0.3">
      <c r="A17" s="79" t="s">
        <v>6</v>
      </c>
      <c r="B17" s="80" t="s">
        <v>43</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144">
        <v>2015</v>
      </c>
      <c r="BP17" s="481">
        <v>2016</v>
      </c>
      <c r="BQ17" s="464">
        <v>2017</v>
      </c>
      <c r="BR17" s="353">
        <v>2018</v>
      </c>
    </row>
    <row r="18" spans="1:71" ht="16.2" thickBot="1" x14ac:dyDescent="0.35">
      <c r="A18" s="44"/>
      <c r="B18" s="26"/>
      <c r="C18" s="155">
        <f>'Proportion going to landfill'!$D$30</f>
        <v>70</v>
      </c>
      <c r="D18" s="155">
        <f>'Proportion going to landfill'!$D$30</f>
        <v>70</v>
      </c>
      <c r="E18" s="155">
        <f>'Proportion going to landfill'!$D$30</f>
        <v>70</v>
      </c>
      <c r="F18" s="155">
        <f>'Proportion going to landfill'!$D$30</f>
        <v>70</v>
      </c>
      <c r="G18" s="155">
        <f>'Proportion going to landfill'!$D$30</f>
        <v>70</v>
      </c>
      <c r="H18" s="155">
        <f>'Proportion going to landfill'!$D$30</f>
        <v>70</v>
      </c>
      <c r="I18" s="155">
        <f>'Proportion going to landfill'!$D$30</f>
        <v>70</v>
      </c>
      <c r="J18" s="155">
        <f>'Proportion going to landfill'!$D$30</f>
        <v>70</v>
      </c>
      <c r="K18" s="155">
        <f>'Proportion going to landfill'!$D$30</f>
        <v>70</v>
      </c>
      <c r="L18" s="155">
        <f>'Proportion going to landfill'!$D$30</f>
        <v>70</v>
      </c>
      <c r="M18" s="155">
        <f>'Proportion going to landfill'!$D$30</f>
        <v>70</v>
      </c>
      <c r="N18" s="155">
        <f>'Proportion going to landfill'!$D$30</f>
        <v>70</v>
      </c>
      <c r="O18" s="155">
        <f>'Proportion going to landfill'!$D$30</f>
        <v>70</v>
      </c>
      <c r="P18" s="155">
        <f>'Proportion going to landfill'!$D$30</f>
        <v>70</v>
      </c>
      <c r="Q18" s="155">
        <f>'Proportion going to landfill'!$D$30</f>
        <v>70</v>
      </c>
      <c r="R18" s="155">
        <f>'Proportion going to landfill'!$D$30</f>
        <v>70</v>
      </c>
      <c r="S18" s="155">
        <f>'Proportion going to landfill'!$D$30</f>
        <v>70</v>
      </c>
      <c r="T18" s="155">
        <f>'Proportion going to landfill'!$D$30</f>
        <v>70</v>
      </c>
      <c r="U18" s="155">
        <f>'Proportion going to landfill'!$D$30</f>
        <v>70</v>
      </c>
      <c r="V18" s="155">
        <f>'Proportion going to landfill'!$D$30</f>
        <v>70</v>
      </c>
      <c r="W18" s="155">
        <f>'Proportion going to landfill'!$D$30</f>
        <v>70</v>
      </c>
      <c r="X18" s="155">
        <f>'Proportion going to landfill'!$D$30</f>
        <v>70</v>
      </c>
      <c r="Y18" s="155">
        <f>'Proportion going to landfill'!$D$30</f>
        <v>70</v>
      </c>
      <c r="Z18" s="155">
        <f>'Proportion going to landfill'!$D$30</f>
        <v>70</v>
      </c>
      <c r="AA18" s="155">
        <f>'Proportion going to landfill'!$D$30</f>
        <v>70</v>
      </c>
      <c r="AB18" s="155">
        <f>'Proportion going to landfill'!$D$30</f>
        <v>70</v>
      </c>
      <c r="AC18" s="155">
        <f>'Proportion going to landfill'!$D$30</f>
        <v>70</v>
      </c>
      <c r="AD18" s="155">
        <f>'Proportion going to landfill'!$D$30</f>
        <v>70</v>
      </c>
      <c r="AE18" s="155">
        <f>'Proportion going to landfill'!$D$30</f>
        <v>70</v>
      </c>
      <c r="AF18" s="155">
        <f>'Proportion going to landfill'!$D$30</f>
        <v>70</v>
      </c>
      <c r="AG18" s="155">
        <f>'Proportion going to landfill'!$D$30</f>
        <v>70</v>
      </c>
      <c r="AH18" s="155">
        <f>'Proportion going to landfill'!$D$30</f>
        <v>70</v>
      </c>
      <c r="AI18" s="155">
        <f>'Proportion going to landfill'!$D$30</f>
        <v>70</v>
      </c>
      <c r="AJ18" s="155">
        <f>'Proportion going to landfill'!$D$30</f>
        <v>70</v>
      </c>
      <c r="AK18" s="155">
        <f>'Proportion going to landfill'!$D$30</f>
        <v>70</v>
      </c>
      <c r="AL18" s="155">
        <f>'Proportion going to landfill'!$D$30</f>
        <v>70</v>
      </c>
      <c r="AM18" s="155">
        <f>'Proportion going to landfill'!$D$30</f>
        <v>70</v>
      </c>
      <c r="AN18" s="155">
        <f>'Proportion going to landfill'!$D$30</f>
        <v>70</v>
      </c>
      <c r="AO18" s="155">
        <f>'Proportion going to landfill'!$D$30</f>
        <v>70</v>
      </c>
      <c r="AP18" s="155">
        <f>'Proportion going to landfill'!$D$30</f>
        <v>70</v>
      </c>
      <c r="AQ18" s="155">
        <f>'Proportion going to landfill'!$D$30</f>
        <v>70</v>
      </c>
      <c r="AR18" s="155">
        <f>'Proportion going to landfill'!$D$30</f>
        <v>70</v>
      </c>
      <c r="AS18" s="155">
        <f>'Proportion going to landfill'!$D$30</f>
        <v>70</v>
      </c>
      <c r="AT18" s="155">
        <f>'Proportion going to landfill'!$D$30</f>
        <v>70</v>
      </c>
      <c r="AU18" s="155">
        <f>'Proportion going to landfill'!$D$30</f>
        <v>70</v>
      </c>
      <c r="AV18" s="155">
        <f>'Proportion going to landfill'!$D$30</f>
        <v>70</v>
      </c>
      <c r="AW18" s="155">
        <f>'Proportion going to landfill'!$D$30</f>
        <v>70</v>
      </c>
      <c r="AX18" s="155">
        <f>'Proportion going to landfill'!$D$30</f>
        <v>70</v>
      </c>
      <c r="AY18" s="155">
        <f>'Proportion going to landfill'!$D$30</f>
        <v>70</v>
      </c>
      <c r="AZ18" s="155">
        <f>'Proportion going to landfill'!$D$30</f>
        <v>70</v>
      </c>
      <c r="BA18" s="155">
        <f>'Proportion going to landfill'!$D$30</f>
        <v>70</v>
      </c>
      <c r="BB18" s="155">
        <f>'Proportion going to landfill'!$D$30</f>
        <v>70</v>
      </c>
      <c r="BC18" s="155">
        <f>'Proportion going to landfill'!$D$30</f>
        <v>70</v>
      </c>
      <c r="BD18" s="155">
        <f>'Proportion going to landfill'!$D$30</f>
        <v>70</v>
      </c>
      <c r="BE18" s="155">
        <f>'Proportion going to landfill'!$D$30</f>
        <v>70</v>
      </c>
      <c r="BF18" s="155">
        <f>'Proportion going to landfill'!$D$30</f>
        <v>70</v>
      </c>
      <c r="BG18" s="155">
        <f>'Proportion going to landfill'!$D$30</f>
        <v>70</v>
      </c>
      <c r="BH18" s="155">
        <f>'Proportion going to landfill'!$D$30</f>
        <v>70</v>
      </c>
      <c r="BI18" s="155">
        <f>'Proportion going to landfill'!$D$30</f>
        <v>70</v>
      </c>
      <c r="BJ18" s="155">
        <f>'Proportion going to landfill'!$D$30</f>
        <v>70</v>
      </c>
      <c r="BK18" s="155">
        <f>'Proportion going to landfill'!$E$30</f>
        <v>70</v>
      </c>
      <c r="BL18" s="155">
        <f>'Proportion going to landfill'!$E$30</f>
        <v>70</v>
      </c>
      <c r="BM18" s="155">
        <f>'Proportion going to landfill'!$F$30</f>
        <v>70</v>
      </c>
      <c r="BN18" s="495">
        <f>'Proportion going to landfill'!$G$30</f>
        <v>70</v>
      </c>
      <c r="BO18" s="515">
        <f>'Proportion going to landfill'!$H$30</f>
        <v>70</v>
      </c>
      <c r="BP18" s="515">
        <f>'Proportion going to landfill'!$I$30</f>
        <v>70</v>
      </c>
      <c r="BQ18" s="515">
        <f>'Proportion going to landfill'!$J$30</f>
        <v>70</v>
      </c>
      <c r="BR18" s="674">
        <f>'Proportion going to landfill'!$K$30</f>
        <v>70</v>
      </c>
      <c r="BS18" s="477"/>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483"/>
      <c r="BP19" s="483"/>
      <c r="BQ19" s="483"/>
      <c r="BR19" s="483"/>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481">
        <v>2016</v>
      </c>
      <c r="BQ20" s="144">
        <v>2017</v>
      </c>
      <c r="BR20" s="353">
        <v>2018</v>
      </c>
    </row>
    <row r="21" spans="1:71" ht="16.2" thickBot="1" x14ac:dyDescent="0.35">
      <c r="A21" s="44"/>
      <c r="B21" s="28"/>
      <c r="C21" s="154">
        <f t="shared" ref="C21:AH21" si="22">C18%*C15</f>
        <v>0.23348004519929277</v>
      </c>
      <c r="D21" s="154">
        <f t="shared" si="22"/>
        <v>0.26138026244033974</v>
      </c>
      <c r="E21" s="154">
        <f t="shared" si="22"/>
        <v>0.28991843261194378</v>
      </c>
      <c r="F21" s="154">
        <f t="shared" si="22"/>
        <v>0.31909455571410478</v>
      </c>
      <c r="G21" s="154">
        <f t="shared" si="22"/>
        <v>0.34890863174682307</v>
      </c>
      <c r="H21" s="154">
        <f t="shared" si="22"/>
        <v>0.37936066071009822</v>
      </c>
      <c r="I21" s="154">
        <f t="shared" si="22"/>
        <v>0.41045064260393049</v>
      </c>
      <c r="J21" s="154">
        <f t="shared" si="22"/>
        <v>0.44217857742831979</v>
      </c>
      <c r="K21" s="154">
        <f t="shared" si="22"/>
        <v>0.47454446518326621</v>
      </c>
      <c r="L21" s="154">
        <f t="shared" si="22"/>
        <v>0.50754830586876976</v>
      </c>
      <c r="M21" s="154">
        <f t="shared" si="22"/>
        <v>0.54119009948482999</v>
      </c>
      <c r="N21" s="154">
        <f t="shared" si="22"/>
        <v>0.63764150351891313</v>
      </c>
      <c r="O21" s="154">
        <f t="shared" si="22"/>
        <v>0.73614171570124154</v>
      </c>
      <c r="P21" s="154">
        <f t="shared" si="22"/>
        <v>0.83669073603181521</v>
      </c>
      <c r="Q21" s="154">
        <f t="shared" si="22"/>
        <v>0.93928856451063403</v>
      </c>
      <c r="R21" s="154">
        <f t="shared" si="22"/>
        <v>1.0439352011376981</v>
      </c>
      <c r="S21" s="154">
        <f t="shared" si="22"/>
        <v>1.1506306459130076</v>
      </c>
      <c r="T21" s="154">
        <f t="shared" si="22"/>
        <v>1.2593748988365618</v>
      </c>
      <c r="U21" s="154">
        <f t="shared" si="22"/>
        <v>1.3701679599083616</v>
      </c>
      <c r="V21" s="154">
        <f t="shared" si="22"/>
        <v>1.4830098291284068</v>
      </c>
      <c r="W21" s="154">
        <f t="shared" si="22"/>
        <v>1.5979005064966969</v>
      </c>
      <c r="X21" s="154">
        <f t="shared" si="22"/>
        <v>1.9872749253399142</v>
      </c>
      <c r="Y21" s="154">
        <f t="shared" si="22"/>
        <v>2.3889093620224489</v>
      </c>
      <c r="Z21" s="154">
        <f t="shared" si="22"/>
        <v>2.8028038165443001</v>
      </c>
      <c r="AA21" s="154">
        <f t="shared" si="22"/>
        <v>3.2289582889054667</v>
      </c>
      <c r="AB21" s="154">
        <f t="shared" si="22"/>
        <v>3.6673727791059512</v>
      </c>
      <c r="AC21" s="154">
        <f t="shared" si="22"/>
        <v>4.1180472871457514</v>
      </c>
      <c r="AD21" s="154">
        <f t="shared" si="22"/>
        <v>4.5809818130248683</v>
      </c>
      <c r="AE21" s="154">
        <f t="shared" si="22"/>
        <v>5.0561763567433013</v>
      </c>
      <c r="AF21" s="154">
        <f t="shared" si="22"/>
        <v>5.5436309183010515</v>
      </c>
      <c r="AG21" s="154">
        <f t="shared" si="22"/>
        <v>6.0433454976981187</v>
      </c>
      <c r="AH21" s="154">
        <f t="shared" si="22"/>
        <v>7.0691924470483212</v>
      </c>
      <c r="AI21" s="154">
        <f t="shared" ref="AI21:BR21" si="23">AI18%*AI15</f>
        <v>8.1096872423284143</v>
      </c>
      <c r="AJ21" s="154">
        <f t="shared" si="23"/>
        <v>9.1648298835383972</v>
      </c>
      <c r="AK21" s="154">
        <f t="shared" si="23"/>
        <v>10.234620370678272</v>
      </c>
      <c r="AL21" s="154">
        <f t="shared" si="23"/>
        <v>11.319058703748034</v>
      </c>
      <c r="AM21" s="154">
        <f t="shared" si="23"/>
        <v>12.418144882747686</v>
      </c>
      <c r="AN21" s="154">
        <f t="shared" si="23"/>
        <v>13.53187890767723</v>
      </c>
      <c r="AO21" s="154">
        <f t="shared" si="23"/>
        <v>14.660260778536662</v>
      </c>
      <c r="AP21" s="154">
        <f t="shared" si="23"/>
        <v>15.803290495325985</v>
      </c>
      <c r="AQ21" s="154">
        <f t="shared" si="23"/>
        <v>16.960968058045186</v>
      </c>
      <c r="AR21" s="154">
        <f t="shared" si="23"/>
        <v>17.862235095410149</v>
      </c>
      <c r="AS21" s="154">
        <f t="shared" si="23"/>
        <v>18.781745688679667</v>
      </c>
      <c r="AT21" s="154">
        <f t="shared" si="23"/>
        <v>19.71949983785375</v>
      </c>
      <c r="AU21" s="154">
        <f t="shared" si="23"/>
        <v>20.675497542932391</v>
      </c>
      <c r="AV21" s="154">
        <f t="shared" si="23"/>
        <v>21.649738803915593</v>
      </c>
      <c r="AW21" s="154">
        <f t="shared" si="23"/>
        <v>22.642223620803353</v>
      </c>
      <c r="AX21" s="154">
        <f t="shared" si="23"/>
        <v>23.652951993595675</v>
      </c>
      <c r="AY21" s="154">
        <f t="shared" si="23"/>
        <v>24.681923922292558</v>
      </c>
      <c r="AZ21" s="154">
        <f t="shared" si="23"/>
        <v>25.729139406893999</v>
      </c>
      <c r="BA21" s="154">
        <f t="shared" si="23"/>
        <v>26.794598447399999</v>
      </c>
      <c r="BB21" s="154">
        <f t="shared" si="23"/>
        <v>27.942954266937502</v>
      </c>
      <c r="BC21" s="154">
        <f t="shared" si="23"/>
        <v>29.111690465549998</v>
      </c>
      <c r="BD21" s="154">
        <f t="shared" si="23"/>
        <v>30.300807043237501</v>
      </c>
      <c r="BE21" s="154">
        <f t="shared" si="23"/>
        <v>31.510303999999994</v>
      </c>
      <c r="BF21" s="154">
        <f t="shared" si="23"/>
        <v>32.740181335837498</v>
      </c>
      <c r="BG21" s="154">
        <f t="shared" si="23"/>
        <v>33.990439050749998</v>
      </c>
      <c r="BH21" s="154">
        <f t="shared" si="23"/>
        <v>35.261077144737499</v>
      </c>
      <c r="BI21" s="154">
        <f t="shared" si="23"/>
        <v>36.552095617799992</v>
      </c>
      <c r="BJ21" s="154">
        <f t="shared" si="23"/>
        <v>37.8634944699375</v>
      </c>
      <c r="BK21" s="154">
        <f t="shared" si="23"/>
        <v>39.195273701150001</v>
      </c>
      <c r="BL21" s="154">
        <f t="shared" si="23"/>
        <v>40.849834474862817</v>
      </c>
      <c r="BM21" s="154">
        <f t="shared" si="23"/>
        <v>42.532752918802103</v>
      </c>
      <c r="BN21" s="154">
        <f t="shared" si="23"/>
        <v>44.244029032967873</v>
      </c>
      <c r="BO21" s="591">
        <f t="shared" si="23"/>
        <v>45.983662817360113</v>
      </c>
      <c r="BP21" s="212">
        <f t="shared" si="23"/>
        <v>47.751654271978808</v>
      </c>
      <c r="BQ21" s="154">
        <f t="shared" si="23"/>
        <v>49.548003396823994</v>
      </c>
      <c r="BR21" s="672">
        <f t="shared" si="23"/>
        <v>51.372710191895642</v>
      </c>
      <c r="BS21" s="477"/>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78"/>
      <c r="BQ22" s="678"/>
      <c r="BR22" s="678"/>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81">
        <v>2015</v>
      </c>
      <c r="BP23" s="144">
        <v>2016</v>
      </c>
      <c r="BQ23" s="464">
        <v>2017</v>
      </c>
      <c r="BR23" s="353">
        <v>2018</v>
      </c>
    </row>
    <row r="24" spans="1:71" ht="16.2" thickBot="1" x14ac:dyDescent="0.35">
      <c r="A24" s="44"/>
      <c r="B24" s="26"/>
      <c r="C24" s="7">
        <v>0</v>
      </c>
      <c r="D24" s="7">
        <v>0</v>
      </c>
      <c r="E24" s="7">
        <v>0</v>
      </c>
      <c r="F24" s="156">
        <f t="shared" ref="F24:AT24" si="24">F21*$B$44*$B$36*$B$37</f>
        <v>5.5913024430448294E-3</v>
      </c>
      <c r="G24" s="156">
        <f t="shared" si="24"/>
        <v>6.1137166089205329E-3</v>
      </c>
      <c r="H24" s="156">
        <f t="shared" si="24"/>
        <v>6.6473092412266252E-3</v>
      </c>
      <c r="I24" s="156">
        <f t="shared" si="24"/>
        <v>7.1920803399631115E-3</v>
      </c>
      <c r="J24" s="156">
        <f t="shared" si="24"/>
        <v>7.7480299051299901E-3</v>
      </c>
      <c r="K24" s="156">
        <f t="shared" si="24"/>
        <v>8.3151579367272636E-3</v>
      </c>
      <c r="L24" s="156">
        <f t="shared" si="24"/>
        <v>8.8934644347549302E-3</v>
      </c>
      <c r="M24" s="156">
        <f t="shared" si="24"/>
        <v>9.4829493992129865E-3</v>
      </c>
      <c r="N24" s="156">
        <f t="shared" si="24"/>
        <v>1.1173009481259804E-2</v>
      </c>
      <c r="O24" s="156">
        <f t="shared" si="24"/>
        <v>1.2898969599203433E-2</v>
      </c>
      <c r="P24" s="156">
        <f t="shared" si="24"/>
        <v>1.4660829753043877E-2</v>
      </c>
      <c r="Q24" s="156">
        <f t="shared" si="24"/>
        <v>1.6458589942781134E-2</v>
      </c>
      <c r="R24" s="156">
        <f t="shared" si="24"/>
        <v>1.8292250168415201E-2</v>
      </c>
      <c r="S24" s="156">
        <f t="shared" si="24"/>
        <v>2.0161810429946084E-2</v>
      </c>
      <c r="T24" s="156">
        <f t="shared" si="24"/>
        <v>2.2067270727373772E-2</v>
      </c>
      <c r="U24" s="156">
        <f t="shared" si="24"/>
        <v>2.4008631060698275E-2</v>
      </c>
      <c r="V24" s="156">
        <f t="shared" si="24"/>
        <v>2.5985891429919597E-2</v>
      </c>
      <c r="W24" s="156">
        <f t="shared" si="24"/>
        <v>2.799905183503772E-2</v>
      </c>
      <c r="X24" s="156">
        <f t="shared" si="24"/>
        <v>3.4821826151776113E-2</v>
      </c>
      <c r="Y24" s="156">
        <f t="shared" si="24"/>
        <v>4.1859425405102159E-2</v>
      </c>
      <c r="Z24" s="156">
        <f t="shared" si="24"/>
        <v>4.9111849595015848E-2</v>
      </c>
      <c r="AA24" s="156">
        <f t="shared" si="24"/>
        <v>5.6579098721517153E-2</v>
      </c>
      <c r="AB24" s="156">
        <f t="shared" si="24"/>
        <v>6.4261172784606121E-2</v>
      </c>
      <c r="AC24" s="156">
        <f t="shared" si="24"/>
        <v>7.2158071784282712E-2</v>
      </c>
      <c r="AD24" s="156">
        <f t="shared" si="24"/>
        <v>8.0269795720546946E-2</v>
      </c>
      <c r="AE24" s="156">
        <f t="shared" si="24"/>
        <v>8.8596344593398824E-2</v>
      </c>
      <c r="AF24" s="156">
        <f t="shared" si="24"/>
        <v>9.7137718402838344E-2</v>
      </c>
      <c r="AG24" s="156">
        <f t="shared" si="24"/>
        <v>0.10589391714886552</v>
      </c>
      <c r="AH24" s="156">
        <f t="shared" si="24"/>
        <v>0.12386921773415949</v>
      </c>
      <c r="AI24" s="156">
        <f t="shared" si="24"/>
        <v>0.14210118373497541</v>
      </c>
      <c r="AJ24" s="156">
        <f t="shared" si="24"/>
        <v>0.16058981515131321</v>
      </c>
      <c r="AK24" s="156">
        <f t="shared" si="24"/>
        <v>0.17933511198317295</v>
      </c>
      <c r="AL24" s="156">
        <f t="shared" si="24"/>
        <v>0.19833707423055455</v>
      </c>
      <c r="AM24" s="156">
        <f t="shared" si="24"/>
        <v>0.21759570189345806</v>
      </c>
      <c r="AN24" s="156">
        <f t="shared" si="24"/>
        <v>0.23711099497188348</v>
      </c>
      <c r="AO24" s="156">
        <f t="shared" si="24"/>
        <v>0.25688295346583079</v>
      </c>
      <c r="AP24" s="156">
        <f t="shared" si="24"/>
        <v>0.27691157737530003</v>
      </c>
      <c r="AQ24" s="156">
        <f t="shared" si="24"/>
        <v>0.29719686670029094</v>
      </c>
      <c r="AR24" s="156">
        <f t="shared" si="24"/>
        <v>0.31298922823581482</v>
      </c>
      <c r="AS24" s="156">
        <f t="shared" si="24"/>
        <v>0.32910126065532058</v>
      </c>
      <c r="AT24" s="156">
        <f t="shared" si="24"/>
        <v>0.34553296395880856</v>
      </c>
      <c r="AU24" s="156">
        <f>AU21*$B$45*$B$36*$B$37</f>
        <v>0.38960907569901798</v>
      </c>
      <c r="AV24" s="156">
        <f t="shared" ref="AV24:BD24" si="25">AV21*$B$45*$B$36*$B$37</f>
        <v>0.40796767802098544</v>
      </c>
      <c r="AW24" s="156">
        <f t="shared" si="25"/>
        <v>0.42667006191041845</v>
      </c>
      <c r="AX24" s="156">
        <f t="shared" si="25"/>
        <v>0.44571622736731692</v>
      </c>
      <c r="AY24" s="156">
        <f t="shared" si="25"/>
        <v>0.46510617439168095</v>
      </c>
      <c r="AZ24" s="156">
        <f t="shared" si="25"/>
        <v>0.48483990298351048</v>
      </c>
      <c r="BA24" s="156">
        <f t="shared" si="25"/>
        <v>0.50491741314280558</v>
      </c>
      <c r="BB24" s="156">
        <f t="shared" si="25"/>
        <v>0.52655703020617028</v>
      </c>
      <c r="BC24" s="156">
        <f t="shared" si="25"/>
        <v>0.54858069513282415</v>
      </c>
      <c r="BD24" s="156">
        <f t="shared" si="25"/>
        <v>0.5709884079227675</v>
      </c>
      <c r="BE24" s="156">
        <f>BE21*$B$46*$B$36*$B$37</f>
        <v>0.75777844577154996</v>
      </c>
      <c r="BF24" s="156">
        <f t="shared" ref="BF24:BR24" si="26">BF21*$B$46*$B$36*$B$37</f>
        <v>0.78735526407329015</v>
      </c>
      <c r="BG24" s="156">
        <f t="shared" si="26"/>
        <v>0.81742220179690861</v>
      </c>
      <c r="BH24" s="156">
        <f t="shared" si="26"/>
        <v>0.84797925894240533</v>
      </c>
      <c r="BI24" s="156">
        <f t="shared" si="26"/>
        <v>0.8790264355097801</v>
      </c>
      <c r="BJ24" s="156">
        <f t="shared" si="26"/>
        <v>0.91056373149903347</v>
      </c>
      <c r="BK24" s="156">
        <f t="shared" si="26"/>
        <v>0.94259114691016499</v>
      </c>
      <c r="BL24" s="156">
        <f t="shared" si="26"/>
        <v>0.98238100395307615</v>
      </c>
      <c r="BM24" s="156">
        <f t="shared" si="26"/>
        <v>1.0228528230383058</v>
      </c>
      <c r="BN24" s="497">
        <f t="shared" si="26"/>
        <v>1.0640066041658542</v>
      </c>
      <c r="BO24" s="156">
        <f t="shared" si="26"/>
        <v>1.1058423473357213</v>
      </c>
      <c r="BP24" s="497">
        <f t="shared" si="26"/>
        <v>1.1483600525479063</v>
      </c>
      <c r="BQ24" s="156">
        <f t="shared" si="26"/>
        <v>1.1915597198024104</v>
      </c>
      <c r="BR24" s="675">
        <f t="shared" si="26"/>
        <v>1.2354413490992329</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213"/>
      <c r="BP25" s="483"/>
      <c r="BQ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464">
        <v>2015</v>
      </c>
      <c r="BP26" s="144">
        <v>2016</v>
      </c>
      <c r="BQ26" s="144">
        <v>2017</v>
      </c>
      <c r="BR26" s="353">
        <v>2018</v>
      </c>
    </row>
    <row r="27" spans="1:71" ht="16.2" thickBot="1" x14ac:dyDescent="0.35">
      <c r="A27" s="44"/>
      <c r="B27" s="28"/>
      <c r="C27" s="7">
        <v>0</v>
      </c>
      <c r="D27" s="7">
        <v>0</v>
      </c>
      <c r="E27" s="7">
        <v>0</v>
      </c>
      <c r="F27" s="151">
        <f>F24+(E27*$B$38)</f>
        <v>5.5913024430448294E-3</v>
      </c>
      <c r="G27" s="151">
        <f t="shared" ref="G27:BO27" si="27">G24+(F27*$B$38)</f>
        <v>1.0830984906443276E-2</v>
      </c>
      <c r="H27" s="151">
        <f t="shared" si="27"/>
        <v>1.5785191201746887E-2</v>
      </c>
      <c r="I27" s="151">
        <f t="shared" si="27"/>
        <v>2.0509725519211472E-2</v>
      </c>
      <c r="J27" s="151">
        <f t="shared" si="27"/>
        <v>2.5051668720629812E-2</v>
      </c>
      <c r="K27" s="151">
        <f t="shared" si="27"/>
        <v>2.9450741972763587E-2</v>
      </c>
      <c r="L27" s="151">
        <f t="shared" si="27"/>
        <v>3.3740457217170984E-2</v>
      </c>
      <c r="M27" s="151">
        <f t="shared" si="27"/>
        <v>3.7949087798231272E-2</v>
      </c>
      <c r="N27" s="151">
        <f t="shared" si="27"/>
        <v>4.3189884013451571E-2</v>
      </c>
      <c r="O27" s="151">
        <f t="shared" si="27"/>
        <v>4.9337397444181662E-2</v>
      </c>
      <c r="P27" s="151">
        <f t="shared" si="27"/>
        <v>5.6285789807785064E-2</v>
      </c>
      <c r="Q27" s="151">
        <f t="shared" si="27"/>
        <v>6.3945767495047989E-2</v>
      </c>
      <c r="R27" s="151">
        <f t="shared" si="27"/>
        <v>7.2241995301658701E-2</v>
      </c>
      <c r="S27" s="151">
        <f t="shared" si="27"/>
        <v>8.1110914445990334E-2</v>
      </c>
      <c r="T27" s="151">
        <f t="shared" si="27"/>
        <v>9.0498901675025958E-2</v>
      </c>
      <c r="U27" s="151">
        <f t="shared" si="27"/>
        <v>0.1003607161394208</v>
      </c>
      <c r="V27" s="151">
        <f t="shared" si="27"/>
        <v>0.11065818905354023</v>
      </c>
      <c r="W27" s="151">
        <f t="shared" si="27"/>
        <v>0.1213591181882501</v>
      </c>
      <c r="X27" s="151">
        <f t="shared" si="27"/>
        <v>0.13721004905266312</v>
      </c>
      <c r="Y27" s="151">
        <f t="shared" si="27"/>
        <v>0.15762075670328801</v>
      </c>
      <c r="Z27" s="151">
        <f t="shared" si="27"/>
        <v>0.18209328034428157</v>
      </c>
      <c r="AA27" s="151">
        <f t="shared" si="27"/>
        <v>0.21020750056705007</v>
      </c>
      <c r="AB27" s="151">
        <f t="shared" si="27"/>
        <v>0.24160897116026436</v>
      </c>
      <c r="AC27" s="151">
        <f t="shared" si="27"/>
        <v>0.27599865305513638</v>
      </c>
      <c r="AD27" s="151">
        <f t="shared" si="27"/>
        <v>0.31312425306357911</v>
      </c>
      <c r="AE27" s="151">
        <f t="shared" si="27"/>
        <v>0.35277291654752446</v>
      </c>
      <c r="AF27" s="151">
        <f t="shared" si="27"/>
        <v>0.39476506237245729</v>
      </c>
      <c r="AG27" s="151">
        <f t="shared" si="27"/>
        <v>0.43894918158293988</v>
      </c>
      <c r="AH27" s="151">
        <f t="shared" si="27"/>
        <v>0.49420172605348367</v>
      </c>
      <c r="AI27" s="151">
        <f t="shared" si="27"/>
        <v>0.55904914150339535</v>
      </c>
      <c r="AJ27" s="151">
        <f t="shared" si="27"/>
        <v>0.63224822011771575</v>
      </c>
      <c r="AK27" s="151">
        <f t="shared" si="27"/>
        <v>0.71275009271569889</v>
      </c>
      <c r="AL27" s="151">
        <f t="shared" si="27"/>
        <v>0.79966984967476895</v>
      </c>
      <c r="AM27" s="151">
        <f t="shared" si="27"/>
        <v>0.89226091072113967</v>
      </c>
      <c r="AN27" s="151">
        <f t="shared" si="27"/>
        <v>0.98989340124277558</v>
      </c>
      <c r="AO27" s="151">
        <f t="shared" si="27"/>
        <v>1.0920359088238687</v>
      </c>
      <c r="AP27" s="151">
        <f t="shared" si="27"/>
        <v>1.1982400916035494</v>
      </c>
      <c r="AQ27" s="151">
        <f t="shared" si="27"/>
        <v>1.3081276926607734</v>
      </c>
      <c r="AR27" s="151">
        <f t="shared" si="27"/>
        <v>1.4166299911096338</v>
      </c>
      <c r="AS27" s="151">
        <f t="shared" si="27"/>
        <v>1.5242832087708438</v>
      </c>
      <c r="AT27" s="151">
        <f t="shared" si="27"/>
        <v>1.6315397451025009</v>
      </c>
      <c r="AU27" s="151">
        <f t="shared" si="27"/>
        <v>1.7661060178907497</v>
      </c>
      <c r="AV27" s="151">
        <f t="shared" si="27"/>
        <v>1.8979954511784842</v>
      </c>
      <c r="AW27" s="151">
        <f t="shared" si="27"/>
        <v>2.0279702709205676</v>
      </c>
      <c r="AX27" s="151">
        <f t="shared" si="27"/>
        <v>2.156673551672355</v>
      </c>
      <c r="AY27" s="151">
        <f t="shared" si="27"/>
        <v>2.2846478423737095</v>
      </c>
      <c r="AZ27" s="151">
        <f t="shared" si="27"/>
        <v>2.4123508805446345</v>
      </c>
      <c r="BA27" s="151">
        <f t="shared" si="27"/>
        <v>2.5401688500329356</v>
      </c>
      <c r="BB27" s="151">
        <f t="shared" si="27"/>
        <v>2.6696458916432264</v>
      </c>
      <c r="BC27" s="151">
        <f t="shared" si="27"/>
        <v>2.8009067065661251</v>
      </c>
      <c r="BD27" s="151">
        <f t="shared" si="27"/>
        <v>2.9340565026631555</v>
      </c>
      <c r="BE27" s="151">
        <f t="shared" si="27"/>
        <v>3.2331823188655942</v>
      </c>
      <c r="BF27" s="151">
        <f t="shared" si="27"/>
        <v>3.5151255122858238</v>
      </c>
      <c r="BG27" s="151">
        <f t="shared" si="27"/>
        <v>3.7830621953096628</v>
      </c>
      <c r="BH27" s="151">
        <f t="shared" si="27"/>
        <v>4.0396719894420468</v>
      </c>
      <c r="BI27" s="151">
        <f t="shared" si="27"/>
        <v>4.2872156369167156</v>
      </c>
      <c r="BJ27" s="151">
        <f t="shared" si="27"/>
        <v>4.527600480034808</v>
      </c>
      <c r="BK27" s="151">
        <f t="shared" si="27"/>
        <v>4.7624357047527894</v>
      </c>
      <c r="BL27" s="151">
        <f t="shared" si="27"/>
        <v>5.0003512707853401</v>
      </c>
      <c r="BM27" s="151">
        <f t="shared" si="27"/>
        <v>5.2415476202576894</v>
      </c>
      <c r="BN27" s="260">
        <f t="shared" si="27"/>
        <v>5.4861938621194017</v>
      </c>
      <c r="BO27" s="260">
        <f t="shared" si="27"/>
        <v>5.7344326701561865</v>
      </c>
      <c r="BP27" s="260">
        <f t="shared" ref="BP27" si="28">BP24+(BO27*$B$38)</f>
        <v>5.9863844153429771</v>
      </c>
      <c r="BQ27" s="151">
        <f t="shared" ref="BQ27" si="29">BQ24+(BP27*$B$38)</f>
        <v>6.2421506522262824</v>
      </c>
      <c r="BR27" s="598">
        <f t="shared" ref="BR27" si="30">BR24+(BQ27*$B$38)</f>
        <v>6.501817060314159</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P28" s="678"/>
      <c r="BQ28" s="678"/>
      <c r="BR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481">
        <v>2016</v>
      </c>
      <c r="BQ29" s="464">
        <v>2017</v>
      </c>
      <c r="BR29" s="353">
        <v>2018</v>
      </c>
    </row>
    <row r="30" spans="1:71" ht="16.2" thickBot="1" x14ac:dyDescent="0.35">
      <c r="A30" s="44"/>
      <c r="B30" s="26"/>
      <c r="C30" s="7">
        <v>0</v>
      </c>
      <c r="D30" s="7">
        <v>0</v>
      </c>
      <c r="E30" s="7">
        <v>0</v>
      </c>
      <c r="F30" s="7">
        <f>E27*(1-$B$38)</f>
        <v>0</v>
      </c>
      <c r="G30" s="154">
        <f>F27*(1-$B$38)</f>
        <v>8.7403414552208471E-4</v>
      </c>
      <c r="H30" s="154">
        <f t="shared" ref="H30:BO30" si="31">G27*(1-$B$38)</f>
        <v>1.6931029459230139E-3</v>
      </c>
      <c r="I30" s="154">
        <f t="shared" si="31"/>
        <v>2.4675460224985275E-3</v>
      </c>
      <c r="J30" s="154">
        <f t="shared" si="31"/>
        <v>3.2060867037116501E-3</v>
      </c>
      <c r="K30" s="154">
        <f t="shared" si="31"/>
        <v>3.9160846845934889E-3</v>
      </c>
      <c r="L30" s="154">
        <f t="shared" si="31"/>
        <v>4.6037491903475327E-3</v>
      </c>
      <c r="M30" s="154">
        <f t="shared" si="31"/>
        <v>5.2743188181526976E-3</v>
      </c>
      <c r="N30" s="154">
        <f t="shared" si="31"/>
        <v>5.9322132660395068E-3</v>
      </c>
      <c r="O30" s="154">
        <f t="shared" si="31"/>
        <v>6.7514561684733432E-3</v>
      </c>
      <c r="P30" s="154">
        <f t="shared" si="31"/>
        <v>7.7124373894404729E-3</v>
      </c>
      <c r="Q30" s="154">
        <f t="shared" si="31"/>
        <v>8.7986122555181994E-3</v>
      </c>
      <c r="R30" s="154">
        <f t="shared" si="31"/>
        <v>9.9960223618044859E-3</v>
      </c>
      <c r="S30" s="154">
        <f t="shared" si="31"/>
        <v>1.1292891285614446E-2</v>
      </c>
      <c r="T30" s="154">
        <f t="shared" si="31"/>
        <v>1.2679283498338148E-2</v>
      </c>
      <c r="U30" s="154">
        <f t="shared" si="31"/>
        <v>1.4146816596303423E-2</v>
      </c>
      <c r="V30" s="154">
        <f t="shared" si="31"/>
        <v>1.5688418515800155E-2</v>
      </c>
      <c r="W30" s="154">
        <f t="shared" si="31"/>
        <v>1.729812270032785E-2</v>
      </c>
      <c r="X30" s="154">
        <f t="shared" si="31"/>
        <v>1.8970895287363086E-2</v>
      </c>
      <c r="Y30" s="154">
        <f t="shared" si="31"/>
        <v>2.1448717754477264E-2</v>
      </c>
      <c r="Z30" s="154">
        <f t="shared" si="31"/>
        <v>2.4639325954022295E-2</v>
      </c>
      <c r="AA30" s="154">
        <f t="shared" si="31"/>
        <v>2.8464878498748649E-2</v>
      </c>
      <c r="AB30" s="154">
        <f t="shared" si="31"/>
        <v>3.2859702191391837E-2</v>
      </c>
      <c r="AC30" s="154">
        <f t="shared" si="31"/>
        <v>3.7768389889410697E-2</v>
      </c>
      <c r="AD30" s="154">
        <f t="shared" si="31"/>
        <v>4.3144195712104191E-2</v>
      </c>
      <c r="AE30" s="154">
        <f t="shared" si="31"/>
        <v>4.894768110945346E-2</v>
      </c>
      <c r="AF30" s="154">
        <f t="shared" si="31"/>
        <v>5.5145572577905547E-2</v>
      </c>
      <c r="AG30" s="154">
        <f t="shared" si="31"/>
        <v>6.1709797938382917E-2</v>
      </c>
      <c r="AH30" s="154">
        <f t="shared" si="31"/>
        <v>6.8616673263615688E-2</v>
      </c>
      <c r="AI30" s="154">
        <f t="shared" si="31"/>
        <v>7.7253768285063723E-2</v>
      </c>
      <c r="AJ30" s="154">
        <f t="shared" si="31"/>
        <v>8.739073653699285E-2</v>
      </c>
      <c r="AK30" s="154">
        <f t="shared" si="31"/>
        <v>9.8833239385189869E-2</v>
      </c>
      <c r="AL30" s="154">
        <f t="shared" si="31"/>
        <v>0.11141731727148456</v>
      </c>
      <c r="AM30" s="154">
        <f t="shared" si="31"/>
        <v>0.12500464084708729</v>
      </c>
      <c r="AN30" s="154">
        <f t="shared" si="31"/>
        <v>0.13947850445024756</v>
      </c>
      <c r="AO30" s="154">
        <f t="shared" si="31"/>
        <v>0.15474044588473759</v>
      </c>
      <c r="AP30" s="154">
        <f t="shared" si="31"/>
        <v>0.17070739459561918</v>
      </c>
      <c r="AQ30" s="154">
        <f t="shared" si="31"/>
        <v>0.18730926564306688</v>
      </c>
      <c r="AR30" s="154">
        <f t="shared" si="31"/>
        <v>0.20448692978695451</v>
      </c>
      <c r="AS30" s="154">
        <f t="shared" si="31"/>
        <v>0.22144804299411064</v>
      </c>
      <c r="AT30" s="154">
        <f t="shared" si="31"/>
        <v>0.23827642762715134</v>
      </c>
      <c r="AU30" s="154">
        <f t="shared" si="31"/>
        <v>0.25504280291076908</v>
      </c>
      <c r="AV30" s="154">
        <f t="shared" si="31"/>
        <v>0.27607824473325071</v>
      </c>
      <c r="AW30" s="154">
        <f t="shared" si="31"/>
        <v>0.2966952421683352</v>
      </c>
      <c r="AX30" s="154">
        <f t="shared" si="31"/>
        <v>0.31701294661552926</v>
      </c>
      <c r="AY30" s="154">
        <f t="shared" si="31"/>
        <v>0.33713188369032621</v>
      </c>
      <c r="AZ30" s="154">
        <f t="shared" si="31"/>
        <v>0.35713686481258539</v>
      </c>
      <c r="BA30" s="154">
        <f t="shared" si="31"/>
        <v>0.37709944365450471</v>
      </c>
      <c r="BB30" s="154">
        <f t="shared" si="31"/>
        <v>0.39707998859587934</v>
      </c>
      <c r="BC30" s="154">
        <f t="shared" si="31"/>
        <v>0.41731988020992539</v>
      </c>
      <c r="BD30" s="154">
        <f t="shared" si="31"/>
        <v>0.43783861182573691</v>
      </c>
      <c r="BE30" s="154">
        <f t="shared" si="31"/>
        <v>0.45865262956911129</v>
      </c>
      <c r="BF30" s="154">
        <f t="shared" si="31"/>
        <v>0.50541207065306026</v>
      </c>
      <c r="BG30" s="154">
        <f t="shared" si="31"/>
        <v>0.54948551877306973</v>
      </c>
      <c r="BH30" s="154">
        <f t="shared" si="31"/>
        <v>0.59136946481002084</v>
      </c>
      <c r="BI30" s="154">
        <f t="shared" si="31"/>
        <v>0.63148278803511149</v>
      </c>
      <c r="BJ30" s="154">
        <f t="shared" si="31"/>
        <v>0.67017888838094064</v>
      </c>
      <c r="BK30" s="154">
        <f t="shared" si="31"/>
        <v>0.70775592219218386</v>
      </c>
      <c r="BL30" s="154">
        <f t="shared" si="31"/>
        <v>0.74446543792052522</v>
      </c>
      <c r="BM30" s="154">
        <f t="shared" si="31"/>
        <v>0.7816564735659558</v>
      </c>
      <c r="BN30" s="212">
        <f t="shared" si="31"/>
        <v>0.819360362304142</v>
      </c>
      <c r="BO30" s="154">
        <f t="shared" si="31"/>
        <v>0.85760353929893662</v>
      </c>
      <c r="BP30" s="211">
        <f t="shared" ref="BP30" si="32">BO27*(1-$B$38)</f>
        <v>0.8964083073611161</v>
      </c>
      <c r="BQ30" s="591">
        <f t="shared" ref="BQ30" si="33">BP27*(1-$B$38)</f>
        <v>0.93579348291910536</v>
      </c>
      <c r="BR30" s="672">
        <f t="shared" ref="BR30" si="34">BQ27*(1-$B$38)</f>
        <v>0.97577494101135653</v>
      </c>
      <c r="BS30" s="47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483"/>
      <c r="BP31" s="483"/>
      <c r="BQ31" s="483"/>
      <c r="BR31" s="678"/>
    </row>
    <row r="32" spans="1:71" ht="49.2"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613">
        <v>2015</v>
      </c>
      <c r="BP32" s="144">
        <v>2016</v>
      </c>
      <c r="BQ32" s="464">
        <v>2017</v>
      </c>
      <c r="BR32" s="353">
        <v>2018</v>
      </c>
    </row>
    <row r="33" spans="1:71" ht="16.2" thickBot="1" x14ac:dyDescent="0.35">
      <c r="A33" s="44"/>
      <c r="B33" s="28"/>
      <c r="C33" s="7">
        <v>0</v>
      </c>
      <c r="D33" s="7">
        <v>0</v>
      </c>
      <c r="E33" s="7">
        <v>0</v>
      </c>
      <c r="F33" s="7">
        <f t="shared" ref="F33:AK33" si="35">F30*$B$39*16/12</f>
        <v>0</v>
      </c>
      <c r="G33" s="151">
        <f t="shared" si="35"/>
        <v>5.8268943034805651E-4</v>
      </c>
      <c r="H33" s="151">
        <f t="shared" si="35"/>
        <v>1.1287352972820092E-3</v>
      </c>
      <c r="I33" s="151">
        <f t="shared" si="35"/>
        <v>1.6450306816656851E-3</v>
      </c>
      <c r="J33" s="151">
        <f t="shared" si="35"/>
        <v>2.1373911358077667E-3</v>
      </c>
      <c r="K33" s="151">
        <f t="shared" si="35"/>
        <v>2.6107231230623261E-3</v>
      </c>
      <c r="L33" s="151">
        <f t="shared" si="35"/>
        <v>3.069166126898355E-3</v>
      </c>
      <c r="M33" s="151">
        <f t="shared" si="35"/>
        <v>3.5162125454351319E-3</v>
      </c>
      <c r="N33" s="151">
        <f t="shared" si="35"/>
        <v>3.9548088440263382E-3</v>
      </c>
      <c r="O33" s="151">
        <f t="shared" si="35"/>
        <v>4.5009707789822285E-3</v>
      </c>
      <c r="P33" s="151">
        <f t="shared" si="35"/>
        <v>5.1416249262936486E-3</v>
      </c>
      <c r="Q33" s="151">
        <f t="shared" si="35"/>
        <v>5.8657415036787999E-3</v>
      </c>
      <c r="R33" s="151">
        <f t="shared" si="35"/>
        <v>6.6640149078696573E-3</v>
      </c>
      <c r="S33" s="151">
        <f t="shared" si="35"/>
        <v>7.5285941904096312E-3</v>
      </c>
      <c r="T33" s="151">
        <f t="shared" si="35"/>
        <v>8.4528556655587648E-3</v>
      </c>
      <c r="U33" s="151">
        <f t="shared" si="35"/>
        <v>9.4312110642022825E-3</v>
      </c>
      <c r="V33" s="151">
        <f t="shared" si="35"/>
        <v>1.0458945677200104E-2</v>
      </c>
      <c r="W33" s="151">
        <f t="shared" si="35"/>
        <v>1.1532081800218566E-2</v>
      </c>
      <c r="X33" s="151">
        <f t="shared" si="35"/>
        <v>1.2647263524908725E-2</v>
      </c>
      <c r="Y33" s="151">
        <f t="shared" si="35"/>
        <v>1.4299145169651509E-2</v>
      </c>
      <c r="Z33" s="151">
        <f t="shared" si="35"/>
        <v>1.6426217302681529E-2</v>
      </c>
      <c r="AA33" s="151">
        <f t="shared" si="35"/>
        <v>1.8976585665832432E-2</v>
      </c>
      <c r="AB33" s="151">
        <f t="shared" si="35"/>
        <v>2.1906468127594558E-2</v>
      </c>
      <c r="AC33" s="151">
        <f t="shared" si="35"/>
        <v>2.5178926592940465E-2</v>
      </c>
      <c r="AD33" s="151">
        <f t="shared" si="35"/>
        <v>2.8762797141402795E-2</v>
      </c>
      <c r="AE33" s="151">
        <f t="shared" si="35"/>
        <v>3.2631787406302307E-2</v>
      </c>
      <c r="AF33" s="151">
        <f t="shared" si="35"/>
        <v>3.6763715051937033E-2</v>
      </c>
      <c r="AG33" s="151">
        <f t="shared" si="35"/>
        <v>4.113986529225528E-2</v>
      </c>
      <c r="AH33" s="151">
        <f t="shared" si="35"/>
        <v>4.5744448842410461E-2</v>
      </c>
      <c r="AI33" s="151">
        <f t="shared" si="35"/>
        <v>5.1502512190042482E-2</v>
      </c>
      <c r="AJ33" s="151">
        <f t="shared" si="35"/>
        <v>5.8260491024661902E-2</v>
      </c>
      <c r="AK33" s="151">
        <f t="shared" si="35"/>
        <v>6.5888826256793251E-2</v>
      </c>
      <c r="AL33" s="151">
        <f t="shared" ref="AL33:BR33" si="36">AL30*$B$39*16/12</f>
        <v>7.4278211514323039E-2</v>
      </c>
      <c r="AM33" s="151">
        <f t="shared" si="36"/>
        <v>8.3336427231391522E-2</v>
      </c>
      <c r="AN33" s="151">
        <f t="shared" si="36"/>
        <v>9.2985669633498372E-2</v>
      </c>
      <c r="AO33" s="151">
        <f t="shared" si="36"/>
        <v>0.10316029725649173</v>
      </c>
      <c r="AP33" s="151">
        <f t="shared" si="36"/>
        <v>0.11380492973041278</v>
      </c>
      <c r="AQ33" s="151">
        <f t="shared" si="36"/>
        <v>0.12487284376204459</v>
      </c>
      <c r="AR33" s="151">
        <f t="shared" si="36"/>
        <v>0.13632461985796968</v>
      </c>
      <c r="AS33" s="151">
        <f t="shared" si="36"/>
        <v>0.14763202866274042</v>
      </c>
      <c r="AT33" s="151">
        <f t="shared" si="36"/>
        <v>0.15885095175143424</v>
      </c>
      <c r="AU33" s="151">
        <f t="shared" si="36"/>
        <v>0.17002853527384607</v>
      </c>
      <c r="AV33" s="151">
        <f t="shared" si="36"/>
        <v>0.18405216315550046</v>
      </c>
      <c r="AW33" s="151">
        <f t="shared" si="36"/>
        <v>0.19779682811222346</v>
      </c>
      <c r="AX33" s="151">
        <f t="shared" si="36"/>
        <v>0.21134196441035283</v>
      </c>
      <c r="AY33" s="151">
        <f t="shared" si="36"/>
        <v>0.22475458912688415</v>
      </c>
      <c r="AZ33" s="151">
        <f t="shared" si="36"/>
        <v>0.23809124320839026</v>
      </c>
      <c r="BA33" s="151">
        <f t="shared" si="36"/>
        <v>0.25139962910300312</v>
      </c>
      <c r="BB33" s="151">
        <f t="shared" si="36"/>
        <v>0.26471999239725291</v>
      </c>
      <c r="BC33" s="151">
        <f t="shared" si="36"/>
        <v>0.27821325347328357</v>
      </c>
      <c r="BD33" s="151">
        <f t="shared" si="36"/>
        <v>0.29189240788382459</v>
      </c>
      <c r="BE33" s="151">
        <f t="shared" si="36"/>
        <v>0.30576841971274088</v>
      </c>
      <c r="BF33" s="151">
        <f t="shared" si="36"/>
        <v>0.33694138043537353</v>
      </c>
      <c r="BG33" s="151">
        <f t="shared" si="36"/>
        <v>0.3663236791820465</v>
      </c>
      <c r="BH33" s="151">
        <f t="shared" si="36"/>
        <v>0.39424630987334724</v>
      </c>
      <c r="BI33" s="151">
        <f t="shared" si="36"/>
        <v>0.42098852535674097</v>
      </c>
      <c r="BJ33" s="151">
        <f t="shared" si="36"/>
        <v>0.44678592558729374</v>
      </c>
      <c r="BK33" s="151">
        <f t="shared" si="36"/>
        <v>0.47183728146145593</v>
      </c>
      <c r="BL33" s="151">
        <f t="shared" si="36"/>
        <v>0.49631029194701681</v>
      </c>
      <c r="BM33" s="151">
        <f t="shared" si="36"/>
        <v>0.5211043157106372</v>
      </c>
      <c r="BN33" s="260">
        <f t="shared" si="36"/>
        <v>0.54624024153609463</v>
      </c>
      <c r="BO33" s="151">
        <f t="shared" si="36"/>
        <v>0.57173569286595771</v>
      </c>
      <c r="BP33" s="151">
        <f t="shared" si="36"/>
        <v>0.59760553824074403</v>
      </c>
      <c r="BQ33" s="260">
        <f t="shared" si="36"/>
        <v>0.62386232194607028</v>
      </c>
      <c r="BR33" s="682">
        <f t="shared" si="36"/>
        <v>0.65051662734090432</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512"/>
      <c r="BQ34" s="512"/>
      <c r="BR34" s="747"/>
    </row>
    <row r="35" spans="1:71" ht="36.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46.8"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3.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DOC!Z32</f>
        <v>0.1202429601713062</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768"/>
      <c r="BQ47" s="499"/>
      <c r="BR47" s="499"/>
      <c r="BS47" s="619"/>
    </row>
    <row r="48" spans="1:71" ht="34.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144">
        <v>2016</v>
      </c>
      <c r="BQ48" s="464">
        <v>2017</v>
      </c>
      <c r="BR48" s="353">
        <v>2018</v>
      </c>
    </row>
    <row r="49" spans="1:71" ht="16.2" thickBot="1" x14ac:dyDescent="0.35">
      <c r="A49" s="55"/>
      <c r="B49" s="303"/>
      <c r="C49" s="7">
        <v>0</v>
      </c>
      <c r="D49" s="7">
        <v>0</v>
      </c>
      <c r="E49" s="7">
        <v>0</v>
      </c>
      <c r="F49" s="7">
        <v>0</v>
      </c>
      <c r="G49" s="154">
        <f>(G33-$B$40)*(1-$B$41)*10^3</f>
        <v>0.58268943034805654</v>
      </c>
      <c r="H49" s="154">
        <f t="shared" ref="H49:BR49" si="37">(H33-$B$40)*(1-$B$41)*10^3</f>
        <v>1.1287352972820093</v>
      </c>
      <c r="I49" s="154">
        <f t="shared" si="37"/>
        <v>1.645030681665685</v>
      </c>
      <c r="J49" s="154">
        <f t="shared" si="37"/>
        <v>2.1373911358077669</v>
      </c>
      <c r="K49" s="154">
        <f t="shared" si="37"/>
        <v>2.6107231230623262</v>
      </c>
      <c r="L49" s="154">
        <f t="shared" si="37"/>
        <v>3.069166126898355</v>
      </c>
      <c r="M49" s="154">
        <f t="shared" si="37"/>
        <v>3.5162125454351321</v>
      </c>
      <c r="N49" s="154">
        <f t="shared" si="37"/>
        <v>3.954808844026338</v>
      </c>
      <c r="O49" s="154">
        <f t="shared" si="37"/>
        <v>4.5009707789822286</v>
      </c>
      <c r="P49" s="154">
        <f t="shared" si="37"/>
        <v>5.1416249262936482</v>
      </c>
      <c r="Q49" s="154">
        <f t="shared" si="37"/>
        <v>5.8657415036787999</v>
      </c>
      <c r="R49" s="154">
        <f t="shared" si="37"/>
        <v>6.6640149078696576</v>
      </c>
      <c r="S49" s="154">
        <f t="shared" si="37"/>
        <v>7.5285941904096312</v>
      </c>
      <c r="T49" s="154">
        <f t="shared" si="37"/>
        <v>8.452855665558765</v>
      </c>
      <c r="U49" s="154">
        <f t="shared" si="37"/>
        <v>9.4312110642022819</v>
      </c>
      <c r="V49" s="154">
        <f t="shared" si="37"/>
        <v>10.458945677200104</v>
      </c>
      <c r="W49" s="154">
        <f t="shared" si="37"/>
        <v>11.532081800218567</v>
      </c>
      <c r="X49" s="154">
        <f t="shared" si="37"/>
        <v>12.647263524908725</v>
      </c>
      <c r="Y49" s="154">
        <f t="shared" si="37"/>
        <v>14.29914516965151</v>
      </c>
      <c r="Z49" s="154">
        <f t="shared" si="37"/>
        <v>16.426217302681529</v>
      </c>
      <c r="AA49" s="154">
        <f t="shared" si="37"/>
        <v>18.976585665832431</v>
      </c>
      <c r="AB49" s="154">
        <f t="shared" si="37"/>
        <v>21.906468127594557</v>
      </c>
      <c r="AC49" s="154">
        <f t="shared" si="37"/>
        <v>25.178926592940464</v>
      </c>
      <c r="AD49" s="154">
        <f t="shared" si="37"/>
        <v>28.762797141402796</v>
      </c>
      <c r="AE49" s="154">
        <f t="shared" si="37"/>
        <v>32.631787406302308</v>
      </c>
      <c r="AF49" s="154">
        <f t="shared" si="37"/>
        <v>36.763715051937034</v>
      </c>
      <c r="AG49" s="154">
        <f t="shared" si="37"/>
        <v>41.13986529225528</v>
      </c>
      <c r="AH49" s="154">
        <f t="shared" si="37"/>
        <v>45.744448842410463</v>
      </c>
      <c r="AI49" s="154">
        <f t="shared" si="37"/>
        <v>51.502512190042481</v>
      </c>
      <c r="AJ49" s="154">
        <f t="shared" si="37"/>
        <v>58.260491024661903</v>
      </c>
      <c r="AK49" s="154">
        <f t="shared" si="37"/>
        <v>65.888826256793251</v>
      </c>
      <c r="AL49" s="154">
        <f t="shared" si="37"/>
        <v>74.278211514323033</v>
      </c>
      <c r="AM49" s="154">
        <f t="shared" si="37"/>
        <v>83.336427231391525</v>
      </c>
      <c r="AN49" s="154">
        <f t="shared" si="37"/>
        <v>92.985669633498375</v>
      </c>
      <c r="AO49" s="154">
        <f t="shared" si="37"/>
        <v>103.16029725649173</v>
      </c>
      <c r="AP49" s="154">
        <f t="shared" si="37"/>
        <v>113.80492973041278</v>
      </c>
      <c r="AQ49" s="154">
        <f t="shared" si="37"/>
        <v>124.8728437620446</v>
      </c>
      <c r="AR49" s="154">
        <f t="shared" si="37"/>
        <v>136.32461985796968</v>
      </c>
      <c r="AS49" s="154">
        <f t="shared" si="37"/>
        <v>147.63202866274042</v>
      </c>
      <c r="AT49" s="154">
        <f t="shared" si="37"/>
        <v>158.85095175143425</v>
      </c>
      <c r="AU49" s="154">
        <f t="shared" si="37"/>
        <v>170.02853527384607</v>
      </c>
      <c r="AV49" s="154">
        <f t="shared" si="37"/>
        <v>184.05216315550047</v>
      </c>
      <c r="AW49" s="154">
        <f t="shared" si="37"/>
        <v>197.79682811222347</v>
      </c>
      <c r="AX49" s="154">
        <f t="shared" si="37"/>
        <v>211.34196441035283</v>
      </c>
      <c r="AY49" s="154">
        <f t="shared" si="37"/>
        <v>224.75458912688416</v>
      </c>
      <c r="AZ49" s="154">
        <f t="shared" si="37"/>
        <v>238.09124320839027</v>
      </c>
      <c r="BA49" s="154">
        <f t="shared" si="37"/>
        <v>251.39962910300312</v>
      </c>
      <c r="BB49" s="154">
        <f t="shared" si="37"/>
        <v>264.71999239725289</v>
      </c>
      <c r="BC49" s="154">
        <f t="shared" si="37"/>
        <v>278.2132534732836</v>
      </c>
      <c r="BD49" s="154">
        <f t="shared" si="37"/>
        <v>291.8924078838246</v>
      </c>
      <c r="BE49" s="154">
        <f t="shared" si="37"/>
        <v>305.76841971274087</v>
      </c>
      <c r="BF49" s="154">
        <f t="shared" si="37"/>
        <v>336.9413804353735</v>
      </c>
      <c r="BG49" s="154">
        <f t="shared" si="37"/>
        <v>366.32367918204648</v>
      </c>
      <c r="BH49" s="154">
        <f t="shared" si="37"/>
        <v>394.24630987334723</v>
      </c>
      <c r="BI49" s="154">
        <f t="shared" si="37"/>
        <v>420.98852535674098</v>
      </c>
      <c r="BJ49" s="154">
        <f t="shared" si="37"/>
        <v>446.78592558729372</v>
      </c>
      <c r="BK49" s="154">
        <f t="shared" si="37"/>
        <v>471.83728146145592</v>
      </c>
      <c r="BL49" s="154">
        <f t="shared" si="37"/>
        <v>496.31029194701682</v>
      </c>
      <c r="BM49" s="154">
        <f t="shared" si="37"/>
        <v>521.10431571063725</v>
      </c>
      <c r="BN49" s="212">
        <f t="shared" si="37"/>
        <v>546.24024153609457</v>
      </c>
      <c r="BO49" s="154">
        <f t="shared" si="37"/>
        <v>571.73569286595773</v>
      </c>
      <c r="BP49" s="154">
        <f t="shared" si="37"/>
        <v>597.60553824074407</v>
      </c>
      <c r="BQ49" s="591">
        <f t="shared" si="37"/>
        <v>623.86232194607032</v>
      </c>
      <c r="BR49" s="672">
        <f t="shared" si="37"/>
        <v>650.51662734090428</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P50" s="678"/>
      <c r="BQ50" s="678"/>
      <c r="BS50" s="619"/>
    </row>
    <row r="51" spans="1:71" ht="34.5"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81">
        <v>2015</v>
      </c>
      <c r="BP51" s="144">
        <v>2016</v>
      </c>
      <c r="BQ51" s="464">
        <v>2017</v>
      </c>
      <c r="BR51" s="353">
        <v>2018</v>
      </c>
    </row>
    <row r="52" spans="1:71" s="18" customFormat="1" ht="16.2" thickBot="1" x14ac:dyDescent="0.35">
      <c r="A52" s="316"/>
      <c r="B52" s="317"/>
      <c r="C52" s="167">
        <v>0</v>
      </c>
      <c r="D52" s="167">
        <v>0</v>
      </c>
      <c r="E52" s="167">
        <v>0</v>
      </c>
      <c r="F52" s="318">
        <v>0</v>
      </c>
      <c r="G52" s="167">
        <f>G49*21</f>
        <v>12.236478037309187</v>
      </c>
      <c r="H52" s="167">
        <f t="shared" ref="H52:BR52" si="38">H49*21</f>
        <v>23.703441242922196</v>
      </c>
      <c r="I52" s="167">
        <f t="shared" si="38"/>
        <v>34.545644314979384</v>
      </c>
      <c r="J52" s="167">
        <f t="shared" si="38"/>
        <v>44.885213851963101</v>
      </c>
      <c r="K52" s="167">
        <f t="shared" si="38"/>
        <v>54.825185584308848</v>
      </c>
      <c r="L52" s="167">
        <f t="shared" si="38"/>
        <v>64.452488664865456</v>
      </c>
      <c r="M52" s="167">
        <f t="shared" si="38"/>
        <v>73.840463454137776</v>
      </c>
      <c r="N52" s="167">
        <f t="shared" si="38"/>
        <v>83.050985724553101</v>
      </c>
      <c r="O52" s="167">
        <f t="shared" si="38"/>
        <v>94.520386358626808</v>
      </c>
      <c r="P52" s="167">
        <f t="shared" si="38"/>
        <v>107.97412345216661</v>
      </c>
      <c r="Q52" s="167">
        <f t="shared" si="38"/>
        <v>123.1805715772548</v>
      </c>
      <c r="R52" s="167">
        <f t="shared" si="38"/>
        <v>139.9443130652628</v>
      </c>
      <c r="S52" s="167">
        <f t="shared" si="38"/>
        <v>158.10047799860226</v>
      </c>
      <c r="T52" s="167">
        <f t="shared" si="38"/>
        <v>177.50996897673406</v>
      </c>
      <c r="U52" s="167">
        <f t="shared" si="38"/>
        <v>198.05543234824793</v>
      </c>
      <c r="V52" s="167">
        <f t="shared" si="38"/>
        <v>219.63785922120218</v>
      </c>
      <c r="W52" s="167">
        <f t="shared" si="38"/>
        <v>242.1737178045899</v>
      </c>
      <c r="X52" s="167">
        <f t="shared" si="38"/>
        <v>265.5925340230832</v>
      </c>
      <c r="Y52" s="167">
        <f t="shared" si="38"/>
        <v>300.28204856268172</v>
      </c>
      <c r="Z52" s="167">
        <f t="shared" si="38"/>
        <v>344.9505633563121</v>
      </c>
      <c r="AA52" s="167">
        <f t="shared" si="38"/>
        <v>398.50829898248105</v>
      </c>
      <c r="AB52" s="167">
        <f t="shared" si="38"/>
        <v>460.03583067948568</v>
      </c>
      <c r="AC52" s="167">
        <f t="shared" si="38"/>
        <v>528.7574584517497</v>
      </c>
      <c r="AD52" s="167">
        <f t="shared" si="38"/>
        <v>604.01873996945869</v>
      </c>
      <c r="AE52" s="167">
        <f t="shared" si="38"/>
        <v>685.26753553234846</v>
      </c>
      <c r="AF52" s="167">
        <f t="shared" si="38"/>
        <v>772.03801609067773</v>
      </c>
      <c r="AG52" s="167">
        <f t="shared" si="38"/>
        <v>863.93717113736091</v>
      </c>
      <c r="AH52" s="167">
        <f t="shared" si="38"/>
        <v>960.63342569061979</v>
      </c>
      <c r="AI52" s="167">
        <f t="shared" si="38"/>
        <v>1081.5527559908921</v>
      </c>
      <c r="AJ52" s="167">
        <f t="shared" si="38"/>
        <v>1223.4703115179</v>
      </c>
      <c r="AK52" s="167">
        <f t="shared" si="38"/>
        <v>1383.6653513926583</v>
      </c>
      <c r="AL52" s="167">
        <f t="shared" si="38"/>
        <v>1559.8424418007837</v>
      </c>
      <c r="AM52" s="167">
        <f t="shared" si="38"/>
        <v>1750.0649718592219</v>
      </c>
      <c r="AN52" s="167">
        <f t="shared" si="38"/>
        <v>1952.6990623034658</v>
      </c>
      <c r="AO52" s="167">
        <f t="shared" si="38"/>
        <v>2166.3662423863261</v>
      </c>
      <c r="AP52" s="167">
        <f t="shared" si="38"/>
        <v>2389.9035243386684</v>
      </c>
      <c r="AQ52" s="167">
        <f t="shared" si="38"/>
        <v>2622.3297190029366</v>
      </c>
      <c r="AR52" s="167">
        <f t="shared" si="38"/>
        <v>2862.8170170173635</v>
      </c>
      <c r="AS52" s="167">
        <f t="shared" si="38"/>
        <v>3100.2726019175489</v>
      </c>
      <c r="AT52" s="167">
        <f t="shared" si="38"/>
        <v>3335.8699867801192</v>
      </c>
      <c r="AU52" s="167">
        <f t="shared" si="38"/>
        <v>3570.5992407507674</v>
      </c>
      <c r="AV52" s="167">
        <f t="shared" si="38"/>
        <v>3865.0954262655096</v>
      </c>
      <c r="AW52" s="167">
        <f t="shared" si="38"/>
        <v>4153.7333903566923</v>
      </c>
      <c r="AX52" s="167">
        <f t="shared" si="38"/>
        <v>4438.181252617409</v>
      </c>
      <c r="AY52" s="167">
        <f t="shared" si="38"/>
        <v>4719.8463716645674</v>
      </c>
      <c r="AZ52" s="167">
        <f t="shared" si="38"/>
        <v>4999.9161073761952</v>
      </c>
      <c r="BA52" s="167">
        <f t="shared" si="38"/>
        <v>5279.3922111630654</v>
      </c>
      <c r="BB52" s="167">
        <f t="shared" si="38"/>
        <v>5559.1198403423105</v>
      </c>
      <c r="BC52" s="167">
        <f t="shared" si="38"/>
        <v>5842.4783229389559</v>
      </c>
      <c r="BD52" s="167">
        <f t="shared" si="38"/>
        <v>6129.740565560317</v>
      </c>
      <c r="BE52" s="167">
        <f t="shared" si="38"/>
        <v>6421.1368139675578</v>
      </c>
      <c r="BF52" s="167">
        <f t="shared" si="38"/>
        <v>7075.7689891428436</v>
      </c>
      <c r="BG52" s="167">
        <f t="shared" si="38"/>
        <v>7692.7972628229763</v>
      </c>
      <c r="BH52" s="167">
        <f t="shared" si="38"/>
        <v>8279.1725073402922</v>
      </c>
      <c r="BI52" s="167">
        <f t="shared" si="38"/>
        <v>8840.75903249156</v>
      </c>
      <c r="BJ52" s="167">
        <f t="shared" si="38"/>
        <v>9382.5044373331675</v>
      </c>
      <c r="BK52" s="167">
        <f t="shared" si="38"/>
        <v>9908.5829106905749</v>
      </c>
      <c r="BL52" s="167">
        <f t="shared" si="38"/>
        <v>10422.516130887354</v>
      </c>
      <c r="BM52" s="167">
        <f t="shared" si="38"/>
        <v>10943.190629923381</v>
      </c>
      <c r="BN52" s="322">
        <f t="shared" si="38"/>
        <v>11471.045072257986</v>
      </c>
      <c r="BO52" s="167">
        <f t="shared" si="38"/>
        <v>12006.449550185112</v>
      </c>
      <c r="BP52" s="167">
        <f t="shared" si="38"/>
        <v>12549.716303055626</v>
      </c>
      <c r="BQ52" s="597">
        <f t="shared" si="38"/>
        <v>13101.108760867477</v>
      </c>
      <c r="BR52" s="676">
        <f t="shared" si="38"/>
        <v>13660.84917415899</v>
      </c>
      <c r="BS52" s="689"/>
    </row>
  </sheetData>
  <mergeCells count="2">
    <mergeCell ref="A43:B43"/>
    <mergeCell ref="A35:B3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S52"/>
  <sheetViews>
    <sheetView zoomScale="70" zoomScaleNormal="70" workbookViewId="0">
      <pane xSplit="2" topLeftCell="BJ1" activePane="topRight" state="frozen"/>
      <selection pane="topRight" activeCell="A46" sqref="A46"/>
    </sheetView>
  </sheetViews>
  <sheetFormatPr defaultColWidth="9.33203125" defaultRowHeight="14.4" x14ac:dyDescent="0.3"/>
  <cols>
    <col min="1" max="1" width="38" style="2" customWidth="1"/>
    <col min="2" max="2" width="20.6640625" style="2" customWidth="1"/>
    <col min="3" max="3" width="10.6640625" style="2" bestFit="1" customWidth="1"/>
    <col min="4" max="4" width="11.33203125" style="2" bestFit="1" customWidth="1"/>
    <col min="5" max="5" width="10.33203125" style="2" bestFit="1" customWidth="1"/>
    <col min="6" max="6" width="11.33203125" style="2" bestFit="1" customWidth="1"/>
    <col min="7" max="7" width="11.5546875" style="2" bestFit="1" customWidth="1"/>
    <col min="8" max="8" width="11.33203125" style="2" bestFit="1" customWidth="1"/>
    <col min="9" max="9" width="11.5546875" style="2" bestFit="1" customWidth="1"/>
    <col min="10" max="10" width="12" style="2" bestFit="1" customWidth="1"/>
    <col min="11" max="11" width="11.5546875" style="2" bestFit="1" customWidth="1"/>
    <col min="12" max="12" width="12" style="2" bestFit="1" customWidth="1"/>
    <col min="13" max="13" width="11.5546875" style="2" bestFit="1" customWidth="1"/>
    <col min="14" max="15" width="12.44140625" style="2" bestFit="1" customWidth="1"/>
    <col min="16" max="17" width="12" style="2" bestFit="1" customWidth="1"/>
    <col min="18" max="19" width="12.44140625" style="2" bestFit="1" customWidth="1"/>
    <col min="20" max="20" width="12" style="2" bestFit="1" customWidth="1"/>
    <col min="21" max="21" width="12.44140625" style="2" bestFit="1" customWidth="1"/>
    <col min="22" max="23" width="12" style="2" bestFit="1" customWidth="1"/>
    <col min="24" max="24" width="12.44140625" style="2" bestFit="1" customWidth="1"/>
    <col min="25" max="25" width="12" style="2" bestFit="1" customWidth="1"/>
    <col min="26" max="27" width="12.44140625" style="2" bestFit="1" customWidth="1"/>
    <col min="28" max="28" width="12" style="2" bestFit="1" customWidth="1"/>
    <col min="29" max="30" width="12.44140625" style="2" bestFit="1" customWidth="1"/>
    <col min="31" max="31" width="13.6640625" style="2" bestFit="1" customWidth="1"/>
    <col min="32" max="32" width="13.44140625" style="2" bestFit="1" customWidth="1"/>
    <col min="33" max="34" width="13.6640625" style="2" bestFit="1" customWidth="1"/>
    <col min="35" max="35" width="13.44140625" style="2" bestFit="1" customWidth="1"/>
    <col min="36" max="39" width="13.6640625" style="2" bestFit="1" customWidth="1"/>
    <col min="40" max="40" width="13.44140625" style="2" bestFit="1" customWidth="1"/>
    <col min="41" max="41" width="13.6640625" style="2" bestFit="1" customWidth="1"/>
    <col min="42" max="42" width="13.44140625" style="2" bestFit="1" customWidth="1"/>
    <col min="43" max="43" width="14.33203125" style="2" bestFit="1" customWidth="1"/>
    <col min="44" max="45" width="13.6640625" style="2" bestFit="1" customWidth="1"/>
    <col min="46" max="48" width="14.33203125" style="2" bestFit="1" customWidth="1"/>
    <col min="49" max="51" width="13.6640625" style="2" bestFit="1" customWidth="1"/>
    <col min="52" max="55" width="14.33203125" style="2" bestFit="1" customWidth="1"/>
    <col min="56" max="56" width="13.44140625" style="2" bestFit="1" customWidth="1"/>
    <col min="57" max="59" width="14.33203125" style="2" bestFit="1" customWidth="1"/>
    <col min="60" max="60" width="13.6640625" style="2" bestFit="1" customWidth="1"/>
    <col min="61" max="61" width="14.33203125" style="2" bestFit="1" customWidth="1"/>
    <col min="62" max="62" width="13.44140625" style="2" bestFit="1" customWidth="1"/>
    <col min="63" max="66" width="14.33203125" style="2" bestFit="1" customWidth="1"/>
    <col min="67" max="67" width="14" style="2" customWidth="1"/>
    <col min="68" max="68" width="14.44140625" style="2" customWidth="1"/>
    <col min="69" max="69" width="14.6640625" style="2" customWidth="1"/>
    <col min="70" max="70" width="14.5546875" style="2" customWidth="1"/>
    <col min="71" max="16384" width="9.33203125" style="2"/>
  </cols>
  <sheetData>
    <row r="1" spans="1:71" ht="15" thickBot="1" x14ac:dyDescent="0.35"/>
    <row r="2" spans="1:71" ht="15.6" x14ac:dyDescent="0.3">
      <c r="A2" s="401" t="s">
        <v>0</v>
      </c>
      <c r="B2" s="80" t="s">
        <v>44</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144">
        <v>2014</v>
      </c>
      <c r="BO2" s="144">
        <v>2015</v>
      </c>
      <c r="BP2" s="481">
        <v>2016</v>
      </c>
      <c r="BQ2" s="464">
        <v>2017</v>
      </c>
      <c r="BR2" s="353">
        <v>2018</v>
      </c>
    </row>
    <row r="3" spans="1:71" s="18" customFormat="1" ht="16.2" thickBot="1" x14ac:dyDescent="0.35">
      <c r="A3" s="313"/>
      <c r="B3" s="314"/>
      <c r="C3" s="168">
        <f>Population!D29</f>
        <v>4125</v>
      </c>
      <c r="D3" s="168">
        <f t="shared" ref="D3:L3" si="0">C3+($C$3*(C6/100))</f>
        <v>5628.2</v>
      </c>
      <c r="E3" s="168">
        <f t="shared" si="0"/>
        <v>7131.4</v>
      </c>
      <c r="F3" s="168">
        <f t="shared" si="0"/>
        <v>8634.6</v>
      </c>
      <c r="G3" s="168">
        <f t="shared" si="0"/>
        <v>10137.800000000001</v>
      </c>
      <c r="H3" s="168">
        <f t="shared" si="0"/>
        <v>11641.000000000002</v>
      </c>
      <c r="I3" s="168">
        <f t="shared" si="0"/>
        <v>13144.200000000003</v>
      </c>
      <c r="J3" s="168">
        <f t="shared" si="0"/>
        <v>14647.400000000003</v>
      </c>
      <c r="K3" s="168">
        <f t="shared" si="0"/>
        <v>16150.600000000004</v>
      </c>
      <c r="L3" s="168">
        <f t="shared" si="0"/>
        <v>17653.800000000003</v>
      </c>
      <c r="M3" s="168">
        <f>Population!E29</f>
        <v>19157</v>
      </c>
      <c r="N3" s="168">
        <f t="shared" ref="N3:V3" si="1">M3+($M$3*(M6/100))</f>
        <v>22380.7</v>
      </c>
      <c r="O3" s="168">
        <f t="shared" si="1"/>
        <v>25604.400000000001</v>
      </c>
      <c r="P3" s="168">
        <f t="shared" si="1"/>
        <v>28828.100000000002</v>
      </c>
      <c r="Q3" s="168">
        <f t="shared" si="1"/>
        <v>32051.800000000003</v>
      </c>
      <c r="R3" s="168">
        <f t="shared" si="1"/>
        <v>35275.5</v>
      </c>
      <c r="S3" s="168">
        <f t="shared" si="1"/>
        <v>38499.199999999997</v>
      </c>
      <c r="T3" s="168">
        <f t="shared" si="1"/>
        <v>41722.899999999994</v>
      </c>
      <c r="U3" s="168">
        <f t="shared" si="1"/>
        <v>44946.599999999991</v>
      </c>
      <c r="V3" s="168">
        <f t="shared" si="1"/>
        <v>48170.299999999988</v>
      </c>
      <c r="W3" s="168">
        <f>Population!F29</f>
        <v>51394</v>
      </c>
      <c r="X3" s="168">
        <f t="shared" ref="X3:AF3" si="2">W3+($W$3*(W6/100))</f>
        <v>58278</v>
      </c>
      <c r="Y3" s="168">
        <f t="shared" si="2"/>
        <v>65162</v>
      </c>
      <c r="Z3" s="168">
        <f t="shared" si="2"/>
        <v>72046</v>
      </c>
      <c r="AA3" s="168">
        <f t="shared" si="2"/>
        <v>78930</v>
      </c>
      <c r="AB3" s="168">
        <f t="shared" si="2"/>
        <v>85814</v>
      </c>
      <c r="AC3" s="168">
        <f t="shared" si="2"/>
        <v>92698</v>
      </c>
      <c r="AD3" s="168">
        <f t="shared" si="2"/>
        <v>99582</v>
      </c>
      <c r="AE3" s="168">
        <f t="shared" si="2"/>
        <v>106466</v>
      </c>
      <c r="AF3" s="168">
        <f t="shared" si="2"/>
        <v>113350</v>
      </c>
      <c r="AG3" s="168">
        <f>Population!G29</f>
        <v>120234</v>
      </c>
      <c r="AH3" s="168">
        <f t="shared" ref="AH3:AP3" si="3">AG3+($AG$3*(AG6/100))</f>
        <v>129032.9</v>
      </c>
      <c r="AI3" s="168">
        <f t="shared" si="3"/>
        <v>137831.79999999999</v>
      </c>
      <c r="AJ3" s="168">
        <f t="shared" si="3"/>
        <v>146630.69999999998</v>
      </c>
      <c r="AK3" s="168">
        <f t="shared" si="3"/>
        <v>155429.59999999998</v>
      </c>
      <c r="AL3" s="168">
        <f t="shared" si="3"/>
        <v>164228.49999999997</v>
      </c>
      <c r="AM3" s="168">
        <f t="shared" si="3"/>
        <v>173027.39999999997</v>
      </c>
      <c r="AN3" s="168">
        <f t="shared" si="3"/>
        <v>181826.29999999996</v>
      </c>
      <c r="AO3" s="168">
        <f t="shared" si="3"/>
        <v>190625.19999999995</v>
      </c>
      <c r="AP3" s="168">
        <f t="shared" si="3"/>
        <v>199424.09999999995</v>
      </c>
      <c r="AQ3" s="168">
        <f>Population!H29</f>
        <v>208223</v>
      </c>
      <c r="AR3" s="168">
        <f t="shared" ref="AR3:AZ3" si="4">AQ3+($AQ$3*(AQ6/100))</f>
        <v>221679.4</v>
      </c>
      <c r="AS3" s="168">
        <f t="shared" si="4"/>
        <v>235135.8</v>
      </c>
      <c r="AT3" s="168">
        <f t="shared" si="4"/>
        <v>248592.19999999998</v>
      </c>
      <c r="AU3" s="168">
        <f t="shared" si="4"/>
        <v>262048.59999999998</v>
      </c>
      <c r="AV3" s="168">
        <f t="shared" si="4"/>
        <v>275505</v>
      </c>
      <c r="AW3" s="168">
        <f t="shared" si="4"/>
        <v>288961.40000000002</v>
      </c>
      <c r="AX3" s="168">
        <f t="shared" si="4"/>
        <v>302417.80000000005</v>
      </c>
      <c r="AY3" s="168">
        <f t="shared" si="4"/>
        <v>315874.20000000007</v>
      </c>
      <c r="AZ3" s="168">
        <f t="shared" si="4"/>
        <v>329330.60000000009</v>
      </c>
      <c r="BA3" s="168">
        <f>Population!I29</f>
        <v>342787</v>
      </c>
      <c r="BB3" s="168">
        <f t="shared" ref="BB3:BJ3" si="5">BA3+($BA$3*(BA6/100))</f>
        <v>365604.9</v>
      </c>
      <c r="BC3" s="168">
        <f t="shared" si="5"/>
        <v>388422.80000000005</v>
      </c>
      <c r="BD3" s="168">
        <f t="shared" si="5"/>
        <v>411240.70000000007</v>
      </c>
      <c r="BE3" s="168">
        <f t="shared" si="5"/>
        <v>434058.60000000009</v>
      </c>
      <c r="BF3" s="168">
        <f t="shared" si="5"/>
        <v>456876.50000000012</v>
      </c>
      <c r="BG3" s="168">
        <f t="shared" si="5"/>
        <v>479694.40000000014</v>
      </c>
      <c r="BH3" s="168">
        <f t="shared" si="5"/>
        <v>502512.30000000016</v>
      </c>
      <c r="BI3" s="168">
        <f t="shared" si="5"/>
        <v>525330.20000000019</v>
      </c>
      <c r="BJ3" s="168">
        <f t="shared" si="5"/>
        <v>548148.10000000021</v>
      </c>
      <c r="BK3" s="168">
        <f>Population!J29</f>
        <v>570966</v>
      </c>
      <c r="BL3" s="168">
        <f>BK3+($BK$3*(BK6/100))</f>
        <v>608972.82374594139</v>
      </c>
      <c r="BM3" s="168">
        <f>BL3+($BK$3*(BL6/100))</f>
        <v>646979.64749188279</v>
      </c>
      <c r="BN3" s="168">
        <f>BM3+($BK$3*(BM6/100))</f>
        <v>684986.47123782418</v>
      </c>
      <c r="BO3" s="168">
        <f>BN3+($BK$3*(BN6/100))</f>
        <v>722993.29498376558</v>
      </c>
      <c r="BP3" s="594">
        <f t="shared" ref="BP3:BR3" si="6">BO3+($BK$3*(BO6/100))</f>
        <v>761000.11872970697</v>
      </c>
      <c r="BQ3" s="492">
        <f t="shared" si="6"/>
        <v>799006.94247564836</v>
      </c>
      <c r="BR3" s="679">
        <f t="shared" si="6"/>
        <v>837013.76622158976</v>
      </c>
      <c r="BS3" s="689"/>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78"/>
      <c r="BQ4" s="678"/>
      <c r="BR4" s="483"/>
      <c r="BS4" s="619"/>
    </row>
    <row r="5" spans="1:71" ht="31.2" x14ac:dyDescent="0.3">
      <c r="A5" s="401" t="s">
        <v>1</v>
      </c>
      <c r="B5" s="80" t="s">
        <v>44</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464">
        <v>2015</v>
      </c>
      <c r="BP5" s="144">
        <v>2016</v>
      </c>
      <c r="BQ5" s="464">
        <v>2017</v>
      </c>
      <c r="BR5" s="353">
        <v>2018</v>
      </c>
    </row>
    <row r="6" spans="1:71" ht="16.2" thickBot="1" x14ac:dyDescent="0.35">
      <c r="A6" s="42"/>
      <c r="B6" s="22"/>
      <c r="C6" s="154">
        <f t="shared" ref="C6:L6" si="7">((($M$3-$C$3)/$C$3)*100)/10</f>
        <v>36.441212121212125</v>
      </c>
      <c r="D6" s="154">
        <f t="shared" si="7"/>
        <v>36.441212121212125</v>
      </c>
      <c r="E6" s="154">
        <f t="shared" si="7"/>
        <v>36.441212121212125</v>
      </c>
      <c r="F6" s="154">
        <f t="shared" si="7"/>
        <v>36.441212121212125</v>
      </c>
      <c r="G6" s="154">
        <f t="shared" si="7"/>
        <v>36.441212121212125</v>
      </c>
      <c r="H6" s="154">
        <f t="shared" si="7"/>
        <v>36.441212121212125</v>
      </c>
      <c r="I6" s="154">
        <f t="shared" si="7"/>
        <v>36.441212121212125</v>
      </c>
      <c r="J6" s="154">
        <f t="shared" si="7"/>
        <v>36.441212121212125</v>
      </c>
      <c r="K6" s="154">
        <f t="shared" si="7"/>
        <v>36.441212121212125</v>
      </c>
      <c r="L6" s="154">
        <f t="shared" si="7"/>
        <v>36.441212121212125</v>
      </c>
      <c r="M6" s="154">
        <f t="shared" ref="M6:V6" si="8">((($W$3-$M$3)/$M$3)*100)/10</f>
        <v>16.827791407840476</v>
      </c>
      <c r="N6" s="154">
        <f t="shared" si="8"/>
        <v>16.827791407840476</v>
      </c>
      <c r="O6" s="154">
        <f t="shared" si="8"/>
        <v>16.827791407840476</v>
      </c>
      <c r="P6" s="154">
        <f t="shared" si="8"/>
        <v>16.827791407840476</v>
      </c>
      <c r="Q6" s="154">
        <f t="shared" si="8"/>
        <v>16.827791407840476</v>
      </c>
      <c r="R6" s="154">
        <f t="shared" si="8"/>
        <v>16.827791407840476</v>
      </c>
      <c r="S6" s="154">
        <f t="shared" si="8"/>
        <v>16.827791407840476</v>
      </c>
      <c r="T6" s="154">
        <f t="shared" si="8"/>
        <v>16.827791407840476</v>
      </c>
      <c r="U6" s="154">
        <f t="shared" si="8"/>
        <v>16.827791407840476</v>
      </c>
      <c r="V6" s="154">
        <f t="shared" si="8"/>
        <v>16.827791407840476</v>
      </c>
      <c r="W6" s="154">
        <f t="shared" ref="W6:AF6" si="9">((($AG$3-$W$3)/$W$3)*100)/10</f>
        <v>13.394559676226796</v>
      </c>
      <c r="X6" s="154">
        <f t="shared" si="9"/>
        <v>13.394559676226796</v>
      </c>
      <c r="Y6" s="154">
        <f t="shared" si="9"/>
        <v>13.394559676226796</v>
      </c>
      <c r="Z6" s="154">
        <f t="shared" si="9"/>
        <v>13.394559676226796</v>
      </c>
      <c r="AA6" s="154">
        <f t="shared" si="9"/>
        <v>13.394559676226796</v>
      </c>
      <c r="AB6" s="154">
        <f t="shared" si="9"/>
        <v>13.394559676226796</v>
      </c>
      <c r="AC6" s="154">
        <f t="shared" si="9"/>
        <v>13.394559676226796</v>
      </c>
      <c r="AD6" s="154">
        <f t="shared" si="9"/>
        <v>13.394559676226796</v>
      </c>
      <c r="AE6" s="154">
        <f t="shared" si="9"/>
        <v>13.394559676226796</v>
      </c>
      <c r="AF6" s="154">
        <f t="shared" si="9"/>
        <v>13.394559676226796</v>
      </c>
      <c r="AG6" s="154">
        <f t="shared" ref="AG6:AP6" si="10">((($AQ$3-$AG$3)/$AG$3)*100)/10</f>
        <v>7.3181462814179028</v>
      </c>
      <c r="AH6" s="154">
        <f t="shared" si="10"/>
        <v>7.3181462814179028</v>
      </c>
      <c r="AI6" s="154">
        <f t="shared" si="10"/>
        <v>7.3181462814179028</v>
      </c>
      <c r="AJ6" s="154">
        <f t="shared" si="10"/>
        <v>7.3181462814179028</v>
      </c>
      <c r="AK6" s="154">
        <f t="shared" si="10"/>
        <v>7.3181462814179028</v>
      </c>
      <c r="AL6" s="154">
        <f t="shared" si="10"/>
        <v>7.3181462814179028</v>
      </c>
      <c r="AM6" s="154">
        <f t="shared" si="10"/>
        <v>7.3181462814179028</v>
      </c>
      <c r="AN6" s="154">
        <f t="shared" si="10"/>
        <v>7.3181462814179028</v>
      </c>
      <c r="AO6" s="154">
        <f t="shared" si="10"/>
        <v>7.3181462814179028</v>
      </c>
      <c r="AP6" s="154">
        <f t="shared" si="10"/>
        <v>7.3181462814179028</v>
      </c>
      <c r="AQ6" s="154">
        <f t="shared" ref="AQ6:AZ6" si="11">((($BA$3-$AQ$3)/$AQ$3)*100)/10</f>
        <v>6.4624945371068518</v>
      </c>
      <c r="AR6" s="154">
        <f t="shared" si="11"/>
        <v>6.4624945371068518</v>
      </c>
      <c r="AS6" s="154">
        <f t="shared" si="11"/>
        <v>6.4624945371068518</v>
      </c>
      <c r="AT6" s="154">
        <f t="shared" si="11"/>
        <v>6.4624945371068518</v>
      </c>
      <c r="AU6" s="154">
        <f t="shared" si="11"/>
        <v>6.4624945371068518</v>
      </c>
      <c r="AV6" s="154">
        <f t="shared" si="11"/>
        <v>6.4624945371068518</v>
      </c>
      <c r="AW6" s="154">
        <f t="shared" si="11"/>
        <v>6.4624945371068518</v>
      </c>
      <c r="AX6" s="154">
        <f t="shared" si="11"/>
        <v>6.4624945371068518</v>
      </c>
      <c r="AY6" s="154">
        <f t="shared" si="11"/>
        <v>6.4624945371068518</v>
      </c>
      <c r="AZ6" s="154">
        <f t="shared" si="11"/>
        <v>6.4624945371068518</v>
      </c>
      <c r="BA6" s="154">
        <f t="shared" ref="BA6:BR6" si="12">((($BK$3-$BA$3)/$BA$3)*100)/10</f>
        <v>6.6565826592023614</v>
      </c>
      <c r="BB6" s="154">
        <f t="shared" si="12"/>
        <v>6.6565826592023614</v>
      </c>
      <c r="BC6" s="154">
        <f t="shared" si="12"/>
        <v>6.6565826592023614</v>
      </c>
      <c r="BD6" s="154">
        <f t="shared" si="12"/>
        <v>6.6565826592023614</v>
      </c>
      <c r="BE6" s="154">
        <f t="shared" si="12"/>
        <v>6.6565826592023614</v>
      </c>
      <c r="BF6" s="154">
        <f t="shared" si="12"/>
        <v>6.6565826592023614</v>
      </c>
      <c r="BG6" s="154">
        <f t="shared" si="12"/>
        <v>6.6565826592023614</v>
      </c>
      <c r="BH6" s="154">
        <f t="shared" si="12"/>
        <v>6.6565826592023614</v>
      </c>
      <c r="BI6" s="154">
        <f t="shared" si="12"/>
        <v>6.6565826592023614</v>
      </c>
      <c r="BJ6" s="154">
        <f t="shared" si="12"/>
        <v>6.6565826592023614</v>
      </c>
      <c r="BK6" s="154">
        <f t="shared" si="12"/>
        <v>6.6565826592023614</v>
      </c>
      <c r="BL6" s="154">
        <f t="shared" si="12"/>
        <v>6.6565826592023614</v>
      </c>
      <c r="BM6" s="154">
        <f t="shared" si="12"/>
        <v>6.6565826592023614</v>
      </c>
      <c r="BN6" s="154">
        <f t="shared" si="12"/>
        <v>6.6565826592023614</v>
      </c>
      <c r="BO6" s="212">
        <f t="shared" si="12"/>
        <v>6.6565826592023614</v>
      </c>
      <c r="BP6" s="154">
        <f t="shared" si="12"/>
        <v>6.6565826592023614</v>
      </c>
      <c r="BQ6" s="212">
        <f t="shared" si="12"/>
        <v>6.6565826592023614</v>
      </c>
      <c r="BR6" s="672">
        <f t="shared" si="12"/>
        <v>6.6565826592023614</v>
      </c>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P7" s="678"/>
      <c r="BR7" s="678"/>
      <c r="BS7" s="619"/>
    </row>
    <row r="8" spans="1:71" ht="15.6" x14ac:dyDescent="0.3">
      <c r="A8" s="401"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64">
        <v>2015</v>
      </c>
      <c r="BP8" s="144">
        <v>2016</v>
      </c>
      <c r="BQ8" s="464">
        <v>2017</v>
      </c>
      <c r="BR8" s="353">
        <v>2018</v>
      </c>
    </row>
    <row r="9" spans="1:71" ht="16.2" thickBot="1" x14ac:dyDescent="0.35">
      <c r="A9" s="39"/>
      <c r="B9" s="24"/>
      <c r="C9" s="151">
        <f t="shared" ref="C9:K9" si="13">D9-($M$9*(C12/100))</f>
        <v>8.9409357155820379E-2</v>
      </c>
      <c r="D9" s="151">
        <f t="shared" si="13"/>
        <v>9.0571173661234988E-2</v>
      </c>
      <c r="E9" s="151">
        <f t="shared" si="13"/>
        <v>9.1732990166649597E-2</v>
      </c>
      <c r="F9" s="151">
        <f t="shared" si="13"/>
        <v>9.2894806672064206E-2</v>
      </c>
      <c r="G9" s="151">
        <f t="shared" si="13"/>
        <v>9.4056623177478815E-2</v>
      </c>
      <c r="H9" s="151">
        <f t="shared" si="13"/>
        <v>9.5218439682893424E-2</v>
      </c>
      <c r="I9" s="151">
        <f t="shared" si="13"/>
        <v>9.6380256188308033E-2</v>
      </c>
      <c r="J9" s="151">
        <f t="shared" si="13"/>
        <v>9.7542072693722642E-2</v>
      </c>
      <c r="K9" s="151">
        <f t="shared" si="13"/>
        <v>9.8703889199137251E-2</v>
      </c>
      <c r="L9" s="151">
        <f>M9-($M$9*(L12/100))</f>
        <v>9.986570570455186E-2</v>
      </c>
      <c r="M9" s="151">
        <f t="shared" ref="M9:U9" si="14">N9-($W$9*(M12/100))</f>
        <v>0.10102752220996647</v>
      </c>
      <c r="N9" s="151">
        <f t="shared" si="14"/>
        <v>0.10218759297781781</v>
      </c>
      <c r="O9" s="151">
        <f t="shared" si="14"/>
        <v>0.10334766374566914</v>
      </c>
      <c r="P9" s="151">
        <f t="shared" si="14"/>
        <v>0.10450773451352048</v>
      </c>
      <c r="Q9" s="151">
        <f t="shared" si="14"/>
        <v>0.10566780528137182</v>
      </c>
      <c r="R9" s="151">
        <f t="shared" si="14"/>
        <v>0.10682787604922316</v>
      </c>
      <c r="S9" s="151">
        <f t="shared" si="14"/>
        <v>0.10798794681707449</v>
      </c>
      <c r="T9" s="151">
        <f t="shared" si="14"/>
        <v>0.10914801758492583</v>
      </c>
      <c r="U9" s="151">
        <f t="shared" si="14"/>
        <v>0.11030808835277717</v>
      </c>
      <c r="V9" s="151">
        <f>W9-($W$9*(V12/100))</f>
        <v>0.1114681591206285</v>
      </c>
      <c r="W9" s="151">
        <f t="shared" ref="W9:AE9" si="15">X9-($AG$9*(W12/100))</f>
        <v>0.11262822988847984</v>
      </c>
      <c r="X9" s="151">
        <f t="shared" si="15"/>
        <v>0.11456918531563184</v>
      </c>
      <c r="Y9" s="151">
        <f t="shared" si="15"/>
        <v>0.11651014074278385</v>
      </c>
      <c r="Z9" s="151">
        <f t="shared" si="15"/>
        <v>0.11845109616993585</v>
      </c>
      <c r="AA9" s="151">
        <f t="shared" si="15"/>
        <v>0.12039205159708785</v>
      </c>
      <c r="AB9" s="151">
        <f t="shared" si="15"/>
        <v>0.12233300702423985</v>
      </c>
      <c r="AC9" s="151">
        <f t="shared" si="15"/>
        <v>0.12427396245139186</v>
      </c>
      <c r="AD9" s="151">
        <f t="shared" si="15"/>
        <v>0.12621491787854386</v>
      </c>
      <c r="AE9" s="151">
        <f t="shared" si="15"/>
        <v>0.12815587330569586</v>
      </c>
      <c r="AF9" s="151">
        <f>AG9-($AG$9*(AF12/100))</f>
        <v>0.13009682873284786</v>
      </c>
      <c r="AG9" s="151">
        <f t="shared" ref="AG9:AO9" si="16">AH9-($AQ$9*(AG12/100))</f>
        <v>0.13203778415999987</v>
      </c>
      <c r="AH9" s="151">
        <f t="shared" si="16"/>
        <v>0.13303161694399987</v>
      </c>
      <c r="AI9" s="151">
        <f t="shared" si="16"/>
        <v>0.13402544972799987</v>
      </c>
      <c r="AJ9" s="151">
        <f t="shared" si="16"/>
        <v>0.13501928251199988</v>
      </c>
      <c r="AK9" s="151">
        <f t="shared" si="16"/>
        <v>0.13601311529599988</v>
      </c>
      <c r="AL9" s="151">
        <f t="shared" si="16"/>
        <v>0.13700694807999989</v>
      </c>
      <c r="AM9" s="151">
        <f t="shared" si="16"/>
        <v>0.13800078086399989</v>
      </c>
      <c r="AN9" s="151">
        <f t="shared" si="16"/>
        <v>0.13899461364799989</v>
      </c>
      <c r="AO9" s="151">
        <f t="shared" si="16"/>
        <v>0.1399884464319999</v>
      </c>
      <c r="AP9" s="151">
        <f>AQ9-($AQ$9*(AP12/100))</f>
        <v>0.1409822792159999</v>
      </c>
      <c r="AQ9" s="151">
        <f t="shared" ref="AQ9:AY9" si="17">AR9-($BA$9*AQ12%)</f>
        <v>0.1419761119999999</v>
      </c>
      <c r="AR9" s="151">
        <f t="shared" si="17"/>
        <v>0.14394890079999992</v>
      </c>
      <c r="AS9" s="151">
        <f t="shared" si="17"/>
        <v>0.14592168959999993</v>
      </c>
      <c r="AT9" s="151">
        <f t="shared" si="17"/>
        <v>0.14789447839999995</v>
      </c>
      <c r="AU9" s="151">
        <f t="shared" si="17"/>
        <v>0.14986726719999996</v>
      </c>
      <c r="AV9" s="151">
        <f t="shared" si="17"/>
        <v>0.15184005599999997</v>
      </c>
      <c r="AW9" s="151">
        <f t="shared" si="17"/>
        <v>0.15381284479999999</v>
      </c>
      <c r="AX9" s="151">
        <f t="shared" si="17"/>
        <v>0.1557856336</v>
      </c>
      <c r="AY9" s="151">
        <f t="shared" si="17"/>
        <v>0.15775842240000001</v>
      </c>
      <c r="AZ9" s="151">
        <f>BA9-($BA$9*AZ12%)</f>
        <v>0.15973121120000003</v>
      </c>
      <c r="BA9" s="151">
        <f>BB9-($BE$9*BA12%)</f>
        <v>0.16170400000000004</v>
      </c>
      <c r="BB9" s="151">
        <f>BC9-($BE$9*BB12%)</f>
        <v>0.16377800000000003</v>
      </c>
      <c r="BC9" s="151">
        <f>BD9-($BE$9*BC12%)</f>
        <v>0.16585200000000003</v>
      </c>
      <c r="BD9" s="151">
        <f>BE9-($BE$9*BD12%)</f>
        <v>0.16792600000000002</v>
      </c>
      <c r="BE9" s="151">
        <f>'Per Capita Generation'!E30</f>
        <v>0.17</v>
      </c>
      <c r="BF9" s="151">
        <f t="shared" ref="BF9:BK9" si="18">BE9+($BE$9*(BE12/100))</f>
        <v>0.172074</v>
      </c>
      <c r="BG9" s="151">
        <f t="shared" si="18"/>
        <v>0.174148</v>
      </c>
      <c r="BH9" s="151">
        <f t="shared" si="18"/>
        <v>0.17622199999999999</v>
      </c>
      <c r="BI9" s="151">
        <f t="shared" si="18"/>
        <v>0.17829599999999998</v>
      </c>
      <c r="BJ9" s="151">
        <f t="shared" si="18"/>
        <v>0.18036999999999997</v>
      </c>
      <c r="BK9" s="151">
        <f t="shared" si="18"/>
        <v>0.18244399999999997</v>
      </c>
      <c r="BL9" s="199">
        <f>BK9+($BK$9*(BK12/100))</f>
        <v>0.18466981679999997</v>
      </c>
      <c r="BM9" s="199">
        <f>BL9+($BK$9*(BL12/100))</f>
        <v>0.18689563359999997</v>
      </c>
      <c r="BN9" s="199">
        <f>BM9+($BK$9*(BM12/100))</f>
        <v>0.18912145039999997</v>
      </c>
      <c r="BO9" s="471">
        <f>BN9+($BK$9*(BN12/100))</f>
        <v>0.19134726719999998</v>
      </c>
      <c r="BP9" s="199">
        <f t="shared" ref="BP9:BR9" si="19">BO9+($BK$9*(BO12/100))</f>
        <v>0.19357308399999998</v>
      </c>
      <c r="BQ9" s="668">
        <f t="shared" si="19"/>
        <v>0.19579890079999998</v>
      </c>
      <c r="BR9" s="576">
        <f t="shared" si="19"/>
        <v>0.19802471759999998</v>
      </c>
      <c r="BS9" s="477"/>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78"/>
      <c r="BP10" s="678"/>
      <c r="BR10" s="678"/>
    </row>
    <row r="11" spans="1:71" ht="31.2" x14ac:dyDescent="0.3">
      <c r="A11" s="401"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144">
        <v>2015</v>
      </c>
      <c r="BP11" s="481">
        <v>2016</v>
      </c>
      <c r="BQ11" s="14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199">
        <v>1.22</v>
      </c>
      <c r="AS12" s="199">
        <v>1.22</v>
      </c>
      <c r="AT12" s="199">
        <v>1.22</v>
      </c>
      <c r="AU12" s="199">
        <v>1.22</v>
      </c>
      <c r="AV12" s="199">
        <v>1.22</v>
      </c>
      <c r="AW12" s="199">
        <v>1.22</v>
      </c>
      <c r="AX12" s="199">
        <v>1.22</v>
      </c>
      <c r="AY12" s="199">
        <v>1.22</v>
      </c>
      <c r="AZ12" s="199">
        <v>1.22</v>
      </c>
      <c r="BA12" s="199">
        <v>1.22</v>
      </c>
      <c r="BB12" s="199">
        <v>1.22</v>
      </c>
      <c r="BC12" s="199">
        <v>1.22</v>
      </c>
      <c r="BD12" s="199">
        <v>1.22</v>
      </c>
      <c r="BE12" s="199">
        <v>1.22</v>
      </c>
      <c r="BF12" s="199">
        <v>1.22</v>
      </c>
      <c r="BG12" s="199">
        <v>1.22</v>
      </c>
      <c r="BH12" s="199">
        <v>1.22</v>
      </c>
      <c r="BI12" s="199">
        <v>1.22</v>
      </c>
      <c r="BJ12" s="199">
        <v>1.22</v>
      </c>
      <c r="BK12" s="199">
        <v>1.22</v>
      </c>
      <c r="BL12" s="199">
        <v>1.22</v>
      </c>
      <c r="BM12" s="199">
        <v>1.22</v>
      </c>
      <c r="BN12" s="199">
        <v>1.22</v>
      </c>
      <c r="BO12" s="576">
        <v>1.22</v>
      </c>
      <c r="BP12" s="199">
        <v>1.22</v>
      </c>
      <c r="BQ12" s="471">
        <v>1.22</v>
      </c>
      <c r="BR12" s="656">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483"/>
      <c r="BP13" s="483"/>
      <c r="BQ13" s="483"/>
      <c r="BR13" s="765"/>
    </row>
    <row r="14" spans="1:71" ht="15.6" x14ac:dyDescent="0.3">
      <c r="A14" s="401"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613">
        <v>2015</v>
      </c>
      <c r="BP14" s="144">
        <v>2016</v>
      </c>
      <c r="BQ14" s="464">
        <v>2017</v>
      </c>
      <c r="BR14" s="353">
        <v>2018</v>
      </c>
    </row>
    <row r="15" spans="1:71" ht="16.2" thickBot="1" x14ac:dyDescent="0.35">
      <c r="A15" s="39"/>
      <c r="B15" s="24"/>
      <c r="C15" s="149">
        <f t="shared" ref="C15:BD15" si="20">C9*C3*365/10^6</f>
        <v>0.13461696336773207</v>
      </c>
      <c r="D15" s="149">
        <f t="shared" si="20"/>
        <v>0.1860597280540594</v>
      </c>
      <c r="E15" s="149">
        <f t="shared" si="20"/>
        <v>0.23877739581717239</v>
      </c>
      <c r="F15" s="149">
        <f t="shared" si="20"/>
        <v>0.292769966657071</v>
      </c>
      <c r="G15" s="149">
        <f t="shared" si="20"/>
        <v>0.34803744057375535</v>
      </c>
      <c r="H15" s="149">
        <f t="shared" si="20"/>
        <v>0.40457981756722533</v>
      </c>
      <c r="I15" s="149">
        <f t="shared" si="20"/>
        <v>0.46239709763748094</v>
      </c>
      <c r="J15" s="149">
        <f t="shared" si="20"/>
        <v>0.52148928078452217</v>
      </c>
      <c r="K15" s="149">
        <f t="shared" si="20"/>
        <v>0.58185636700834908</v>
      </c>
      <c r="L15" s="149">
        <f t="shared" si="20"/>
        <v>0.64349835630896157</v>
      </c>
      <c r="M15" s="149">
        <f t="shared" si="20"/>
        <v>0.70641524868635963</v>
      </c>
      <c r="N15" s="149">
        <f t="shared" si="20"/>
        <v>0.83476589968790615</v>
      </c>
      <c r="O15" s="149">
        <f t="shared" si="20"/>
        <v>0.96584654638750811</v>
      </c>
      <c r="P15" s="149">
        <f t="shared" si="20"/>
        <v>1.0996571887851654</v>
      </c>
      <c r="Q15" s="149">
        <f t="shared" si="20"/>
        <v>1.2361978268808778</v>
      </c>
      <c r="R15" s="149">
        <f t="shared" si="20"/>
        <v>1.3754684606746457</v>
      </c>
      <c r="S15" s="149">
        <f t="shared" si="20"/>
        <v>1.5174690901664687</v>
      </c>
      <c r="T15" s="149">
        <f t="shared" si="20"/>
        <v>1.6621997153563468</v>
      </c>
      <c r="U15" s="149">
        <f t="shared" si="20"/>
        <v>1.8096603362442807</v>
      </c>
      <c r="V15" s="149">
        <f t="shared" si="20"/>
        <v>1.9598509528302697</v>
      </c>
      <c r="W15" s="149">
        <f t="shared" si="20"/>
        <v>2.1127715651143149</v>
      </c>
      <c r="X15" s="149">
        <f t="shared" si="20"/>
        <v>2.4370549883659036</v>
      </c>
      <c r="Y15" s="149">
        <f t="shared" si="20"/>
        <v>2.7710923337446673</v>
      </c>
      <c r="Z15" s="215">
        <f t="shared" si="20"/>
        <v>3.1148836012506074</v>
      </c>
      <c r="AA15" s="215">
        <f t="shared" si="20"/>
        <v>3.4684287908837224</v>
      </c>
      <c r="AB15" s="215">
        <f t="shared" si="20"/>
        <v>3.8317279026440136</v>
      </c>
      <c r="AC15" s="215">
        <f t="shared" si="20"/>
        <v>4.2047809365314794</v>
      </c>
      <c r="AD15" s="215">
        <f t="shared" si="20"/>
        <v>4.5875878925461206</v>
      </c>
      <c r="AE15" s="215">
        <f t="shared" si="20"/>
        <v>4.980148770687939</v>
      </c>
      <c r="AF15" s="215">
        <f t="shared" si="20"/>
        <v>5.3824635709569311</v>
      </c>
      <c r="AG15" s="215">
        <f t="shared" si="20"/>
        <v>5.7945322933531003</v>
      </c>
      <c r="AH15" s="215">
        <f t="shared" si="20"/>
        <v>6.2653911939803058</v>
      </c>
      <c r="AI15" s="215">
        <f t="shared" si="20"/>
        <v>6.7426336783642027</v>
      </c>
      <c r="AJ15" s="215">
        <f t="shared" si="20"/>
        <v>7.2262597465047893</v>
      </c>
      <c r="AK15" s="215">
        <f t="shared" si="20"/>
        <v>7.7162693984020656</v>
      </c>
      <c r="AL15" s="215">
        <f t="shared" si="20"/>
        <v>8.2126626340560342</v>
      </c>
      <c r="AM15" s="215">
        <f t="shared" si="20"/>
        <v>8.7154394534666935</v>
      </c>
      <c r="AN15" s="215">
        <f t="shared" si="20"/>
        <v>9.2245998566340415</v>
      </c>
      <c r="AO15" s="215">
        <f t="shared" si="20"/>
        <v>9.7401438435580783</v>
      </c>
      <c r="AP15" s="215">
        <f t="shared" si="20"/>
        <v>10.262071414238811</v>
      </c>
      <c r="AQ15" s="215">
        <f t="shared" si="20"/>
        <v>10.790382568676232</v>
      </c>
      <c r="AR15" s="215">
        <f t="shared" si="20"/>
        <v>11.647334675401277</v>
      </c>
      <c r="AS15" s="215">
        <f t="shared" si="20"/>
        <v>12.523665825828397</v>
      </c>
      <c r="AT15" s="215">
        <f t="shared" si="20"/>
        <v>13.419376019957589</v>
      </c>
      <c r="AU15" s="215">
        <f t="shared" si="20"/>
        <v>14.334465257788855</v>
      </c>
      <c r="AV15" s="215">
        <f t="shared" si="20"/>
        <v>15.268933539322198</v>
      </c>
      <c r="AW15" s="215">
        <f t="shared" si="20"/>
        <v>16.222780864557613</v>
      </c>
      <c r="AX15" s="215">
        <f t="shared" si="20"/>
        <v>17.196007233495102</v>
      </c>
      <c r="AY15" s="215">
        <f t="shared" si="20"/>
        <v>18.188612646134665</v>
      </c>
      <c r="AZ15" s="215">
        <f t="shared" si="20"/>
        <v>19.200597102476301</v>
      </c>
      <c r="BA15" s="215">
        <f t="shared" si="20"/>
        <v>20.231960602520004</v>
      </c>
      <c r="BB15" s="215">
        <f t="shared" si="20"/>
        <v>21.855484348953006</v>
      </c>
      <c r="BC15" s="215">
        <f t="shared" si="20"/>
        <v>23.513554852344008</v>
      </c>
      <c r="BD15" s="215">
        <f t="shared" si="20"/>
        <v>25.206172112693007</v>
      </c>
      <c r="BE15" s="215">
        <f t="shared" ref="BE15:BR15" si="21">BE9*BE3*365/10^6</f>
        <v>26.933336130000008</v>
      </c>
      <c r="BF15" s="215">
        <f t="shared" si="21"/>
        <v>28.695046904265009</v>
      </c>
      <c r="BG15" s="215">
        <f t="shared" si="21"/>
        <v>30.491304435488008</v>
      </c>
      <c r="BH15" s="215">
        <f t="shared" si="21"/>
        <v>32.322108723669004</v>
      </c>
      <c r="BI15" s="215">
        <f t="shared" si="21"/>
        <v>34.187459768808004</v>
      </c>
      <c r="BJ15" s="215">
        <f t="shared" si="21"/>
        <v>36.087357570905006</v>
      </c>
      <c r="BK15" s="215">
        <f t="shared" si="21"/>
        <v>38.021802129959994</v>
      </c>
      <c r="BL15" s="215">
        <f t="shared" si="21"/>
        <v>41.047498426029712</v>
      </c>
      <c r="BM15" s="215">
        <f t="shared" si="21"/>
        <v>44.134949967669527</v>
      </c>
      <c r="BN15" s="215">
        <f t="shared" si="21"/>
        <v>47.28415675487944</v>
      </c>
      <c r="BO15" s="581">
        <f t="shared" si="21"/>
        <v>50.49511878765945</v>
      </c>
      <c r="BP15" s="215">
        <f t="shared" si="21"/>
        <v>53.767836066009565</v>
      </c>
      <c r="BQ15" s="581">
        <f t="shared" si="21"/>
        <v>57.102308589929784</v>
      </c>
      <c r="BR15" s="666">
        <f t="shared" si="21"/>
        <v>60.498536359420093</v>
      </c>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P16" s="678"/>
      <c r="BQ16" s="765"/>
      <c r="BR16" s="678"/>
    </row>
    <row r="17" spans="1:71" ht="46.8" x14ac:dyDescent="0.3">
      <c r="A17" s="401" t="s">
        <v>6</v>
      </c>
      <c r="B17" s="80" t="s">
        <v>44</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481">
        <v>2016</v>
      </c>
      <c r="BQ17" s="464">
        <v>2017</v>
      </c>
      <c r="BR17" s="353">
        <v>2018</v>
      </c>
    </row>
    <row r="18" spans="1:71" ht="16.2" thickBot="1" x14ac:dyDescent="0.35">
      <c r="A18" s="44"/>
      <c r="B18" s="26"/>
      <c r="C18" s="155">
        <f>'Proportion going to landfill'!$D$31</f>
        <v>70</v>
      </c>
      <c r="D18" s="155">
        <f>'Proportion going to landfill'!$D$31</f>
        <v>70</v>
      </c>
      <c r="E18" s="155">
        <f>'Proportion going to landfill'!$D$31</f>
        <v>70</v>
      </c>
      <c r="F18" s="155">
        <f>'Proportion going to landfill'!$D$31</f>
        <v>70</v>
      </c>
      <c r="G18" s="155">
        <f>'Proportion going to landfill'!$D$31</f>
        <v>70</v>
      </c>
      <c r="H18" s="155">
        <f>'Proportion going to landfill'!$D$31</f>
        <v>70</v>
      </c>
      <c r="I18" s="155">
        <f>'Proportion going to landfill'!$D$31</f>
        <v>70</v>
      </c>
      <c r="J18" s="155">
        <f>'Proportion going to landfill'!$D$31</f>
        <v>70</v>
      </c>
      <c r="K18" s="155">
        <f>'Proportion going to landfill'!$D$31</f>
        <v>70</v>
      </c>
      <c r="L18" s="155">
        <f>'Proportion going to landfill'!$D$31</f>
        <v>70</v>
      </c>
      <c r="M18" s="155">
        <f>'Proportion going to landfill'!$D$31</f>
        <v>70</v>
      </c>
      <c r="N18" s="155">
        <f>'Proportion going to landfill'!$D$31</f>
        <v>70</v>
      </c>
      <c r="O18" s="155">
        <f>'Proportion going to landfill'!$D$31</f>
        <v>70</v>
      </c>
      <c r="P18" s="155">
        <f>'Proportion going to landfill'!$D$31</f>
        <v>70</v>
      </c>
      <c r="Q18" s="155">
        <f>'Proportion going to landfill'!$D$31</f>
        <v>70</v>
      </c>
      <c r="R18" s="155">
        <f>'Proportion going to landfill'!$D$31</f>
        <v>70</v>
      </c>
      <c r="S18" s="155">
        <f>'Proportion going to landfill'!$D$31</f>
        <v>70</v>
      </c>
      <c r="T18" s="155">
        <f>'Proportion going to landfill'!$D$31</f>
        <v>70</v>
      </c>
      <c r="U18" s="155">
        <f>'Proportion going to landfill'!$D$31</f>
        <v>70</v>
      </c>
      <c r="V18" s="155">
        <f>'Proportion going to landfill'!$D$31</f>
        <v>70</v>
      </c>
      <c r="W18" s="155">
        <f>'Proportion going to landfill'!$D$31</f>
        <v>70</v>
      </c>
      <c r="X18" s="155">
        <f>'Proportion going to landfill'!$D$31</f>
        <v>70</v>
      </c>
      <c r="Y18" s="155">
        <f>'Proportion going to landfill'!$D$31</f>
        <v>70</v>
      </c>
      <c r="Z18" s="155">
        <f>'Proportion going to landfill'!$D$31</f>
        <v>70</v>
      </c>
      <c r="AA18" s="155">
        <f>'Proportion going to landfill'!$D$31</f>
        <v>70</v>
      </c>
      <c r="AB18" s="155">
        <f>'Proportion going to landfill'!$D$31</f>
        <v>70</v>
      </c>
      <c r="AC18" s="155">
        <f>'Proportion going to landfill'!$D$31</f>
        <v>70</v>
      </c>
      <c r="AD18" s="155">
        <f>'Proportion going to landfill'!$D$31</f>
        <v>70</v>
      </c>
      <c r="AE18" s="155">
        <f>'Proportion going to landfill'!$D$31</f>
        <v>70</v>
      </c>
      <c r="AF18" s="155">
        <f>'Proportion going to landfill'!$D$31</f>
        <v>70</v>
      </c>
      <c r="AG18" s="155">
        <f>'Proportion going to landfill'!$D$31</f>
        <v>70</v>
      </c>
      <c r="AH18" s="155">
        <f>'Proportion going to landfill'!$D$31</f>
        <v>70</v>
      </c>
      <c r="AI18" s="155">
        <f>'Proportion going to landfill'!$D$31</f>
        <v>70</v>
      </c>
      <c r="AJ18" s="155">
        <f>'Proportion going to landfill'!$D$31</f>
        <v>70</v>
      </c>
      <c r="AK18" s="155">
        <f>'Proportion going to landfill'!$D$31</f>
        <v>70</v>
      </c>
      <c r="AL18" s="155">
        <f>'Proportion going to landfill'!$D$31</f>
        <v>70</v>
      </c>
      <c r="AM18" s="155">
        <f>'Proportion going to landfill'!$D$31</f>
        <v>70</v>
      </c>
      <c r="AN18" s="155">
        <f>'Proportion going to landfill'!$D$31</f>
        <v>70</v>
      </c>
      <c r="AO18" s="155">
        <f>'Proportion going to landfill'!$D$31</f>
        <v>70</v>
      </c>
      <c r="AP18" s="155">
        <f>'Proportion going to landfill'!$D$31</f>
        <v>70</v>
      </c>
      <c r="AQ18" s="155">
        <f>'Proportion going to landfill'!$D$31</f>
        <v>70</v>
      </c>
      <c r="AR18" s="155">
        <f>'Proportion going to landfill'!$D$31</f>
        <v>70</v>
      </c>
      <c r="AS18" s="155">
        <f>'Proportion going to landfill'!$D$31</f>
        <v>70</v>
      </c>
      <c r="AT18" s="155">
        <f>'Proportion going to landfill'!$D$31</f>
        <v>70</v>
      </c>
      <c r="AU18" s="155">
        <f>'Proportion going to landfill'!$D$31</f>
        <v>70</v>
      </c>
      <c r="AV18" s="155">
        <f>'Proportion going to landfill'!$D$31</f>
        <v>70</v>
      </c>
      <c r="AW18" s="155">
        <f>'Proportion going to landfill'!$D$31</f>
        <v>70</v>
      </c>
      <c r="AX18" s="155">
        <f>'Proportion going to landfill'!$D$31</f>
        <v>70</v>
      </c>
      <c r="AY18" s="155">
        <f>'Proportion going to landfill'!$D$31</f>
        <v>70</v>
      </c>
      <c r="AZ18" s="155">
        <f>'Proportion going to landfill'!$D$31</f>
        <v>70</v>
      </c>
      <c r="BA18" s="155">
        <f>'Proportion going to landfill'!$D$31</f>
        <v>70</v>
      </c>
      <c r="BB18" s="155">
        <f>'Proportion going to landfill'!$D$31</f>
        <v>70</v>
      </c>
      <c r="BC18" s="155">
        <f>'Proportion going to landfill'!$D$31</f>
        <v>70</v>
      </c>
      <c r="BD18" s="155">
        <f>'Proportion going to landfill'!$D$31</f>
        <v>70</v>
      </c>
      <c r="BE18" s="155">
        <f>'Proportion going to landfill'!$D$31</f>
        <v>70</v>
      </c>
      <c r="BF18" s="155">
        <f>'Proportion going to landfill'!$D$31</f>
        <v>70</v>
      </c>
      <c r="BG18" s="155">
        <f>'Proportion going to landfill'!$D$31</f>
        <v>70</v>
      </c>
      <c r="BH18" s="155">
        <f>'Proportion going to landfill'!$D$31</f>
        <v>70</v>
      </c>
      <c r="BI18" s="155">
        <f>'Proportion going to landfill'!$D$31</f>
        <v>70</v>
      </c>
      <c r="BJ18" s="155">
        <f>'Proportion going to landfill'!$D$31</f>
        <v>70</v>
      </c>
      <c r="BK18" s="155">
        <f>'Proportion going to landfill'!$E$31</f>
        <v>70</v>
      </c>
      <c r="BL18" s="155">
        <f>'Proportion going to landfill'!$E$31</f>
        <v>70</v>
      </c>
      <c r="BM18" s="155">
        <f>'Proportion going to landfill'!$F$31</f>
        <v>70</v>
      </c>
      <c r="BN18" s="495">
        <f>'Proportion going to landfill'!$G$31</f>
        <v>70</v>
      </c>
      <c r="BO18" s="515">
        <f>'Proportion going to landfill'!H31</f>
        <v>70</v>
      </c>
      <c r="BP18" s="515">
        <f>'Proportion going to landfill'!I31</f>
        <v>70</v>
      </c>
      <c r="BQ18" s="515">
        <f>'Proportion going to landfill'!J31</f>
        <v>11.022861851578124</v>
      </c>
      <c r="BR18" s="674">
        <f>'Proportion going to landfill'!K31</f>
        <v>18.069092274358734</v>
      </c>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78"/>
      <c r="BP19" s="678"/>
      <c r="BQ19" s="678"/>
      <c r="BS19" s="619"/>
    </row>
    <row r="20" spans="1:71" ht="31.2" x14ac:dyDescent="0.3">
      <c r="A20" s="401"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464">
        <v>2017</v>
      </c>
      <c r="BR20" s="353">
        <v>2018</v>
      </c>
    </row>
    <row r="21" spans="1:71" ht="16.2" thickBot="1" x14ac:dyDescent="0.35">
      <c r="A21" s="44"/>
      <c r="B21" s="28"/>
      <c r="C21" s="154">
        <f t="shared" ref="C21:AH21" si="22">C18%*C15</f>
        <v>9.423187435741244E-2</v>
      </c>
      <c r="D21" s="154">
        <f t="shared" si="22"/>
        <v>0.13024180963784157</v>
      </c>
      <c r="E21" s="154">
        <f t="shared" si="22"/>
        <v>0.16714417707202067</v>
      </c>
      <c r="F21" s="154">
        <f t="shared" si="22"/>
        <v>0.2049389766599497</v>
      </c>
      <c r="G21" s="154">
        <f t="shared" si="22"/>
        <v>0.24362620840162874</v>
      </c>
      <c r="H21" s="154">
        <f t="shared" si="22"/>
        <v>0.28320587229705774</v>
      </c>
      <c r="I21" s="154">
        <f t="shared" si="22"/>
        <v>0.32367796834623663</v>
      </c>
      <c r="J21" s="154">
        <f t="shared" si="22"/>
        <v>0.36504249654916548</v>
      </c>
      <c r="K21" s="154">
        <f t="shared" si="22"/>
        <v>0.40729945690584435</v>
      </c>
      <c r="L21" s="154">
        <f t="shared" si="22"/>
        <v>0.45044884941627306</v>
      </c>
      <c r="M21" s="154">
        <f t="shared" si="22"/>
        <v>0.49449067408045172</v>
      </c>
      <c r="N21" s="154">
        <f t="shared" si="22"/>
        <v>0.58433612978153426</v>
      </c>
      <c r="O21" s="154">
        <f t="shared" si="22"/>
        <v>0.67609258247125559</v>
      </c>
      <c r="P21" s="154">
        <f t="shared" si="22"/>
        <v>0.76976003214961575</v>
      </c>
      <c r="Q21" s="154">
        <f t="shared" si="22"/>
        <v>0.86533847881661441</v>
      </c>
      <c r="R21" s="154">
        <f t="shared" si="22"/>
        <v>0.96282792247225191</v>
      </c>
      <c r="S21" s="154">
        <f t="shared" si="22"/>
        <v>1.0622283631165279</v>
      </c>
      <c r="T21" s="154">
        <f t="shared" si="22"/>
        <v>1.1635398007494426</v>
      </c>
      <c r="U21" s="154">
        <f t="shared" si="22"/>
        <v>1.2667622353709964</v>
      </c>
      <c r="V21" s="154">
        <f t="shared" si="22"/>
        <v>1.3718956669811886</v>
      </c>
      <c r="W21" s="154">
        <f t="shared" si="22"/>
        <v>1.4789400955800203</v>
      </c>
      <c r="X21" s="154">
        <f t="shared" si="22"/>
        <v>1.7059384918561324</v>
      </c>
      <c r="Y21" s="154">
        <f t="shared" si="22"/>
        <v>1.9397646336212671</v>
      </c>
      <c r="Z21" s="154">
        <f t="shared" si="22"/>
        <v>2.180418520875425</v>
      </c>
      <c r="AA21" s="154">
        <f t="shared" si="22"/>
        <v>2.4279001536186056</v>
      </c>
      <c r="AB21" s="154">
        <f t="shared" si="22"/>
        <v>2.6822095318508095</v>
      </c>
      <c r="AC21" s="154">
        <f t="shared" si="22"/>
        <v>2.9433466555720353</v>
      </c>
      <c r="AD21" s="154">
        <f t="shared" si="22"/>
        <v>3.2113115247822841</v>
      </c>
      <c r="AE21" s="154">
        <f t="shared" si="22"/>
        <v>3.4861041394815571</v>
      </c>
      <c r="AF21" s="154">
        <f t="shared" si="22"/>
        <v>3.7677244996698516</v>
      </c>
      <c r="AG21" s="154">
        <f t="shared" si="22"/>
        <v>4.0561726053471698</v>
      </c>
      <c r="AH21" s="154">
        <f t="shared" si="22"/>
        <v>4.3857738357862139</v>
      </c>
      <c r="AI21" s="154">
        <f t="shared" ref="AI21:BR21" si="23">AI18%*AI15</f>
        <v>4.7198435748549414</v>
      </c>
      <c r="AJ21" s="154">
        <f t="shared" si="23"/>
        <v>5.0583818225533523</v>
      </c>
      <c r="AK21" s="154">
        <f t="shared" si="23"/>
        <v>5.4013885788814457</v>
      </c>
      <c r="AL21" s="154">
        <f t="shared" si="23"/>
        <v>5.7488638438392234</v>
      </c>
      <c r="AM21" s="154">
        <f t="shared" si="23"/>
        <v>6.1008076174266854</v>
      </c>
      <c r="AN21" s="154">
        <f t="shared" si="23"/>
        <v>6.457219899643829</v>
      </c>
      <c r="AO21" s="154">
        <f t="shared" si="23"/>
        <v>6.8181006904906543</v>
      </c>
      <c r="AP21" s="154">
        <f t="shared" si="23"/>
        <v>7.1834499899671673</v>
      </c>
      <c r="AQ21" s="154">
        <f t="shared" si="23"/>
        <v>7.553267798073362</v>
      </c>
      <c r="AR21" s="154">
        <f t="shared" si="23"/>
        <v>8.1531342727808926</v>
      </c>
      <c r="AS21" s="154">
        <f t="shared" si="23"/>
        <v>8.7665660780798778</v>
      </c>
      <c r="AT21" s="154">
        <f t="shared" si="23"/>
        <v>9.393563213970312</v>
      </c>
      <c r="AU21" s="154">
        <f t="shared" si="23"/>
        <v>10.034125680452197</v>
      </c>
      <c r="AV21" s="154">
        <f t="shared" si="23"/>
        <v>10.688253477525539</v>
      </c>
      <c r="AW21" s="154">
        <f t="shared" si="23"/>
        <v>11.355946605190329</v>
      </c>
      <c r="AX21" s="154">
        <f t="shared" si="23"/>
        <v>12.037205063446571</v>
      </c>
      <c r="AY21" s="154">
        <f t="shared" si="23"/>
        <v>12.732028852294265</v>
      </c>
      <c r="AZ21" s="154">
        <f t="shared" si="23"/>
        <v>13.44041797173341</v>
      </c>
      <c r="BA21" s="154">
        <f t="shared" si="23"/>
        <v>14.162372421764003</v>
      </c>
      <c r="BB21" s="154">
        <f t="shared" si="23"/>
        <v>15.298839044267103</v>
      </c>
      <c r="BC21" s="154">
        <f t="shared" si="23"/>
        <v>16.459488396640804</v>
      </c>
      <c r="BD21" s="154">
        <f t="shared" si="23"/>
        <v>17.644320478885103</v>
      </c>
      <c r="BE21" s="154">
        <f t="shared" si="23"/>
        <v>18.853335291000004</v>
      </c>
      <c r="BF21" s="154">
        <f t="shared" si="23"/>
        <v>20.086532832985505</v>
      </c>
      <c r="BG21" s="154">
        <f t="shared" si="23"/>
        <v>21.343913104841604</v>
      </c>
      <c r="BH21" s="154">
        <f t="shared" si="23"/>
        <v>22.6254761065683</v>
      </c>
      <c r="BI21" s="154">
        <f t="shared" si="23"/>
        <v>23.931221838165602</v>
      </c>
      <c r="BJ21" s="154">
        <f t="shared" si="23"/>
        <v>25.261150299633503</v>
      </c>
      <c r="BK21" s="154">
        <f t="shared" si="23"/>
        <v>26.615261490971996</v>
      </c>
      <c r="BL21" s="154">
        <f t="shared" si="23"/>
        <v>28.733248898220797</v>
      </c>
      <c r="BM21" s="154">
        <f t="shared" si="23"/>
        <v>30.894464977368667</v>
      </c>
      <c r="BN21" s="212">
        <f t="shared" si="23"/>
        <v>33.098909728415606</v>
      </c>
      <c r="BO21" s="212">
        <f t="shared" si="23"/>
        <v>35.346583151361614</v>
      </c>
      <c r="BP21" s="212">
        <f t="shared" si="23"/>
        <v>37.637485246206694</v>
      </c>
      <c r="BQ21" s="212">
        <f t="shared" si="23"/>
        <v>6.2943085899297886</v>
      </c>
      <c r="BR21" s="672">
        <f t="shared" si="23"/>
        <v>10.931536359420086</v>
      </c>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483"/>
      <c r="BP22" s="483"/>
      <c r="BQ22" s="483"/>
      <c r="BR22" s="678"/>
    </row>
    <row r="23" spans="1:71" ht="51" customHeight="1" x14ac:dyDescent="0.3">
      <c r="A23" s="401"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464">
        <v>2015</v>
      </c>
      <c r="BP23" s="144">
        <v>2016</v>
      </c>
      <c r="BQ23" s="464">
        <v>2017</v>
      </c>
      <c r="BR23" s="353">
        <v>2018</v>
      </c>
    </row>
    <row r="24" spans="1:71" ht="16.2" thickBot="1" x14ac:dyDescent="0.35">
      <c r="A24" s="44"/>
      <c r="B24" s="26"/>
      <c r="C24" s="7">
        <v>0</v>
      </c>
      <c r="D24" s="7">
        <v>0</v>
      </c>
      <c r="E24" s="7">
        <v>0</v>
      </c>
      <c r="F24" s="156">
        <f t="shared" ref="F24:AT24" si="24">F21*$B$44*$B$36*$B$37</f>
        <v>3.5910227246263027E-3</v>
      </c>
      <c r="G24" s="156">
        <f t="shared" si="24"/>
        <v>4.2689158740966994E-3</v>
      </c>
      <c r="H24" s="156">
        <f t="shared" si="24"/>
        <v>4.9624465767379652E-3</v>
      </c>
      <c r="I24" s="156">
        <f t="shared" si="24"/>
        <v>5.6716148325500967E-3</v>
      </c>
      <c r="J24" s="156">
        <f t="shared" si="24"/>
        <v>6.3964206415330974E-3</v>
      </c>
      <c r="K24" s="156">
        <f t="shared" si="24"/>
        <v>7.1368640036869671E-3</v>
      </c>
      <c r="L24" s="156">
        <f t="shared" si="24"/>
        <v>7.8929449190117042E-3</v>
      </c>
      <c r="M24" s="156">
        <f t="shared" si="24"/>
        <v>8.664663387507307E-3</v>
      </c>
      <c r="N24" s="156">
        <f t="shared" si="24"/>
        <v>1.0238971400483956E-2</v>
      </c>
      <c r="O24" s="156">
        <f t="shared" si="24"/>
        <v>1.1846764667094329E-2</v>
      </c>
      <c r="P24" s="156">
        <f t="shared" si="24"/>
        <v>1.3488043187338426E-2</v>
      </c>
      <c r="Q24" s="156">
        <f t="shared" si="24"/>
        <v>1.5162806961216245E-2</v>
      </c>
      <c r="R24" s="156">
        <f t="shared" si="24"/>
        <v>1.6871055988727787E-2</v>
      </c>
      <c r="S24" s="156">
        <f t="shared" si="24"/>
        <v>1.8612790269873048E-2</v>
      </c>
      <c r="T24" s="156">
        <f t="shared" si="24"/>
        <v>2.0388009804652035E-2</v>
      </c>
      <c r="U24" s="156">
        <f t="shared" si="24"/>
        <v>2.2196714593064746E-2</v>
      </c>
      <c r="V24" s="156">
        <f t="shared" si="24"/>
        <v>2.4038904635111179E-2</v>
      </c>
      <c r="W24" s="156">
        <f t="shared" si="24"/>
        <v>2.591457993079135E-2</v>
      </c>
      <c r="X24" s="156">
        <f t="shared" si="24"/>
        <v>2.9892136629699896E-2</v>
      </c>
      <c r="Y24" s="156">
        <f t="shared" si="24"/>
        <v>3.3989331816165286E-2</v>
      </c>
      <c r="Z24" s="156">
        <f t="shared" si="24"/>
        <v>3.8206165490187544E-2</v>
      </c>
      <c r="AA24" s="156">
        <f t="shared" si="24"/>
        <v>4.2542637651766656E-2</v>
      </c>
      <c r="AB24" s="156">
        <f t="shared" si="24"/>
        <v>4.6998748300902622E-2</v>
      </c>
      <c r="AC24" s="156">
        <f t="shared" si="24"/>
        <v>5.1574497437595436E-2</v>
      </c>
      <c r="AD24" s="156">
        <f t="shared" si="24"/>
        <v>5.6269885061845097E-2</v>
      </c>
      <c r="AE24" s="156">
        <f t="shared" si="24"/>
        <v>6.108491117365164E-2</v>
      </c>
      <c r="AF24" s="156">
        <f t="shared" si="24"/>
        <v>6.601957577301501E-2</v>
      </c>
      <c r="AG24" s="156">
        <f t="shared" si="24"/>
        <v>7.1073878859935255E-2</v>
      </c>
      <c r="AH24" s="156">
        <f t="shared" si="24"/>
        <v>7.6849283460180356E-2</v>
      </c>
      <c r="AI24" s="156">
        <f t="shared" si="24"/>
        <v>8.2702987056038235E-2</v>
      </c>
      <c r="AJ24" s="156">
        <f t="shared" si="24"/>
        <v>8.8634989647508863E-2</v>
      </c>
      <c r="AK24" s="156">
        <f t="shared" si="24"/>
        <v>9.4645291234592255E-2</v>
      </c>
      <c r="AL24" s="156">
        <f t="shared" si="24"/>
        <v>0.10073389181728841</v>
      </c>
      <c r="AM24" s="156">
        <f t="shared" si="24"/>
        <v>0.10690079139559734</v>
      </c>
      <c r="AN24" s="156">
        <f t="shared" si="24"/>
        <v>0.11314598996951904</v>
      </c>
      <c r="AO24" s="156">
        <f t="shared" si="24"/>
        <v>0.11946948753905345</v>
      </c>
      <c r="AP24" s="156">
        <f t="shared" si="24"/>
        <v>0.12587128410420068</v>
      </c>
      <c r="AQ24" s="156">
        <f t="shared" si="24"/>
        <v>0.13235137966496066</v>
      </c>
      <c r="AR24" s="156">
        <f t="shared" si="24"/>
        <v>0.14286247998137591</v>
      </c>
      <c r="AS24" s="156">
        <f t="shared" si="24"/>
        <v>0.15361127744654685</v>
      </c>
      <c r="AT24" s="156">
        <f t="shared" si="24"/>
        <v>0.16459777206047341</v>
      </c>
      <c r="AU24" s="156">
        <f>AU21*$B$45*$B$36*$B$37</f>
        <v>0.18908306432244121</v>
      </c>
      <c r="AV24" s="156">
        <f t="shared" ref="AV24:BD24" si="25">AV21*$B$45*$B$36*$B$37</f>
        <v>0.20140944853049125</v>
      </c>
      <c r="AW24" s="156">
        <f t="shared" si="25"/>
        <v>0.21399145782820655</v>
      </c>
      <c r="AX24" s="156">
        <f t="shared" si="25"/>
        <v>0.22682909221558717</v>
      </c>
      <c r="AY24" s="156">
        <f t="shared" si="25"/>
        <v>0.23992235169263312</v>
      </c>
      <c r="AZ24" s="156">
        <f t="shared" si="25"/>
        <v>0.25327123625934439</v>
      </c>
      <c r="BA24" s="156">
        <f t="shared" si="25"/>
        <v>0.26687574591572089</v>
      </c>
      <c r="BB24" s="156">
        <f t="shared" si="25"/>
        <v>0.28829132295016929</v>
      </c>
      <c r="BC24" s="156">
        <f t="shared" si="25"/>
        <v>0.31016259934629931</v>
      </c>
      <c r="BD24" s="156">
        <f t="shared" si="25"/>
        <v>0.33248957510411087</v>
      </c>
      <c r="BE24" s="156">
        <f>BE21*$B$46*$B$36*$B$37</f>
        <v>0.48360739930737973</v>
      </c>
      <c r="BF24" s="156">
        <f t="shared" ref="BF24:BR24" si="26">BF21*$B$46*$B$36*$B$37</f>
        <v>0.51524018188439979</v>
      </c>
      <c r="BG24" s="156">
        <f t="shared" si="26"/>
        <v>0.54749327630122757</v>
      </c>
      <c r="BH24" s="156">
        <f t="shared" si="26"/>
        <v>0.58036668255786306</v>
      </c>
      <c r="BI24" s="156">
        <f t="shared" si="26"/>
        <v>0.61386040065430647</v>
      </c>
      <c r="BJ24" s="156">
        <f t="shared" si="26"/>
        <v>0.64797443059055782</v>
      </c>
      <c r="BK24" s="156">
        <f t="shared" si="26"/>
        <v>0.68270877236661676</v>
      </c>
      <c r="BL24" s="156">
        <f t="shared" si="26"/>
        <v>0.73703732304350034</v>
      </c>
      <c r="BM24" s="156">
        <f t="shared" si="26"/>
        <v>0.79247473351998676</v>
      </c>
      <c r="BN24" s="156">
        <f t="shared" si="26"/>
        <v>0.84902100379607581</v>
      </c>
      <c r="BO24" s="605">
        <f t="shared" si="26"/>
        <v>0.90667613387176749</v>
      </c>
      <c r="BP24" s="156">
        <f t="shared" si="26"/>
        <v>0.96544012374706212</v>
      </c>
      <c r="BQ24" s="156">
        <f t="shared" si="26"/>
        <v>0.16145547515230074</v>
      </c>
      <c r="BR24" s="693">
        <f t="shared" si="26"/>
        <v>0.28040512660573408</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78"/>
      <c r="BQ25" s="483"/>
      <c r="BR25" s="483"/>
      <c r="BS25" s="619"/>
    </row>
    <row r="26" spans="1:71" ht="33.6" x14ac:dyDescent="0.3">
      <c r="A26" s="401"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481">
        <v>2015</v>
      </c>
      <c r="BP26" s="144">
        <v>2016</v>
      </c>
      <c r="BQ26" s="464">
        <v>2017</v>
      </c>
      <c r="BR26" s="353">
        <v>2018</v>
      </c>
    </row>
    <row r="27" spans="1:71" ht="16.2" thickBot="1" x14ac:dyDescent="0.35">
      <c r="A27" s="44"/>
      <c r="B27" s="28"/>
      <c r="C27" s="7">
        <v>0</v>
      </c>
      <c r="D27" s="7">
        <v>0</v>
      </c>
      <c r="E27" s="7">
        <v>0</v>
      </c>
      <c r="F27" s="151">
        <f>F24+(E27*$B$38)</f>
        <v>3.5910227246263027E-3</v>
      </c>
      <c r="G27" s="151">
        <f t="shared" ref="G27:BO27" si="27">G24+(F27*$B$38)</f>
        <v>7.2985888039943294E-3</v>
      </c>
      <c r="H27" s="151">
        <f t="shared" si="27"/>
        <v>1.112011769763477E-2</v>
      </c>
      <c r="I27" s="151">
        <f t="shared" si="27"/>
        <v>1.5053432255971048E-2</v>
      </c>
      <c r="J27" s="151">
        <f t="shared" si="27"/>
        <v>1.9096695662128897E-2</v>
      </c>
      <c r="K27" s="151">
        <f t="shared" si="27"/>
        <v>2.3248358231021952E-2</v>
      </c>
      <c r="L27" s="151">
        <f t="shared" si="27"/>
        <v>2.7507112524820916E-2</v>
      </c>
      <c r="M27" s="151">
        <f t="shared" si="27"/>
        <v>3.1871855484786632E-2</v>
      </c>
      <c r="N27" s="151">
        <f t="shared" si="27"/>
        <v>3.7128608473976983E-2</v>
      </c>
      <c r="O27" s="151">
        <f t="shared" si="27"/>
        <v>4.3171417459449399E-2</v>
      </c>
      <c r="P27" s="151">
        <f t="shared" si="27"/>
        <v>4.9910891175808034E-2</v>
      </c>
      <c r="Q27" s="151">
        <f t="shared" si="27"/>
        <v>5.7271612028203966E-2</v>
      </c>
      <c r="R27" s="151">
        <f t="shared" si="27"/>
        <v>6.5189951723787692E-2</v>
      </c>
      <c r="S27" s="151">
        <f t="shared" si="27"/>
        <v>7.3612228364335702E-2</v>
      </c>
      <c r="T27" s="151">
        <f t="shared" si="27"/>
        <v>8.2493151622733657E-2</v>
      </c>
      <c r="U27" s="151">
        <f t="shared" si="27"/>
        <v>9.1794510969957749E-2</v>
      </c>
      <c r="V27" s="151">
        <f t="shared" si="27"/>
        <v>0.10148406895882431</v>
      </c>
      <c r="W27" s="151">
        <f t="shared" si="27"/>
        <v>0.11153462750996962</v>
      </c>
      <c r="X27" s="151">
        <f t="shared" si="27"/>
        <v>0.1239916363058918</v>
      </c>
      <c r="Y27" s="151">
        <f t="shared" si="27"/>
        <v>0.13859855677972072</v>
      </c>
      <c r="Z27" s="151">
        <f t="shared" si="27"/>
        <v>0.15513895255354343</v>
      </c>
      <c r="AA27" s="151">
        <f t="shared" si="27"/>
        <v>0.17343022065169206</v>
      </c>
      <c r="AB27" s="151">
        <f t="shared" si="27"/>
        <v>0.19331830265272967</v>
      </c>
      <c r="AC27" s="151">
        <f t="shared" si="27"/>
        <v>0.21467322259581118</v>
      </c>
      <c r="AD27" s="151">
        <f t="shared" si="27"/>
        <v>0.23738532240291618</v>
      </c>
      <c r="AE27" s="151">
        <f t="shared" si="27"/>
        <v>0.26136208578105535</v>
      </c>
      <c r="AF27" s="151">
        <f t="shared" si="27"/>
        <v>0.28652545861307643</v>
      </c>
      <c r="AG27" s="151">
        <f t="shared" si="27"/>
        <v>0.31280958822581723</v>
      </c>
      <c r="AH27" s="151">
        <f t="shared" si="27"/>
        <v>0.34076037908233514</v>
      </c>
      <c r="AI27" s="151">
        <f t="shared" si="27"/>
        <v>0.37019559717168177</v>
      </c>
      <c r="AJ27" s="151">
        <f t="shared" si="27"/>
        <v>0.40096149536045939</v>
      </c>
      <c r="AK27" s="151">
        <f t="shared" si="27"/>
        <v>0.43292836031521847</v>
      </c>
      <c r="AL27" s="151">
        <f t="shared" si="27"/>
        <v>0.46598675553133773</v>
      </c>
      <c r="AM27" s="151">
        <f t="shared" si="27"/>
        <v>0.50004435165280392</v>
      </c>
      <c r="AN27" s="151">
        <f t="shared" si="27"/>
        <v>0.53502325227739422</v>
      </c>
      <c r="AO27" s="151">
        <f t="shared" si="27"/>
        <v>0.57085773779282889</v>
      </c>
      <c r="AP27" s="151">
        <f t="shared" si="27"/>
        <v>0.60749236189716105</v>
      </c>
      <c r="AQ27" s="151">
        <f t="shared" si="27"/>
        <v>0.64488034567169472</v>
      </c>
      <c r="AR27" s="151">
        <f t="shared" si="27"/>
        <v>0.68693492845296789</v>
      </c>
      <c r="AS27" s="151">
        <f t="shared" si="27"/>
        <v>0.73316432317440405</v>
      </c>
      <c r="AT27" s="151">
        <f t="shared" si="27"/>
        <v>0.78315361907738767</v>
      </c>
      <c r="AU27" s="151">
        <f t="shared" si="27"/>
        <v>0.84981386488206034</v>
      </c>
      <c r="AV27" s="151">
        <f t="shared" si="27"/>
        <v>0.9183801444351769</v>
      </c>
      <c r="AW27" s="151">
        <f t="shared" si="27"/>
        <v>0.98881013103509341</v>
      </c>
      <c r="AX27" s="151">
        <f t="shared" si="27"/>
        <v>1.0610681145033962</v>
      </c>
      <c r="AY27" s="151">
        <f t="shared" si="27"/>
        <v>1.1351239668879236</v>
      </c>
      <c r="AZ27" s="151">
        <f t="shared" si="27"/>
        <v>1.210952269847412</v>
      </c>
      <c r="BA27" s="151">
        <f t="shared" si="27"/>
        <v>1.2885315784436493</v>
      </c>
      <c r="BB27" s="151">
        <f t="shared" si="27"/>
        <v>1.3753992423062738</v>
      </c>
      <c r="BC27" s="151">
        <f t="shared" si="27"/>
        <v>1.4705590021985442</v>
      </c>
      <c r="BD27" s="151">
        <f t="shared" si="27"/>
        <v>1.5731703344389987</v>
      </c>
      <c r="BE27" s="151">
        <f t="shared" si="27"/>
        <v>1.8108592553545526</v>
      </c>
      <c r="BF27" s="151">
        <f t="shared" si="27"/>
        <v>2.0430253524372253</v>
      </c>
      <c r="BG27" s="151">
        <f t="shared" si="27"/>
        <v>2.2711522670746023</v>
      </c>
      <c r="BH27" s="151">
        <f t="shared" si="27"/>
        <v>2.4964917173688326</v>
      </c>
      <c r="BI27" s="151">
        <f t="shared" si="27"/>
        <v>2.7200997524570978</v>
      </c>
      <c r="BJ27" s="151">
        <f t="shared" si="27"/>
        <v>2.9428673395453768</v>
      </c>
      <c r="BK27" s="151">
        <f t="shared" si="27"/>
        <v>3.1655461695675258</v>
      </c>
      <c r="BL27" s="151">
        <f t="shared" si="27"/>
        <v>3.4077443259566893</v>
      </c>
      <c r="BM27" s="151">
        <f t="shared" si="27"/>
        <v>3.6675194013137906</v>
      </c>
      <c r="BN27" s="260">
        <f t="shared" si="27"/>
        <v>3.9432326259714978</v>
      </c>
      <c r="BO27" s="260">
        <f t="shared" si="27"/>
        <v>4.2335014032490923</v>
      </c>
      <c r="BP27" s="260">
        <f t="shared" ref="BP27" si="28">BP24+(BO27*$B$38)</f>
        <v>4.5371592644111329</v>
      </c>
      <c r="BQ27" s="260">
        <f t="shared" ref="BQ27" si="29">BQ24+(BP27*$B$38)</f>
        <v>3.9893645852098358</v>
      </c>
      <c r="BR27" s="682">
        <f t="shared" ref="BR27" si="30">BR24+(BQ27*$B$38)</f>
        <v>3.64615099293419</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P28" s="483"/>
      <c r="BQ28" s="678"/>
      <c r="BR28" s="678"/>
    </row>
    <row r="29" spans="1:71" ht="33.6" x14ac:dyDescent="0.3">
      <c r="A29" s="401"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481">
        <v>2016</v>
      </c>
      <c r="BQ29" s="464">
        <v>2017</v>
      </c>
      <c r="BR29" s="353">
        <v>2018</v>
      </c>
    </row>
    <row r="30" spans="1:71" ht="16.2" thickBot="1" x14ac:dyDescent="0.35">
      <c r="A30" s="44"/>
      <c r="B30" s="26"/>
      <c r="C30" s="7">
        <v>0</v>
      </c>
      <c r="D30" s="7">
        <v>0</v>
      </c>
      <c r="E30" s="7">
        <v>0</v>
      </c>
      <c r="F30" s="7">
        <f>E27*(1-$B$38)</f>
        <v>0</v>
      </c>
      <c r="G30" s="154">
        <f>F27*(1-$B$38)</f>
        <v>5.6134979472867224E-4</v>
      </c>
      <c r="H30" s="154">
        <f t="shared" ref="H30:BO30" si="31">G27*(1-$B$38)</f>
        <v>1.1409176830975249E-3</v>
      </c>
      <c r="I30" s="154">
        <f t="shared" si="31"/>
        <v>1.738300274213818E-3</v>
      </c>
      <c r="J30" s="154">
        <f t="shared" si="31"/>
        <v>2.3531572353752482E-3</v>
      </c>
      <c r="K30" s="154">
        <f t="shared" si="31"/>
        <v>2.9852014347939121E-3</v>
      </c>
      <c r="L30" s="154">
        <f t="shared" si="31"/>
        <v>3.6341906252127377E-3</v>
      </c>
      <c r="M30" s="154">
        <f t="shared" si="31"/>
        <v>4.2999204275415938E-3</v>
      </c>
      <c r="N30" s="154">
        <f t="shared" si="31"/>
        <v>4.9822184112936034E-3</v>
      </c>
      <c r="O30" s="154">
        <f t="shared" si="31"/>
        <v>5.8039556816219104E-3</v>
      </c>
      <c r="P30" s="154">
        <f t="shared" si="31"/>
        <v>6.7485694709797919E-3</v>
      </c>
      <c r="Q30" s="154">
        <f t="shared" si="31"/>
        <v>7.802086108820311E-3</v>
      </c>
      <c r="R30" s="154">
        <f t="shared" si="31"/>
        <v>8.9527162931440536E-3</v>
      </c>
      <c r="S30" s="154">
        <f t="shared" si="31"/>
        <v>1.019051362932504E-2</v>
      </c>
      <c r="T30" s="154">
        <f t="shared" si="31"/>
        <v>1.1507086546254078E-2</v>
      </c>
      <c r="U30" s="154">
        <f t="shared" si="31"/>
        <v>1.2895355245840651E-2</v>
      </c>
      <c r="V30" s="154">
        <f t="shared" si="31"/>
        <v>1.4349346646244616E-2</v>
      </c>
      <c r="W30" s="154">
        <f t="shared" si="31"/>
        <v>1.5864021379646043E-2</v>
      </c>
      <c r="X30" s="154">
        <f t="shared" si="31"/>
        <v>1.7435127833777726E-2</v>
      </c>
      <c r="Y30" s="154">
        <f t="shared" si="31"/>
        <v>1.9382411342336384E-2</v>
      </c>
      <c r="Z30" s="154">
        <f t="shared" si="31"/>
        <v>2.1665769716364826E-2</v>
      </c>
      <c r="AA30" s="154">
        <f t="shared" si="31"/>
        <v>2.4251369553618046E-2</v>
      </c>
      <c r="AB30" s="154">
        <f t="shared" si="31"/>
        <v>2.7110666299864996E-2</v>
      </c>
      <c r="AC30" s="154">
        <f t="shared" si="31"/>
        <v>3.0219577494513938E-2</v>
      </c>
      <c r="AD30" s="154">
        <f t="shared" si="31"/>
        <v>3.3557785254740104E-2</v>
      </c>
      <c r="AE30" s="154">
        <f t="shared" si="31"/>
        <v>3.7108147795512463E-2</v>
      </c>
      <c r="AF30" s="154">
        <f t="shared" si="31"/>
        <v>4.0856202940993895E-2</v>
      </c>
      <c r="AG30" s="154">
        <f t="shared" si="31"/>
        <v>4.4789749247194463E-2</v>
      </c>
      <c r="AH30" s="154">
        <f t="shared" si="31"/>
        <v>4.8898492603662441E-2</v>
      </c>
      <c r="AI30" s="154">
        <f t="shared" si="31"/>
        <v>5.326776896669163E-2</v>
      </c>
      <c r="AJ30" s="154">
        <f t="shared" si="31"/>
        <v>5.7869091458731252E-2</v>
      </c>
      <c r="AK30" s="154">
        <f t="shared" si="31"/>
        <v>6.2678426279833166E-2</v>
      </c>
      <c r="AL30" s="154">
        <f t="shared" si="31"/>
        <v>6.7675496601169158E-2</v>
      </c>
      <c r="AM30" s="154">
        <f t="shared" si="31"/>
        <v>7.2843195274131189E-2</v>
      </c>
      <c r="AN30" s="154">
        <f t="shared" si="31"/>
        <v>7.8167089344928706E-2</v>
      </c>
      <c r="AO30" s="154">
        <f t="shared" si="31"/>
        <v>8.3635002023618787E-2</v>
      </c>
      <c r="AP30" s="154">
        <f t="shared" si="31"/>
        <v>8.923665999986849E-2</v>
      </c>
      <c r="AQ30" s="154">
        <f t="shared" si="31"/>
        <v>9.4963395890427071E-2</v>
      </c>
      <c r="AR30" s="154">
        <f t="shared" si="31"/>
        <v>0.10080789720010271</v>
      </c>
      <c r="AS30" s="154">
        <f t="shared" si="31"/>
        <v>0.10738188272511058</v>
      </c>
      <c r="AT30" s="154">
        <f t="shared" si="31"/>
        <v>0.1146084761574898</v>
      </c>
      <c r="AU30" s="154">
        <f t="shared" si="31"/>
        <v>0.12242281851776848</v>
      </c>
      <c r="AV30" s="154">
        <f t="shared" si="31"/>
        <v>0.13284316897737464</v>
      </c>
      <c r="AW30" s="154">
        <f t="shared" si="31"/>
        <v>0.14356147122829013</v>
      </c>
      <c r="AX30" s="154">
        <f t="shared" si="31"/>
        <v>0.15457110874728425</v>
      </c>
      <c r="AY30" s="154">
        <f t="shared" si="31"/>
        <v>0.16586649930810579</v>
      </c>
      <c r="AZ30" s="154">
        <f t="shared" si="31"/>
        <v>0.17744293329985597</v>
      </c>
      <c r="BA30" s="154">
        <f t="shared" si="31"/>
        <v>0.1892964373194837</v>
      </c>
      <c r="BB30" s="154">
        <f t="shared" si="31"/>
        <v>0.20142365908754478</v>
      </c>
      <c r="BC30" s="154">
        <f t="shared" si="31"/>
        <v>0.21500283945402884</v>
      </c>
      <c r="BD30" s="154">
        <f t="shared" si="31"/>
        <v>0.2298782428636563</v>
      </c>
      <c r="BE30" s="154">
        <f t="shared" si="31"/>
        <v>0.24591847839182573</v>
      </c>
      <c r="BF30" s="154">
        <f t="shared" si="31"/>
        <v>0.28307408480172691</v>
      </c>
      <c r="BG30" s="154">
        <f t="shared" si="31"/>
        <v>0.31936636166385052</v>
      </c>
      <c r="BH30" s="154">
        <f t="shared" si="31"/>
        <v>0.35502723226363303</v>
      </c>
      <c r="BI30" s="154">
        <f t="shared" si="31"/>
        <v>0.39025236556604109</v>
      </c>
      <c r="BJ30" s="154">
        <f t="shared" si="31"/>
        <v>0.42520684350227911</v>
      </c>
      <c r="BK30" s="154">
        <f t="shared" si="31"/>
        <v>0.46002994234446765</v>
      </c>
      <c r="BL30" s="154">
        <f t="shared" si="31"/>
        <v>0.49483916665433675</v>
      </c>
      <c r="BM30" s="154">
        <f t="shared" si="31"/>
        <v>0.53269965816288556</v>
      </c>
      <c r="BN30" s="212">
        <f t="shared" si="31"/>
        <v>0.57330777913836872</v>
      </c>
      <c r="BO30" s="212">
        <f t="shared" si="31"/>
        <v>0.61640735659417289</v>
      </c>
      <c r="BP30" s="212">
        <f t="shared" ref="BP30" si="32">BO27*(1-$B$38)</f>
        <v>0.66178226258502171</v>
      </c>
      <c r="BQ30" s="212">
        <f t="shared" ref="BQ30" si="33">BP27*(1-$B$38)</f>
        <v>0.70925015435359795</v>
      </c>
      <c r="BR30" s="672">
        <f t="shared" ref="BR30" si="34">BQ27*(1-$B$38)</f>
        <v>0.62361871888137965</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678"/>
      <c r="BR31" s="678"/>
    </row>
    <row r="32" spans="1:71" ht="49.2" x14ac:dyDescent="0.3">
      <c r="A32" s="401"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64">
        <v>2015</v>
      </c>
      <c r="BP32" s="144">
        <v>2016</v>
      </c>
      <c r="BQ32" s="464">
        <v>2017</v>
      </c>
      <c r="BR32" s="353">
        <v>2018</v>
      </c>
    </row>
    <row r="33" spans="1:71" ht="16.2" thickBot="1" x14ac:dyDescent="0.35">
      <c r="A33" s="44"/>
      <c r="B33" s="28"/>
      <c r="C33" s="7">
        <v>0</v>
      </c>
      <c r="D33" s="7">
        <v>0</v>
      </c>
      <c r="E33" s="7">
        <v>0</v>
      </c>
      <c r="F33" s="7">
        <f t="shared" ref="F33:AK33" si="35">F30*$B$39*16/12</f>
        <v>0</v>
      </c>
      <c r="G33" s="151">
        <f t="shared" si="35"/>
        <v>3.742331964857815E-4</v>
      </c>
      <c r="H33" s="151">
        <f t="shared" si="35"/>
        <v>7.6061178873168328E-4</v>
      </c>
      <c r="I33" s="151">
        <f t="shared" si="35"/>
        <v>1.1588668494758787E-3</v>
      </c>
      <c r="J33" s="151">
        <f t="shared" si="35"/>
        <v>1.5687714902501654E-3</v>
      </c>
      <c r="K33" s="151">
        <f t="shared" si="35"/>
        <v>1.990134289862608E-3</v>
      </c>
      <c r="L33" s="151">
        <f t="shared" si="35"/>
        <v>2.4227937501418253E-3</v>
      </c>
      <c r="M33" s="151">
        <f t="shared" si="35"/>
        <v>2.8666136183610625E-3</v>
      </c>
      <c r="N33" s="151">
        <f t="shared" si="35"/>
        <v>3.3214789408624024E-3</v>
      </c>
      <c r="O33" s="151">
        <f t="shared" si="35"/>
        <v>3.8693037877479404E-3</v>
      </c>
      <c r="P33" s="151">
        <f t="shared" si="35"/>
        <v>4.4990463139865282E-3</v>
      </c>
      <c r="Q33" s="151">
        <f t="shared" si="35"/>
        <v>5.2013907392135404E-3</v>
      </c>
      <c r="R33" s="151">
        <f t="shared" si="35"/>
        <v>5.9684775287627027E-3</v>
      </c>
      <c r="S33" s="151">
        <f t="shared" si="35"/>
        <v>6.7936757528833597E-3</v>
      </c>
      <c r="T33" s="151">
        <f t="shared" si="35"/>
        <v>7.6713910308360521E-3</v>
      </c>
      <c r="U33" s="151">
        <f t="shared" si="35"/>
        <v>8.596903497227101E-3</v>
      </c>
      <c r="V33" s="151">
        <f t="shared" si="35"/>
        <v>9.5662310974964099E-3</v>
      </c>
      <c r="W33" s="151">
        <f t="shared" si="35"/>
        <v>1.0576014253097362E-2</v>
      </c>
      <c r="X33" s="151">
        <f t="shared" si="35"/>
        <v>1.1623418555851818E-2</v>
      </c>
      <c r="Y33" s="151">
        <f t="shared" si="35"/>
        <v>1.2921607561557589E-2</v>
      </c>
      <c r="Z33" s="151">
        <f t="shared" si="35"/>
        <v>1.4443846477576551E-2</v>
      </c>
      <c r="AA33" s="151">
        <f t="shared" si="35"/>
        <v>1.6167579702412029E-2</v>
      </c>
      <c r="AB33" s="151">
        <f t="shared" si="35"/>
        <v>1.8073777533243331E-2</v>
      </c>
      <c r="AC33" s="151">
        <f t="shared" si="35"/>
        <v>2.0146384996342626E-2</v>
      </c>
      <c r="AD33" s="151">
        <f t="shared" si="35"/>
        <v>2.2371856836493401E-2</v>
      </c>
      <c r="AE33" s="151">
        <f t="shared" si="35"/>
        <v>2.4738765197008308E-2</v>
      </c>
      <c r="AF33" s="151">
        <f t="shared" si="35"/>
        <v>2.7237468627329262E-2</v>
      </c>
      <c r="AG33" s="151">
        <f t="shared" si="35"/>
        <v>2.9859832831462974E-2</v>
      </c>
      <c r="AH33" s="151">
        <f t="shared" si="35"/>
        <v>3.2598995069108294E-2</v>
      </c>
      <c r="AI33" s="151">
        <f t="shared" si="35"/>
        <v>3.5511845977794422E-2</v>
      </c>
      <c r="AJ33" s="151">
        <f t="shared" si="35"/>
        <v>3.8579394305820837E-2</v>
      </c>
      <c r="AK33" s="151">
        <f t="shared" si="35"/>
        <v>4.1785617519888775E-2</v>
      </c>
      <c r="AL33" s="151">
        <f t="shared" ref="AL33:BR33" si="36">AL30*$B$39*16/12</f>
        <v>4.511699773411277E-2</v>
      </c>
      <c r="AM33" s="151">
        <f t="shared" si="36"/>
        <v>4.8562130182754126E-2</v>
      </c>
      <c r="AN33" s="151">
        <f t="shared" si="36"/>
        <v>5.2111392896619139E-2</v>
      </c>
      <c r="AO33" s="151">
        <f t="shared" si="36"/>
        <v>5.5756668015745858E-2</v>
      </c>
      <c r="AP33" s="151">
        <f t="shared" si="36"/>
        <v>5.9491106666578995E-2</v>
      </c>
      <c r="AQ33" s="151">
        <f t="shared" si="36"/>
        <v>6.3308930593618043E-2</v>
      </c>
      <c r="AR33" s="151">
        <f t="shared" si="36"/>
        <v>6.720526480006847E-2</v>
      </c>
      <c r="AS33" s="151">
        <f t="shared" si="36"/>
        <v>7.1587921816740382E-2</v>
      </c>
      <c r="AT33" s="151">
        <f t="shared" si="36"/>
        <v>7.6405650771659867E-2</v>
      </c>
      <c r="AU33" s="151">
        <f t="shared" si="36"/>
        <v>8.1615212345178989E-2</v>
      </c>
      <c r="AV33" s="151">
        <f t="shared" si="36"/>
        <v>8.8562112651583091E-2</v>
      </c>
      <c r="AW33" s="151">
        <f t="shared" si="36"/>
        <v>9.5707647485526751E-2</v>
      </c>
      <c r="AX33" s="151">
        <f t="shared" si="36"/>
        <v>0.10304740583152283</v>
      </c>
      <c r="AY33" s="151">
        <f t="shared" si="36"/>
        <v>0.11057766620540387</v>
      </c>
      <c r="AZ33" s="151">
        <f t="shared" si="36"/>
        <v>0.11829528886657065</v>
      </c>
      <c r="BA33" s="151">
        <f t="shared" si="36"/>
        <v>0.1261976248796558</v>
      </c>
      <c r="BB33" s="151">
        <f t="shared" si="36"/>
        <v>0.13428243939169651</v>
      </c>
      <c r="BC33" s="151">
        <f t="shared" si="36"/>
        <v>0.14333522630268589</v>
      </c>
      <c r="BD33" s="151">
        <f t="shared" si="36"/>
        <v>0.15325216190910421</v>
      </c>
      <c r="BE33" s="151">
        <f t="shared" si="36"/>
        <v>0.16394565226121716</v>
      </c>
      <c r="BF33" s="151">
        <f t="shared" si="36"/>
        <v>0.18871605653448462</v>
      </c>
      <c r="BG33" s="151">
        <f t="shared" si="36"/>
        <v>0.21291090777590035</v>
      </c>
      <c r="BH33" s="151">
        <f t="shared" si="36"/>
        <v>0.23668482150908868</v>
      </c>
      <c r="BI33" s="151">
        <f t="shared" si="36"/>
        <v>0.26016824371069408</v>
      </c>
      <c r="BJ33" s="151">
        <f t="shared" si="36"/>
        <v>0.28347122900151939</v>
      </c>
      <c r="BK33" s="151">
        <f t="shared" si="36"/>
        <v>0.3066866282296451</v>
      </c>
      <c r="BL33" s="151">
        <f t="shared" si="36"/>
        <v>0.32989277776955783</v>
      </c>
      <c r="BM33" s="151">
        <f t="shared" si="36"/>
        <v>0.35513310544192372</v>
      </c>
      <c r="BN33" s="260">
        <f t="shared" si="36"/>
        <v>0.3822051860922458</v>
      </c>
      <c r="BO33" s="260">
        <f t="shared" si="36"/>
        <v>0.4109382377294486</v>
      </c>
      <c r="BP33" s="260">
        <f t="shared" si="36"/>
        <v>0.44118817505668112</v>
      </c>
      <c r="BQ33" s="260">
        <f t="shared" si="36"/>
        <v>0.47283343623573199</v>
      </c>
      <c r="BR33" s="682">
        <f t="shared" si="36"/>
        <v>0.41574581258758642</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2"/>
      <c r="BQ34" s="742"/>
      <c r="BR34" s="742"/>
    </row>
    <row r="35" spans="1:71" ht="3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4"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DOC!Z33</f>
        <v>0.12825513147751605</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Q47" s="723"/>
      <c r="BR47" s="723"/>
      <c r="BS47" s="619"/>
    </row>
    <row r="48" spans="1:71" ht="35.25" customHeight="1" x14ac:dyDescent="0.3">
      <c r="A48" s="401" t="s">
        <v>266</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467">
        <v>2015</v>
      </c>
      <c r="BP48" s="144">
        <v>2016</v>
      </c>
      <c r="BQ48" s="464">
        <v>2017</v>
      </c>
      <c r="BR48" s="353">
        <v>2018</v>
      </c>
    </row>
    <row r="49" spans="1:70" ht="16.2" thickBot="1" x14ac:dyDescent="0.35">
      <c r="A49" s="55"/>
      <c r="B49" s="303"/>
      <c r="C49" s="7">
        <v>0</v>
      </c>
      <c r="D49" s="7">
        <v>0</v>
      </c>
      <c r="E49" s="7">
        <v>0</v>
      </c>
      <c r="F49" s="7">
        <v>0</v>
      </c>
      <c r="G49" s="154">
        <f>(G33-$B$40)*(1-$B$41)*10^3</f>
        <v>0.37423319648578152</v>
      </c>
      <c r="H49" s="154">
        <f t="shared" ref="H49:BR49" si="37">(H33-$B$40)*(1-$B$41)*10^3</f>
        <v>0.76061178873168322</v>
      </c>
      <c r="I49" s="154">
        <f t="shared" si="37"/>
        <v>1.1588668494758787</v>
      </c>
      <c r="J49" s="154">
        <f t="shared" si="37"/>
        <v>1.5687714902501655</v>
      </c>
      <c r="K49" s="154">
        <f t="shared" si="37"/>
        <v>1.990134289862608</v>
      </c>
      <c r="L49" s="154">
        <f t="shared" si="37"/>
        <v>2.4227937501418255</v>
      </c>
      <c r="M49" s="154">
        <f t="shared" si="37"/>
        <v>2.8666136183610624</v>
      </c>
      <c r="N49" s="154">
        <f t="shared" si="37"/>
        <v>3.3214789408624026</v>
      </c>
      <c r="O49" s="154">
        <f t="shared" si="37"/>
        <v>3.8693037877479406</v>
      </c>
      <c r="P49" s="154">
        <f t="shared" si="37"/>
        <v>4.4990463139865282</v>
      </c>
      <c r="Q49" s="154">
        <f t="shared" si="37"/>
        <v>5.2013907392135401</v>
      </c>
      <c r="R49" s="154">
        <f t="shared" si="37"/>
        <v>5.968477528762703</v>
      </c>
      <c r="S49" s="154">
        <f t="shared" si="37"/>
        <v>6.7936757528833596</v>
      </c>
      <c r="T49" s="154">
        <f t="shared" si="37"/>
        <v>7.6713910308360518</v>
      </c>
      <c r="U49" s="154">
        <f t="shared" si="37"/>
        <v>8.5969034972271015</v>
      </c>
      <c r="V49" s="154">
        <f t="shared" si="37"/>
        <v>9.5662310974964093</v>
      </c>
      <c r="W49" s="154">
        <f t="shared" si="37"/>
        <v>10.576014253097362</v>
      </c>
      <c r="X49" s="154">
        <f t="shared" si="37"/>
        <v>11.623418555851817</v>
      </c>
      <c r="Y49" s="154">
        <f t="shared" si="37"/>
        <v>12.921607561557588</v>
      </c>
      <c r="Z49" s="154">
        <f t="shared" si="37"/>
        <v>14.443846477576551</v>
      </c>
      <c r="AA49" s="154">
        <f t="shared" si="37"/>
        <v>16.167579702412031</v>
      </c>
      <c r="AB49" s="154">
        <f t="shared" si="37"/>
        <v>18.07377753324333</v>
      </c>
      <c r="AC49" s="154">
        <f t="shared" si="37"/>
        <v>20.146384996342626</v>
      </c>
      <c r="AD49" s="154">
        <f t="shared" si="37"/>
        <v>22.3718568364934</v>
      </c>
      <c r="AE49" s="154">
        <f t="shared" si="37"/>
        <v>24.738765197008309</v>
      </c>
      <c r="AF49" s="154">
        <f t="shared" si="37"/>
        <v>27.237468627329264</v>
      </c>
      <c r="AG49" s="154">
        <f t="shared" si="37"/>
        <v>29.859832831462974</v>
      </c>
      <c r="AH49" s="154">
        <f t="shared" si="37"/>
        <v>32.598995069108291</v>
      </c>
      <c r="AI49" s="154">
        <f t="shared" si="37"/>
        <v>35.511845977794422</v>
      </c>
      <c r="AJ49" s="154">
        <f t="shared" si="37"/>
        <v>38.579394305820834</v>
      </c>
      <c r="AK49" s="154">
        <f t="shared" si="37"/>
        <v>41.785617519888774</v>
      </c>
      <c r="AL49" s="154">
        <f t="shared" si="37"/>
        <v>45.116997734112772</v>
      </c>
      <c r="AM49" s="154">
        <f t="shared" si="37"/>
        <v>48.562130182754125</v>
      </c>
      <c r="AN49" s="154">
        <f t="shared" si="37"/>
        <v>52.111392896619137</v>
      </c>
      <c r="AO49" s="154">
        <f t="shared" si="37"/>
        <v>55.756668015745859</v>
      </c>
      <c r="AP49" s="154">
        <f t="shared" si="37"/>
        <v>59.491106666578993</v>
      </c>
      <c r="AQ49" s="154">
        <f t="shared" si="37"/>
        <v>63.308930593618044</v>
      </c>
      <c r="AR49" s="154">
        <f t="shared" si="37"/>
        <v>67.205264800068477</v>
      </c>
      <c r="AS49" s="154">
        <f t="shared" si="37"/>
        <v>71.587921816740376</v>
      </c>
      <c r="AT49" s="154">
        <f t="shared" si="37"/>
        <v>76.405650771659865</v>
      </c>
      <c r="AU49" s="154">
        <f t="shared" si="37"/>
        <v>81.615212345178989</v>
      </c>
      <c r="AV49" s="154">
        <f t="shared" si="37"/>
        <v>88.562112651583092</v>
      </c>
      <c r="AW49" s="154">
        <f t="shared" si="37"/>
        <v>95.707647485526749</v>
      </c>
      <c r="AX49" s="154">
        <f t="shared" si="37"/>
        <v>103.04740583152284</v>
      </c>
      <c r="AY49" s="154">
        <f t="shared" si="37"/>
        <v>110.57766620540387</v>
      </c>
      <c r="AZ49" s="154">
        <f t="shared" si="37"/>
        <v>118.29528886657064</v>
      </c>
      <c r="BA49" s="154">
        <f t="shared" si="37"/>
        <v>126.19762487965581</v>
      </c>
      <c r="BB49" s="154">
        <f t="shared" si="37"/>
        <v>134.2824393916965</v>
      </c>
      <c r="BC49" s="154">
        <f t="shared" si="37"/>
        <v>143.3352263026859</v>
      </c>
      <c r="BD49" s="154">
        <f t="shared" si="37"/>
        <v>153.25216190910422</v>
      </c>
      <c r="BE49" s="154">
        <f t="shared" si="37"/>
        <v>163.94565226121716</v>
      </c>
      <c r="BF49" s="154">
        <f t="shared" si="37"/>
        <v>188.71605653448461</v>
      </c>
      <c r="BG49" s="154">
        <f t="shared" si="37"/>
        <v>212.91090777590034</v>
      </c>
      <c r="BH49" s="154">
        <f t="shared" si="37"/>
        <v>236.68482150908866</v>
      </c>
      <c r="BI49" s="154">
        <f t="shared" si="37"/>
        <v>260.16824371069407</v>
      </c>
      <c r="BJ49" s="154">
        <f t="shared" si="37"/>
        <v>283.47122900151936</v>
      </c>
      <c r="BK49" s="154">
        <f t="shared" si="37"/>
        <v>306.68662822964512</v>
      </c>
      <c r="BL49" s="154">
        <f t="shared" si="37"/>
        <v>329.89277776955782</v>
      </c>
      <c r="BM49" s="154">
        <f t="shared" si="37"/>
        <v>355.1331054419237</v>
      </c>
      <c r="BN49" s="212">
        <f t="shared" si="37"/>
        <v>382.20518609224581</v>
      </c>
      <c r="BO49" s="212">
        <f t="shared" si="37"/>
        <v>410.93823772944859</v>
      </c>
      <c r="BP49" s="212">
        <f t="shared" si="37"/>
        <v>441.18817505668113</v>
      </c>
      <c r="BQ49" s="212">
        <f t="shared" si="37"/>
        <v>472.83343623573199</v>
      </c>
      <c r="BR49" s="672">
        <f t="shared" si="37"/>
        <v>415.74581258758644</v>
      </c>
    </row>
    <row r="50" spans="1:70"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P50" s="765"/>
      <c r="BQ50" s="765"/>
      <c r="BR50" s="765"/>
    </row>
    <row r="51" spans="1:70" ht="34.5" customHeight="1" x14ac:dyDescent="0.3">
      <c r="A51" s="60" t="s">
        <v>267</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481">
        <v>2016</v>
      </c>
      <c r="BQ51" s="464">
        <v>2017</v>
      </c>
      <c r="BR51" s="353">
        <v>2018</v>
      </c>
    </row>
    <row r="52" spans="1:70" s="18" customFormat="1" ht="16.2" thickBot="1" x14ac:dyDescent="0.35">
      <c r="A52" s="316"/>
      <c r="B52" s="317"/>
      <c r="C52" s="167">
        <v>0</v>
      </c>
      <c r="D52" s="167">
        <v>0</v>
      </c>
      <c r="E52" s="167">
        <v>0</v>
      </c>
      <c r="F52" s="318">
        <v>0</v>
      </c>
      <c r="G52" s="167">
        <f>G49*21</f>
        <v>7.8588971262014118</v>
      </c>
      <c r="H52" s="167">
        <f t="shared" ref="H52:BR52" si="38">H49*21</f>
        <v>15.972847563365347</v>
      </c>
      <c r="I52" s="167">
        <f t="shared" si="38"/>
        <v>24.336203838993452</v>
      </c>
      <c r="J52" s="167">
        <f t="shared" si="38"/>
        <v>32.944201295253478</v>
      </c>
      <c r="K52" s="167">
        <f t="shared" si="38"/>
        <v>41.792820087114769</v>
      </c>
      <c r="L52" s="167">
        <f t="shared" si="38"/>
        <v>50.878668752978335</v>
      </c>
      <c r="M52" s="167">
        <f t="shared" si="38"/>
        <v>60.198885985582308</v>
      </c>
      <c r="N52" s="167">
        <f t="shared" si="38"/>
        <v>69.751057758110449</v>
      </c>
      <c r="O52" s="167">
        <f t="shared" si="38"/>
        <v>81.255379542706748</v>
      </c>
      <c r="P52" s="167">
        <f t="shared" si="38"/>
        <v>94.479972593717093</v>
      </c>
      <c r="Q52" s="167">
        <f t="shared" si="38"/>
        <v>109.22920552348434</v>
      </c>
      <c r="R52" s="167">
        <f t="shared" si="38"/>
        <v>125.33802810401676</v>
      </c>
      <c r="S52" s="167">
        <f t="shared" si="38"/>
        <v>142.66719081055055</v>
      </c>
      <c r="T52" s="167">
        <f t="shared" si="38"/>
        <v>161.0992116475571</v>
      </c>
      <c r="U52" s="167">
        <f t="shared" si="38"/>
        <v>180.53497344176913</v>
      </c>
      <c r="V52" s="167">
        <f t="shared" si="38"/>
        <v>200.8908530474246</v>
      </c>
      <c r="W52" s="167">
        <f t="shared" si="38"/>
        <v>222.0962993150446</v>
      </c>
      <c r="X52" s="167">
        <f t="shared" si="38"/>
        <v>244.09178967288815</v>
      </c>
      <c r="Y52" s="167">
        <f t="shared" si="38"/>
        <v>271.35375879270936</v>
      </c>
      <c r="Z52" s="167">
        <f t="shared" si="38"/>
        <v>303.32077602910761</v>
      </c>
      <c r="AA52" s="167">
        <f t="shared" si="38"/>
        <v>339.51917375065267</v>
      </c>
      <c r="AB52" s="167">
        <f t="shared" si="38"/>
        <v>379.54932819810995</v>
      </c>
      <c r="AC52" s="167">
        <f t="shared" si="38"/>
        <v>423.07408492319513</v>
      </c>
      <c r="AD52" s="167">
        <f t="shared" si="38"/>
        <v>469.80899356636138</v>
      </c>
      <c r="AE52" s="167">
        <f t="shared" si="38"/>
        <v>519.51406913717449</v>
      </c>
      <c r="AF52" s="167">
        <f t="shared" si="38"/>
        <v>571.98684117391451</v>
      </c>
      <c r="AG52" s="167">
        <f t="shared" si="38"/>
        <v>627.05648946072245</v>
      </c>
      <c r="AH52" s="167">
        <f t="shared" si="38"/>
        <v>684.57889645127409</v>
      </c>
      <c r="AI52" s="167">
        <f t="shared" si="38"/>
        <v>745.7487655336829</v>
      </c>
      <c r="AJ52" s="167">
        <f t="shared" si="38"/>
        <v>810.16728042223747</v>
      </c>
      <c r="AK52" s="167">
        <f t="shared" si="38"/>
        <v>877.49796791766425</v>
      </c>
      <c r="AL52" s="167">
        <f t="shared" si="38"/>
        <v>947.45695241636827</v>
      </c>
      <c r="AM52" s="167">
        <f t="shared" si="38"/>
        <v>1019.8047338378366</v>
      </c>
      <c r="AN52" s="167">
        <f t="shared" si="38"/>
        <v>1094.3392508290019</v>
      </c>
      <c r="AO52" s="167">
        <f t="shared" si="38"/>
        <v>1170.890028330663</v>
      </c>
      <c r="AP52" s="167">
        <f t="shared" si="38"/>
        <v>1249.3132399981589</v>
      </c>
      <c r="AQ52" s="167">
        <f t="shared" si="38"/>
        <v>1329.487542465979</v>
      </c>
      <c r="AR52" s="167">
        <f t="shared" si="38"/>
        <v>1411.310560801438</v>
      </c>
      <c r="AS52" s="167">
        <f t="shared" si="38"/>
        <v>1503.346358151548</v>
      </c>
      <c r="AT52" s="167">
        <f t="shared" si="38"/>
        <v>1604.5186662048573</v>
      </c>
      <c r="AU52" s="167">
        <f t="shared" si="38"/>
        <v>1713.9194592487588</v>
      </c>
      <c r="AV52" s="167">
        <f t="shared" si="38"/>
        <v>1859.8043656832449</v>
      </c>
      <c r="AW52" s="167">
        <f t="shared" si="38"/>
        <v>2009.8605971960617</v>
      </c>
      <c r="AX52" s="167">
        <f t="shared" si="38"/>
        <v>2163.9955224619798</v>
      </c>
      <c r="AY52" s="167">
        <f t="shared" si="38"/>
        <v>2322.1309903134811</v>
      </c>
      <c r="AZ52" s="167">
        <f t="shared" si="38"/>
        <v>2484.2010661979834</v>
      </c>
      <c r="BA52" s="167">
        <f t="shared" si="38"/>
        <v>2650.1501224727717</v>
      </c>
      <c r="BB52" s="167">
        <f t="shared" si="38"/>
        <v>2819.9312272256266</v>
      </c>
      <c r="BC52" s="167">
        <f t="shared" si="38"/>
        <v>3010.0397523564038</v>
      </c>
      <c r="BD52" s="167">
        <f t="shared" si="38"/>
        <v>3218.2954000911886</v>
      </c>
      <c r="BE52" s="167">
        <f t="shared" si="38"/>
        <v>3442.8586974855602</v>
      </c>
      <c r="BF52" s="167">
        <f t="shared" si="38"/>
        <v>3963.0371872241767</v>
      </c>
      <c r="BG52" s="167">
        <f t="shared" si="38"/>
        <v>4471.1290632939072</v>
      </c>
      <c r="BH52" s="167">
        <f t="shared" si="38"/>
        <v>4970.381251690862</v>
      </c>
      <c r="BI52" s="167">
        <f t="shared" si="38"/>
        <v>5463.5331179245759</v>
      </c>
      <c r="BJ52" s="167">
        <f t="shared" si="38"/>
        <v>5952.8958090319065</v>
      </c>
      <c r="BK52" s="167">
        <f t="shared" si="38"/>
        <v>6440.4191928225473</v>
      </c>
      <c r="BL52" s="167">
        <f t="shared" si="38"/>
        <v>6927.7483331607145</v>
      </c>
      <c r="BM52" s="167">
        <f t="shared" si="38"/>
        <v>7457.7952142803979</v>
      </c>
      <c r="BN52" s="322">
        <f t="shared" si="38"/>
        <v>8026.3089079371621</v>
      </c>
      <c r="BO52" s="322">
        <f t="shared" si="38"/>
        <v>8629.70299231842</v>
      </c>
      <c r="BP52" s="322">
        <f t="shared" si="38"/>
        <v>9264.9516761903033</v>
      </c>
      <c r="BQ52" s="322">
        <f t="shared" si="38"/>
        <v>9929.502160950371</v>
      </c>
      <c r="BR52" s="676">
        <f t="shared" si="38"/>
        <v>8730.6620643393144</v>
      </c>
    </row>
  </sheetData>
  <mergeCells count="2">
    <mergeCell ref="A43:B43"/>
    <mergeCell ref="A35:B3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S52"/>
  <sheetViews>
    <sheetView topLeftCell="A43" zoomScale="70" zoomScaleNormal="70" workbookViewId="0">
      <pane xSplit="2" topLeftCell="BH1" activePane="topRight" state="frozen"/>
      <selection pane="topRight" activeCell="A46" sqref="A46"/>
    </sheetView>
  </sheetViews>
  <sheetFormatPr defaultColWidth="9.33203125" defaultRowHeight="14.4" x14ac:dyDescent="0.3"/>
  <cols>
    <col min="1" max="1" width="37.6640625" style="2" customWidth="1"/>
    <col min="2" max="2" width="18.6640625" style="2" customWidth="1"/>
    <col min="3" max="3" width="14.5546875" style="2" bestFit="1" customWidth="1"/>
    <col min="4" max="48" width="13" style="2" customWidth="1"/>
    <col min="49" max="66" width="15.6640625" style="2" customWidth="1"/>
    <col min="67" max="67" width="15" style="2" customWidth="1"/>
    <col min="68" max="68" width="16" style="2" customWidth="1"/>
    <col min="69" max="69" width="15.109375" style="2" customWidth="1"/>
    <col min="70" max="70" width="15.6640625" style="2" customWidth="1"/>
    <col min="71" max="16384" width="9.33203125" style="2"/>
  </cols>
  <sheetData>
    <row r="1" spans="1:71" ht="15" thickBot="1" x14ac:dyDescent="0.35">
      <c r="BO1" s="482"/>
    </row>
    <row r="2" spans="1:71" ht="15.6" x14ac:dyDescent="0.3">
      <c r="A2" s="79" t="s">
        <v>0</v>
      </c>
      <c r="B2" s="80" t="s">
        <v>45</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464">
        <v>2015</v>
      </c>
      <c r="BP2" s="144">
        <v>2016</v>
      </c>
      <c r="BQ2" s="464">
        <v>2017</v>
      </c>
      <c r="BR2" s="353">
        <v>2018</v>
      </c>
    </row>
    <row r="3" spans="1:71" s="18" customFormat="1" ht="16.2" thickBot="1" x14ac:dyDescent="0.35">
      <c r="A3" s="313"/>
      <c r="B3" s="314"/>
      <c r="C3" s="168">
        <f>Population!D30</f>
        <v>594070</v>
      </c>
      <c r="D3" s="168">
        <f t="shared" ref="D3:L3" si="0">C3+($C$3*(C6/100))</f>
        <v>645628</v>
      </c>
      <c r="E3" s="168">
        <f t="shared" si="0"/>
        <v>697186</v>
      </c>
      <c r="F3" s="168">
        <f t="shared" si="0"/>
        <v>748744</v>
      </c>
      <c r="G3" s="168">
        <f t="shared" si="0"/>
        <v>800302</v>
      </c>
      <c r="H3" s="168">
        <f t="shared" si="0"/>
        <v>851860</v>
      </c>
      <c r="I3" s="168">
        <f t="shared" si="0"/>
        <v>903418</v>
      </c>
      <c r="J3" s="168">
        <f t="shared" si="0"/>
        <v>954976</v>
      </c>
      <c r="K3" s="168">
        <f t="shared" si="0"/>
        <v>1006534</v>
      </c>
      <c r="L3" s="168">
        <f t="shared" si="0"/>
        <v>1058092</v>
      </c>
      <c r="M3" s="168">
        <f>Population!E30</f>
        <v>1109650</v>
      </c>
      <c r="N3" s="168">
        <f t="shared" ref="N3:V3" si="1">M3+($M$3*(M6/100))</f>
        <v>1183224.5</v>
      </c>
      <c r="O3" s="168">
        <f t="shared" si="1"/>
        <v>1256799</v>
      </c>
      <c r="P3" s="168">
        <f t="shared" si="1"/>
        <v>1330373.5</v>
      </c>
      <c r="Q3" s="168">
        <f t="shared" si="1"/>
        <v>1403948</v>
      </c>
      <c r="R3" s="168">
        <f t="shared" si="1"/>
        <v>1477522.5</v>
      </c>
      <c r="S3" s="168">
        <f t="shared" si="1"/>
        <v>1551097</v>
      </c>
      <c r="T3" s="168">
        <f t="shared" si="1"/>
        <v>1624671.5</v>
      </c>
      <c r="U3" s="168">
        <f t="shared" si="1"/>
        <v>1698246</v>
      </c>
      <c r="V3" s="168">
        <f t="shared" si="1"/>
        <v>1771820.5</v>
      </c>
      <c r="W3" s="168">
        <f>Population!F30</f>
        <v>1845395</v>
      </c>
      <c r="X3" s="168">
        <f t="shared" ref="X3:AF3" si="2">W3+($W$3*(W6/100))</f>
        <v>1971884.2</v>
      </c>
      <c r="Y3" s="168">
        <f t="shared" si="2"/>
        <v>2098373.4</v>
      </c>
      <c r="Z3" s="168">
        <f t="shared" si="2"/>
        <v>2224862.6</v>
      </c>
      <c r="AA3" s="168">
        <f t="shared" si="2"/>
        <v>2351351.8000000003</v>
      </c>
      <c r="AB3" s="168">
        <f t="shared" si="2"/>
        <v>2477841.0000000005</v>
      </c>
      <c r="AC3" s="168">
        <f t="shared" si="2"/>
        <v>2604330.2000000007</v>
      </c>
      <c r="AD3" s="168">
        <f t="shared" si="2"/>
        <v>2730819.4000000008</v>
      </c>
      <c r="AE3" s="168">
        <f t="shared" si="2"/>
        <v>2857308.600000001</v>
      </c>
      <c r="AF3" s="168">
        <f t="shared" si="2"/>
        <v>2983797.8000000012</v>
      </c>
      <c r="AG3" s="168">
        <f>Population!G30</f>
        <v>3110287</v>
      </c>
      <c r="AH3" s="168">
        <f t="shared" ref="AH3:AP3" si="3">AG3+($AG$3*(AG6/100))</f>
        <v>3222756.6</v>
      </c>
      <c r="AI3" s="168">
        <f t="shared" si="3"/>
        <v>3335226.2</v>
      </c>
      <c r="AJ3" s="168">
        <f t="shared" si="3"/>
        <v>3447695.8000000003</v>
      </c>
      <c r="AK3" s="168">
        <f t="shared" si="3"/>
        <v>3560165.4000000004</v>
      </c>
      <c r="AL3" s="168">
        <f t="shared" si="3"/>
        <v>3672635.0000000005</v>
      </c>
      <c r="AM3" s="168">
        <f t="shared" si="3"/>
        <v>3785104.6000000006</v>
      </c>
      <c r="AN3" s="168">
        <f t="shared" si="3"/>
        <v>3897574.2000000007</v>
      </c>
      <c r="AO3" s="168">
        <f t="shared" si="3"/>
        <v>4010043.8000000007</v>
      </c>
      <c r="AP3" s="168">
        <f t="shared" si="3"/>
        <v>4122513.4000000008</v>
      </c>
      <c r="AQ3" s="168">
        <f>Population!H30</f>
        <v>4234983</v>
      </c>
      <c r="AR3" s="168">
        <f t="shared" ref="AR3:AZ3" si="4">AQ3+($AQ$3*(AQ6/100))</f>
        <v>4363208.5</v>
      </c>
      <c r="AS3" s="168">
        <f t="shared" si="4"/>
        <v>4491434</v>
      </c>
      <c r="AT3" s="168">
        <f t="shared" si="4"/>
        <v>4619659.5</v>
      </c>
      <c r="AU3" s="168">
        <f t="shared" si="4"/>
        <v>4747885</v>
      </c>
      <c r="AV3" s="168">
        <f t="shared" si="4"/>
        <v>4876110.5</v>
      </c>
      <c r="AW3" s="168">
        <f t="shared" si="4"/>
        <v>5004336</v>
      </c>
      <c r="AX3" s="168">
        <f t="shared" si="4"/>
        <v>5132561.5</v>
      </c>
      <c r="AY3" s="168">
        <f t="shared" si="4"/>
        <v>5260787</v>
      </c>
      <c r="AZ3" s="168">
        <f t="shared" si="4"/>
        <v>5389012.5</v>
      </c>
      <c r="BA3" s="168">
        <f>Population!I30</f>
        <v>5517238</v>
      </c>
      <c r="BB3" s="168">
        <f t="shared" ref="BB3:BJ3" si="5">BA3+($BA$3*(BA6/100))</f>
        <v>5665879.7999999998</v>
      </c>
      <c r="BC3" s="168">
        <f t="shared" si="5"/>
        <v>5814521.5999999996</v>
      </c>
      <c r="BD3" s="168">
        <f t="shared" si="5"/>
        <v>5963163.3999999994</v>
      </c>
      <c r="BE3" s="168">
        <f t="shared" si="5"/>
        <v>6111805.1999999993</v>
      </c>
      <c r="BF3" s="168">
        <f t="shared" si="5"/>
        <v>6260446.9999999991</v>
      </c>
      <c r="BG3" s="168">
        <f t="shared" si="5"/>
        <v>6409088.7999999989</v>
      </c>
      <c r="BH3" s="168">
        <f t="shared" si="5"/>
        <v>6557730.5999999987</v>
      </c>
      <c r="BI3" s="168">
        <f t="shared" si="5"/>
        <v>6706372.3999999985</v>
      </c>
      <c r="BJ3" s="168">
        <f t="shared" si="5"/>
        <v>6855014.1999999983</v>
      </c>
      <c r="BK3" s="168">
        <f>Population!J30</f>
        <v>7003656</v>
      </c>
      <c r="BL3" s="168">
        <f>BK3+($BK$3*(BK6/100))</f>
        <v>7192343.8968101069</v>
      </c>
      <c r="BM3" s="168">
        <f>BL3+($BK$3*(BL6/100))</f>
        <v>7381031.7936202139</v>
      </c>
      <c r="BN3" s="168">
        <f>BM3+($BK$3*(BM6/100))</f>
        <v>7569719.6904303208</v>
      </c>
      <c r="BO3" s="168">
        <f>BN3+($BK$3*(BN6/100))</f>
        <v>7758407.5872404277</v>
      </c>
      <c r="BP3" s="168">
        <f t="shared" ref="BP3:BR3" si="6">BO3+($BK$3*(BO6/100))</f>
        <v>7947095.4840505347</v>
      </c>
      <c r="BQ3" s="168">
        <f t="shared" si="6"/>
        <v>8135783.3808606416</v>
      </c>
      <c r="BR3" s="492">
        <f t="shared" si="6"/>
        <v>8324471.2776707485</v>
      </c>
      <c r="BS3" s="689"/>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P4" s="483"/>
      <c r="BQ4" s="483"/>
      <c r="BR4" s="678"/>
    </row>
    <row r="5" spans="1:71" ht="31.2" x14ac:dyDescent="0.3">
      <c r="A5" s="79" t="s">
        <v>1</v>
      </c>
      <c r="B5" s="80" t="s">
        <v>45</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144">
        <v>2016</v>
      </c>
      <c r="BQ5" s="464">
        <v>2017</v>
      </c>
      <c r="BR5" s="353">
        <v>2018</v>
      </c>
    </row>
    <row r="6" spans="1:71" ht="16.2" thickBot="1" x14ac:dyDescent="0.35">
      <c r="A6" s="42"/>
      <c r="B6" s="22"/>
      <c r="C6" s="154">
        <f t="shared" ref="C6:L6" si="7">((($M$3-$C$3)/$C$3)*100)/10</f>
        <v>8.6787752285084245</v>
      </c>
      <c r="D6" s="154">
        <f t="shared" si="7"/>
        <v>8.6787752285084245</v>
      </c>
      <c r="E6" s="154">
        <f t="shared" si="7"/>
        <v>8.6787752285084245</v>
      </c>
      <c r="F6" s="154">
        <f t="shared" si="7"/>
        <v>8.6787752285084245</v>
      </c>
      <c r="G6" s="154">
        <f t="shared" si="7"/>
        <v>8.6787752285084245</v>
      </c>
      <c r="H6" s="154">
        <f t="shared" si="7"/>
        <v>8.6787752285084245</v>
      </c>
      <c r="I6" s="154">
        <f t="shared" si="7"/>
        <v>8.6787752285084245</v>
      </c>
      <c r="J6" s="154">
        <f t="shared" si="7"/>
        <v>8.6787752285084245</v>
      </c>
      <c r="K6" s="154">
        <f t="shared" si="7"/>
        <v>8.6787752285084245</v>
      </c>
      <c r="L6" s="154">
        <f t="shared" si="7"/>
        <v>8.6787752285084245</v>
      </c>
      <c r="M6" s="154">
        <f t="shared" ref="M6:V6" si="8">((($W$3-$M$3)/$M$3)*100)/10</f>
        <v>6.630424007569955</v>
      </c>
      <c r="N6" s="154">
        <f t="shared" si="8"/>
        <v>6.630424007569955</v>
      </c>
      <c r="O6" s="154">
        <f t="shared" si="8"/>
        <v>6.630424007569955</v>
      </c>
      <c r="P6" s="154">
        <f t="shared" si="8"/>
        <v>6.630424007569955</v>
      </c>
      <c r="Q6" s="154">
        <f t="shared" si="8"/>
        <v>6.630424007569955</v>
      </c>
      <c r="R6" s="154">
        <f t="shared" si="8"/>
        <v>6.630424007569955</v>
      </c>
      <c r="S6" s="154">
        <f t="shared" si="8"/>
        <v>6.630424007569955</v>
      </c>
      <c r="T6" s="154">
        <f t="shared" si="8"/>
        <v>6.630424007569955</v>
      </c>
      <c r="U6" s="154">
        <f t="shared" si="8"/>
        <v>6.630424007569955</v>
      </c>
      <c r="V6" s="154">
        <f t="shared" si="8"/>
        <v>6.630424007569955</v>
      </c>
      <c r="W6" s="154">
        <f t="shared" ref="W6:AF6" si="9">((($AG$3-$W$3)/$W$3)*100)/10</f>
        <v>6.8543157427000718</v>
      </c>
      <c r="X6" s="154">
        <f t="shared" si="9"/>
        <v>6.8543157427000718</v>
      </c>
      <c r="Y6" s="154">
        <f t="shared" si="9"/>
        <v>6.8543157427000718</v>
      </c>
      <c r="Z6" s="154">
        <f t="shared" si="9"/>
        <v>6.8543157427000718</v>
      </c>
      <c r="AA6" s="154">
        <f t="shared" si="9"/>
        <v>6.8543157427000718</v>
      </c>
      <c r="AB6" s="154">
        <f t="shared" si="9"/>
        <v>6.8543157427000718</v>
      </c>
      <c r="AC6" s="154">
        <f t="shared" si="9"/>
        <v>6.8543157427000718</v>
      </c>
      <c r="AD6" s="154">
        <f t="shared" si="9"/>
        <v>6.8543157427000718</v>
      </c>
      <c r="AE6" s="154">
        <f t="shared" si="9"/>
        <v>6.8543157427000718</v>
      </c>
      <c r="AF6" s="154">
        <f t="shared" si="9"/>
        <v>6.8543157427000718</v>
      </c>
      <c r="AG6" s="154">
        <f t="shared" ref="AG6:AP6" si="10">((($AQ$3-$AG$3)/$AG$3)*100)/10</f>
        <v>3.6160521521004325</v>
      </c>
      <c r="AH6" s="154">
        <f t="shared" si="10"/>
        <v>3.6160521521004325</v>
      </c>
      <c r="AI6" s="154">
        <f t="shared" si="10"/>
        <v>3.6160521521004325</v>
      </c>
      <c r="AJ6" s="154">
        <f t="shared" si="10"/>
        <v>3.6160521521004325</v>
      </c>
      <c r="AK6" s="154">
        <f t="shared" si="10"/>
        <v>3.6160521521004325</v>
      </c>
      <c r="AL6" s="154">
        <f t="shared" si="10"/>
        <v>3.6160521521004325</v>
      </c>
      <c r="AM6" s="154">
        <f t="shared" si="10"/>
        <v>3.6160521521004325</v>
      </c>
      <c r="AN6" s="154">
        <f t="shared" si="10"/>
        <v>3.6160521521004325</v>
      </c>
      <c r="AO6" s="154">
        <f t="shared" si="10"/>
        <v>3.6160521521004325</v>
      </c>
      <c r="AP6" s="154">
        <f t="shared" si="10"/>
        <v>3.6160521521004325</v>
      </c>
      <c r="AQ6" s="154">
        <f t="shared" ref="AQ6:AZ6" si="11">((($BA$3-$AQ$3)/$AQ$3)*100)/10</f>
        <v>3.0277689426380219</v>
      </c>
      <c r="AR6" s="154">
        <f t="shared" si="11"/>
        <v>3.0277689426380219</v>
      </c>
      <c r="AS6" s="154">
        <f t="shared" si="11"/>
        <v>3.0277689426380219</v>
      </c>
      <c r="AT6" s="154">
        <f t="shared" si="11"/>
        <v>3.0277689426380219</v>
      </c>
      <c r="AU6" s="154">
        <f t="shared" si="11"/>
        <v>3.0277689426380219</v>
      </c>
      <c r="AV6" s="154">
        <f t="shared" si="11"/>
        <v>3.0277689426380219</v>
      </c>
      <c r="AW6" s="154">
        <f t="shared" si="11"/>
        <v>3.0277689426380219</v>
      </c>
      <c r="AX6" s="154">
        <f t="shared" si="11"/>
        <v>3.0277689426380219</v>
      </c>
      <c r="AY6" s="154">
        <f t="shared" si="11"/>
        <v>3.0277689426380219</v>
      </c>
      <c r="AZ6" s="154">
        <f t="shared" si="11"/>
        <v>3.0277689426380219</v>
      </c>
      <c r="BA6" s="154">
        <f t="shared" ref="BA6:BR6" si="12">((($BK$3-$BA$3)/$BA$3)*100)/10</f>
        <v>2.6941342751572437</v>
      </c>
      <c r="BB6" s="154">
        <f t="shared" si="12"/>
        <v>2.6941342751572437</v>
      </c>
      <c r="BC6" s="154">
        <f t="shared" si="12"/>
        <v>2.6941342751572437</v>
      </c>
      <c r="BD6" s="154">
        <f t="shared" si="12"/>
        <v>2.6941342751572437</v>
      </c>
      <c r="BE6" s="154">
        <f t="shared" si="12"/>
        <v>2.6941342751572437</v>
      </c>
      <c r="BF6" s="154">
        <f t="shared" si="12"/>
        <v>2.6941342751572437</v>
      </c>
      <c r="BG6" s="154">
        <f t="shared" si="12"/>
        <v>2.6941342751572437</v>
      </c>
      <c r="BH6" s="154">
        <f t="shared" si="12"/>
        <v>2.6941342751572437</v>
      </c>
      <c r="BI6" s="154">
        <f t="shared" si="12"/>
        <v>2.6941342751572437</v>
      </c>
      <c r="BJ6" s="154">
        <f t="shared" si="12"/>
        <v>2.6941342751572437</v>
      </c>
      <c r="BK6" s="154">
        <f t="shared" si="12"/>
        <v>2.6941342751572437</v>
      </c>
      <c r="BL6" s="154">
        <f t="shared" si="12"/>
        <v>2.6941342751572437</v>
      </c>
      <c r="BM6" s="154">
        <f t="shared" si="12"/>
        <v>2.6941342751572437</v>
      </c>
      <c r="BN6" s="154">
        <f t="shared" si="12"/>
        <v>2.6941342751572437</v>
      </c>
      <c r="BO6" s="212">
        <f t="shared" si="12"/>
        <v>2.6941342751572437</v>
      </c>
      <c r="BP6" s="212">
        <f t="shared" si="12"/>
        <v>2.6941342751572437</v>
      </c>
      <c r="BQ6" s="212">
        <f t="shared" si="12"/>
        <v>2.6941342751572437</v>
      </c>
      <c r="BR6" s="212">
        <f t="shared" si="12"/>
        <v>2.6941342751572437</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P7" s="678"/>
      <c r="BQ7" s="765"/>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64">
        <v>2015</v>
      </c>
      <c r="BP8" s="144">
        <v>2016</v>
      </c>
      <c r="BQ8" s="464">
        <v>2017</v>
      </c>
      <c r="BR8" s="353">
        <v>2018</v>
      </c>
    </row>
    <row r="9" spans="1:71" ht="16.2" thickBot="1" x14ac:dyDescent="0.35">
      <c r="A9" s="39"/>
      <c r="B9" s="24"/>
      <c r="C9" s="151">
        <f t="shared" ref="C9:K9" si="13">D9-($M$9*(C12/100))</f>
        <v>0.18933746221232556</v>
      </c>
      <c r="D9" s="151">
        <f t="shared" si="13"/>
        <v>0.19179777951790944</v>
      </c>
      <c r="E9" s="151">
        <f t="shared" si="13"/>
        <v>0.19425809682349332</v>
      </c>
      <c r="F9" s="151">
        <f t="shared" si="13"/>
        <v>0.1967184141290772</v>
      </c>
      <c r="G9" s="151">
        <f t="shared" si="13"/>
        <v>0.19917873143466108</v>
      </c>
      <c r="H9" s="151">
        <f t="shared" si="13"/>
        <v>0.20163904874024496</v>
      </c>
      <c r="I9" s="151">
        <f t="shared" si="13"/>
        <v>0.20409936604582885</v>
      </c>
      <c r="J9" s="151">
        <f t="shared" si="13"/>
        <v>0.20655968335141273</v>
      </c>
      <c r="K9" s="151">
        <f t="shared" si="13"/>
        <v>0.20902000065699661</v>
      </c>
      <c r="L9" s="151">
        <f>M9-($M$9*(L12/100))</f>
        <v>0.21148031796258049</v>
      </c>
      <c r="M9" s="151">
        <f t="shared" ref="M9:U9" si="14">N9-($W$9*(M12/100))</f>
        <v>0.21394063526816437</v>
      </c>
      <c r="N9" s="151">
        <f t="shared" si="14"/>
        <v>0.21639725571773191</v>
      </c>
      <c r="O9" s="151">
        <f t="shared" si="14"/>
        <v>0.21885387616729945</v>
      </c>
      <c r="P9" s="151">
        <f t="shared" si="14"/>
        <v>0.221310496616867</v>
      </c>
      <c r="Q9" s="151">
        <f t="shared" si="14"/>
        <v>0.22376711706643454</v>
      </c>
      <c r="R9" s="151">
        <f t="shared" si="14"/>
        <v>0.22622373751600208</v>
      </c>
      <c r="S9" s="151">
        <f t="shared" si="14"/>
        <v>0.22868035796556963</v>
      </c>
      <c r="T9" s="151">
        <f t="shared" si="14"/>
        <v>0.23113697841513717</v>
      </c>
      <c r="U9" s="151">
        <f t="shared" si="14"/>
        <v>0.23359359886470471</v>
      </c>
      <c r="V9" s="151">
        <f>W9-($W$9*(V12/100))</f>
        <v>0.23605021931427225</v>
      </c>
      <c r="W9" s="151">
        <f t="shared" ref="W9:AE9" si="15">X9-($AG$9*(W12/100))</f>
        <v>0.2385068397638398</v>
      </c>
      <c r="X9" s="151">
        <f t="shared" si="15"/>
        <v>0.2426170983154558</v>
      </c>
      <c r="Y9" s="151">
        <f t="shared" si="15"/>
        <v>0.24672735686707181</v>
      </c>
      <c r="Z9" s="151">
        <f t="shared" si="15"/>
        <v>0.25083761541868782</v>
      </c>
      <c r="AA9" s="151">
        <f t="shared" si="15"/>
        <v>0.25494787397030383</v>
      </c>
      <c r="AB9" s="151">
        <f t="shared" si="15"/>
        <v>0.25905813252191984</v>
      </c>
      <c r="AC9" s="151">
        <f t="shared" si="15"/>
        <v>0.26316839107353585</v>
      </c>
      <c r="AD9" s="151">
        <f t="shared" si="15"/>
        <v>0.26727864962515185</v>
      </c>
      <c r="AE9" s="151">
        <f t="shared" si="15"/>
        <v>0.27138890817676786</v>
      </c>
      <c r="AF9" s="151">
        <f>AG9-($AG$9*(AF12/100))</f>
        <v>0.27549916672838387</v>
      </c>
      <c r="AG9" s="151">
        <f t="shared" ref="AG9:AO9" si="16">AH9-($AQ$9*(AG12/100))</f>
        <v>0.27960942527999988</v>
      </c>
      <c r="AH9" s="151">
        <f t="shared" si="16"/>
        <v>0.28171401235199989</v>
      </c>
      <c r="AI9" s="151">
        <f t="shared" si="16"/>
        <v>0.2838185994239999</v>
      </c>
      <c r="AJ9" s="151">
        <f t="shared" si="16"/>
        <v>0.2859231864959999</v>
      </c>
      <c r="AK9" s="151">
        <f t="shared" si="16"/>
        <v>0.28802777356799991</v>
      </c>
      <c r="AL9" s="151">
        <f t="shared" si="16"/>
        <v>0.29013236063999992</v>
      </c>
      <c r="AM9" s="151">
        <f t="shared" si="16"/>
        <v>0.29223694771199993</v>
      </c>
      <c r="AN9" s="151">
        <f t="shared" si="16"/>
        <v>0.29434153478399994</v>
      </c>
      <c r="AO9" s="151">
        <f t="shared" si="16"/>
        <v>0.29644612185599994</v>
      </c>
      <c r="AP9" s="151">
        <f>AQ9-($AQ$9*(AP12/100))</f>
        <v>0.29855070892799995</v>
      </c>
      <c r="AQ9" s="151">
        <f t="shared" ref="AQ9:AY9" si="17">AR9-($BA$9*AQ12%)</f>
        <v>0.30065529599999996</v>
      </c>
      <c r="AR9" s="151">
        <f t="shared" si="17"/>
        <v>0.30483296639999996</v>
      </c>
      <c r="AS9" s="151">
        <f t="shared" si="17"/>
        <v>0.30901063679999996</v>
      </c>
      <c r="AT9" s="151">
        <f t="shared" si="17"/>
        <v>0.31318830719999996</v>
      </c>
      <c r="AU9" s="151">
        <f t="shared" si="17"/>
        <v>0.31736597759999996</v>
      </c>
      <c r="AV9" s="151">
        <f t="shared" si="17"/>
        <v>0.32154364799999996</v>
      </c>
      <c r="AW9" s="151">
        <f t="shared" si="17"/>
        <v>0.32572131839999996</v>
      </c>
      <c r="AX9" s="151">
        <f t="shared" si="17"/>
        <v>0.32989898879999996</v>
      </c>
      <c r="AY9" s="151">
        <f t="shared" si="17"/>
        <v>0.33407665919999996</v>
      </c>
      <c r="AZ9" s="151">
        <f>BA9-($BA$9*AZ12%)</f>
        <v>0.33825432959999996</v>
      </c>
      <c r="BA9" s="151">
        <f>BB9-($BE$9*BA12%)</f>
        <v>0.34243199999999996</v>
      </c>
      <c r="BB9" s="151">
        <f>BC9-($BE$9*BB12%)</f>
        <v>0.34682399999999997</v>
      </c>
      <c r="BC9" s="151">
        <f>BD9-($BE$9*BC12%)</f>
        <v>0.35121599999999997</v>
      </c>
      <c r="BD9" s="151">
        <f>BE9-($BE$9*BD12%)</f>
        <v>0.35560799999999998</v>
      </c>
      <c r="BE9" s="151">
        <f>'Per Capita Generation'!E31</f>
        <v>0.36</v>
      </c>
      <c r="BF9" s="151">
        <f t="shared" ref="BF9:BK9" si="18">BE9+($BE$9*(BE12/100))</f>
        <v>0.36439199999999999</v>
      </c>
      <c r="BG9" s="151">
        <f t="shared" si="18"/>
        <v>0.368784</v>
      </c>
      <c r="BH9" s="151">
        <f t="shared" si="18"/>
        <v>0.37317600000000001</v>
      </c>
      <c r="BI9" s="151">
        <f t="shared" si="18"/>
        <v>0.37756800000000001</v>
      </c>
      <c r="BJ9" s="151">
        <f t="shared" si="18"/>
        <v>0.38196000000000002</v>
      </c>
      <c r="BK9" s="151">
        <f t="shared" si="18"/>
        <v>0.38635200000000003</v>
      </c>
      <c r="BL9" s="196">
        <f>BK9+($BK$9*(BK12/100))</f>
        <v>0.39106549440000005</v>
      </c>
      <c r="BM9" s="196">
        <f>BL9+($BK$9*(BL12/100))</f>
        <v>0.39577898880000006</v>
      </c>
      <c r="BN9" s="488">
        <f>BM9+($BK$9*(BM12/100))</f>
        <v>0.40049248320000008</v>
      </c>
      <c r="BO9" s="488">
        <f>BN9+($BK$9*(BN12/100))</f>
        <v>0.4052059776000001</v>
      </c>
      <c r="BP9" s="488">
        <f t="shared" ref="BP9:BR9" si="19">BO9+($BK$9*(BO12/100))</f>
        <v>0.40991947200000012</v>
      </c>
      <c r="BQ9" s="488">
        <f t="shared" si="19"/>
        <v>0.41463296640000014</v>
      </c>
      <c r="BR9" s="661">
        <f t="shared" si="19"/>
        <v>0.41934646080000015</v>
      </c>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Q10" s="678"/>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144">
        <v>2015</v>
      </c>
      <c r="BP11" s="481">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7">
        <v>1.22</v>
      </c>
      <c r="BO12" s="24">
        <v>1.22</v>
      </c>
      <c r="BP12" s="24">
        <v>1.22</v>
      </c>
      <c r="BQ12" s="24">
        <v>1.22</v>
      </c>
      <c r="BR12" s="24">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678"/>
      <c r="BQ13" s="678"/>
      <c r="BR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464">
        <v>2015</v>
      </c>
      <c r="BP14" s="144">
        <v>2016</v>
      </c>
      <c r="BQ14" s="464">
        <v>2017</v>
      </c>
      <c r="BR14" s="353">
        <v>2018</v>
      </c>
    </row>
    <row r="15" spans="1:71" s="18" customFormat="1" ht="16.2" thickBot="1" x14ac:dyDescent="0.35">
      <c r="A15" s="321"/>
      <c r="B15" s="322"/>
      <c r="C15" s="307">
        <f t="shared" ref="C15:AX15" si="20">C9*C3*365/10^6</f>
        <v>41.055092754413828</v>
      </c>
      <c r="D15" s="307">
        <f t="shared" si="20"/>
        <v>45.197956130024927</v>
      </c>
      <c r="E15" s="307">
        <f t="shared" si="20"/>
        <v>49.433419304574159</v>
      </c>
      <c r="F15" s="307">
        <f t="shared" si="20"/>
        <v>53.761482278061557</v>
      </c>
      <c r="G15" s="307">
        <f t="shared" si="20"/>
        <v>58.18214505048708</v>
      </c>
      <c r="H15" s="307">
        <f t="shared" si="20"/>
        <v>62.695407621850762</v>
      </c>
      <c r="I15" s="307">
        <f t="shared" si="20"/>
        <v>67.301269992152569</v>
      </c>
      <c r="J15" s="307">
        <f t="shared" si="20"/>
        <v>71.999732161392544</v>
      </c>
      <c r="K15" s="307">
        <f t="shared" si="20"/>
        <v>76.790794129570642</v>
      </c>
      <c r="L15" s="307">
        <f t="shared" si="20"/>
        <v>81.674455896686894</v>
      </c>
      <c r="M15" s="307">
        <f t="shared" si="20"/>
        <v>86.650717462741284</v>
      </c>
      <c r="N15" s="307">
        <f t="shared" si="20"/>
        <v>93.456985164764703</v>
      </c>
      <c r="O15" s="307">
        <f t="shared" si="20"/>
        <v>100.39519644031282</v>
      </c>
      <c r="P15" s="307">
        <f t="shared" si="20"/>
        <v>107.46535128938562</v>
      </c>
      <c r="Q15" s="307">
        <f t="shared" si="20"/>
        <v>114.66744971198312</v>
      </c>
      <c r="R15" s="307">
        <f t="shared" si="20"/>
        <v>122.00149170810532</v>
      </c>
      <c r="S15" s="307">
        <f t="shared" si="20"/>
        <v>129.46747727775221</v>
      </c>
      <c r="T15" s="307">
        <f t="shared" si="20"/>
        <v>137.06540642092384</v>
      </c>
      <c r="U15" s="307">
        <f t="shared" si="20"/>
        <v>144.79527913762013</v>
      </c>
      <c r="V15" s="307">
        <f t="shared" si="20"/>
        <v>152.65709542784109</v>
      </c>
      <c r="W15" s="307">
        <f t="shared" si="20"/>
        <v>160.65085529158677</v>
      </c>
      <c r="X15" s="307">
        <f t="shared" si="20"/>
        <v>174.62068032860424</v>
      </c>
      <c r="Y15" s="307">
        <f t="shared" si="20"/>
        <v>188.97003478629233</v>
      </c>
      <c r="Z15" s="307">
        <f t="shared" si="20"/>
        <v>203.69891866465099</v>
      </c>
      <c r="AA15" s="307">
        <f t="shared" si="20"/>
        <v>218.80733196368021</v>
      </c>
      <c r="AB15" s="307">
        <f t="shared" si="20"/>
        <v>234.29527468337997</v>
      </c>
      <c r="AC15" s="307">
        <f t="shared" si="20"/>
        <v>250.1627468237503</v>
      </c>
      <c r="AD15" s="307">
        <f t="shared" si="20"/>
        <v>266.40974838479116</v>
      </c>
      <c r="AE15" s="307">
        <f t="shared" si="20"/>
        <v>283.03627936650264</v>
      </c>
      <c r="AF15" s="307">
        <f t="shared" si="20"/>
        <v>300.04233976888457</v>
      </c>
      <c r="AG15" s="307">
        <f t="shared" si="20"/>
        <v>317.42792959193707</v>
      </c>
      <c r="AH15" s="307">
        <f t="shared" si="20"/>
        <v>331.38192780625957</v>
      </c>
      <c r="AI15" s="307">
        <f t="shared" si="20"/>
        <v>345.50871852887371</v>
      </c>
      <c r="AJ15" s="307">
        <f t="shared" si="20"/>
        <v>359.80830175977962</v>
      </c>
      <c r="AK15" s="307">
        <f t="shared" si="20"/>
        <v>374.28067749897718</v>
      </c>
      <c r="AL15" s="307">
        <f t="shared" si="20"/>
        <v>388.92584574646651</v>
      </c>
      <c r="AM15" s="307">
        <f t="shared" si="20"/>
        <v>403.74380650224754</v>
      </c>
      <c r="AN15" s="307">
        <f t="shared" si="20"/>
        <v>418.7345597663201</v>
      </c>
      <c r="AO15" s="307">
        <f t="shared" si="20"/>
        <v>433.89810553868455</v>
      </c>
      <c r="AP15" s="307">
        <f t="shared" si="20"/>
        <v>449.23444381934064</v>
      </c>
      <c r="AQ15" s="307">
        <f t="shared" si="20"/>
        <v>464.74357460828827</v>
      </c>
      <c r="AR15" s="307">
        <f t="shared" si="20"/>
        <v>485.46817337799342</v>
      </c>
      <c r="AS15" s="307">
        <f t="shared" si="20"/>
        <v>506.58382137708742</v>
      </c>
      <c r="AT15" s="307">
        <f t="shared" si="20"/>
        <v>528.09051860557031</v>
      </c>
      <c r="AU15" s="307">
        <f t="shared" si="20"/>
        <v>549.9882650634421</v>
      </c>
      <c r="AV15" s="307">
        <f t="shared" si="20"/>
        <v>572.27706075070296</v>
      </c>
      <c r="AW15" s="307">
        <f t="shared" si="20"/>
        <v>594.95690566735254</v>
      </c>
      <c r="AX15" s="307">
        <f t="shared" si="20"/>
        <v>618.02779981339097</v>
      </c>
      <c r="AY15" s="307">
        <f>AY9*AY3*365/10^6</f>
        <v>641.48974318881847</v>
      </c>
      <c r="AZ15" s="307">
        <f t="shared" ref="AZ15:BR15" si="21">AZ9*AZ3*365/10^6</f>
        <v>665.34273579363469</v>
      </c>
      <c r="BA15" s="307">
        <f t="shared" si="21"/>
        <v>689.58677762783998</v>
      </c>
      <c r="BB15" s="307">
        <f t="shared" si="21"/>
        <v>717.24802995064783</v>
      </c>
      <c r="BC15" s="307">
        <f t="shared" si="21"/>
        <v>745.38585166694395</v>
      </c>
      <c r="BD15" s="307">
        <f t="shared" si="21"/>
        <v>774.00024277672787</v>
      </c>
      <c r="BE15" s="307">
        <f t="shared" si="21"/>
        <v>803.09120327999983</v>
      </c>
      <c r="BF15" s="307">
        <f t="shared" si="21"/>
        <v>832.65873317675982</v>
      </c>
      <c r="BG15" s="307">
        <f t="shared" si="21"/>
        <v>862.70283246700785</v>
      </c>
      <c r="BH15" s="307">
        <f t="shared" si="21"/>
        <v>893.22350115074391</v>
      </c>
      <c r="BI15" s="307">
        <f t="shared" si="21"/>
        <v>924.2207392279679</v>
      </c>
      <c r="BJ15" s="307">
        <f t="shared" si="21"/>
        <v>955.6945466986798</v>
      </c>
      <c r="BK15" s="307">
        <f t="shared" si="21"/>
        <v>987.64492356288019</v>
      </c>
      <c r="BL15" s="307">
        <f t="shared" si="21"/>
        <v>1026.6272954938165</v>
      </c>
      <c r="BM15" s="307">
        <f t="shared" si="21"/>
        <v>1066.2589143465755</v>
      </c>
      <c r="BN15" s="312">
        <f t="shared" si="21"/>
        <v>1106.539780121157</v>
      </c>
      <c r="BO15" s="307">
        <f t="shared" si="21"/>
        <v>1147.4698928175608</v>
      </c>
      <c r="BP15" s="312">
        <f t="shared" si="21"/>
        <v>1189.0492524357869</v>
      </c>
      <c r="BQ15" s="312">
        <f t="shared" si="21"/>
        <v>1231.2778589758357</v>
      </c>
      <c r="BR15" s="312">
        <f t="shared" si="21"/>
        <v>1274.1557124377066</v>
      </c>
      <c r="BS15" s="689"/>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P16" s="678"/>
      <c r="BQ16" s="678"/>
      <c r="BS16" s="619"/>
    </row>
    <row r="17" spans="1:71" ht="46.8" x14ac:dyDescent="0.3">
      <c r="A17" s="79" t="s">
        <v>6</v>
      </c>
      <c r="B17" s="80" t="s">
        <v>45</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481">
        <v>2016</v>
      </c>
      <c r="BQ17" s="464">
        <v>2017</v>
      </c>
      <c r="BR17" s="353">
        <v>2018</v>
      </c>
    </row>
    <row r="18" spans="1:71" ht="16.2" thickBot="1" x14ac:dyDescent="0.35">
      <c r="A18" s="44"/>
      <c r="B18" s="26"/>
      <c r="C18" s="155">
        <f>'Proportion going to landfill'!$D$32</f>
        <v>70</v>
      </c>
      <c r="D18" s="155">
        <f>'Proportion going to landfill'!$D$32</f>
        <v>70</v>
      </c>
      <c r="E18" s="155">
        <f>'Proportion going to landfill'!$D$32</f>
        <v>70</v>
      </c>
      <c r="F18" s="155">
        <f>'Proportion going to landfill'!$D$32</f>
        <v>70</v>
      </c>
      <c r="G18" s="155">
        <f>'Proportion going to landfill'!$D$32</f>
        <v>70</v>
      </c>
      <c r="H18" s="155">
        <f>'Proportion going to landfill'!$D$32</f>
        <v>70</v>
      </c>
      <c r="I18" s="155">
        <f>'Proportion going to landfill'!$D$32</f>
        <v>70</v>
      </c>
      <c r="J18" s="155">
        <f>'Proportion going to landfill'!$D$32</f>
        <v>70</v>
      </c>
      <c r="K18" s="155">
        <f>'Proportion going to landfill'!$D$32</f>
        <v>70</v>
      </c>
      <c r="L18" s="155">
        <f>'Proportion going to landfill'!$D$32</f>
        <v>70</v>
      </c>
      <c r="M18" s="155">
        <f>'Proportion going to landfill'!$D$32</f>
        <v>70</v>
      </c>
      <c r="N18" s="155">
        <f>'Proportion going to landfill'!$D$32</f>
        <v>70</v>
      </c>
      <c r="O18" s="155">
        <f>'Proportion going to landfill'!$D$32</f>
        <v>70</v>
      </c>
      <c r="P18" s="155">
        <f>'Proportion going to landfill'!$D$32</f>
        <v>70</v>
      </c>
      <c r="Q18" s="155">
        <f>'Proportion going to landfill'!$D$32</f>
        <v>70</v>
      </c>
      <c r="R18" s="155">
        <f>'Proportion going to landfill'!$D$32</f>
        <v>70</v>
      </c>
      <c r="S18" s="155">
        <f>'Proportion going to landfill'!$D$32</f>
        <v>70</v>
      </c>
      <c r="T18" s="155">
        <f>'Proportion going to landfill'!$D$32</f>
        <v>70</v>
      </c>
      <c r="U18" s="155">
        <f>'Proportion going to landfill'!$D$32</f>
        <v>70</v>
      </c>
      <c r="V18" s="155">
        <f>'Proportion going to landfill'!$D$32</f>
        <v>70</v>
      </c>
      <c r="W18" s="155">
        <f>'Proportion going to landfill'!$D$32</f>
        <v>70</v>
      </c>
      <c r="X18" s="155">
        <f>'Proportion going to landfill'!$D$32</f>
        <v>70</v>
      </c>
      <c r="Y18" s="155">
        <f>'Proportion going to landfill'!$D$32</f>
        <v>70</v>
      </c>
      <c r="Z18" s="155">
        <f>'Proportion going to landfill'!$D$32</f>
        <v>70</v>
      </c>
      <c r="AA18" s="155">
        <f>'Proportion going to landfill'!$D$32</f>
        <v>70</v>
      </c>
      <c r="AB18" s="155">
        <f>'Proportion going to landfill'!$D$32</f>
        <v>70</v>
      </c>
      <c r="AC18" s="155">
        <f>'Proportion going to landfill'!$D$32</f>
        <v>70</v>
      </c>
      <c r="AD18" s="155">
        <f>'Proportion going to landfill'!$D$32</f>
        <v>70</v>
      </c>
      <c r="AE18" s="155">
        <f>'Proportion going to landfill'!$D$32</f>
        <v>70</v>
      </c>
      <c r="AF18" s="155">
        <f>'Proportion going to landfill'!$D$32</f>
        <v>70</v>
      </c>
      <c r="AG18" s="155">
        <f>'Proportion going to landfill'!$D$32</f>
        <v>70</v>
      </c>
      <c r="AH18" s="155">
        <f>'Proportion going to landfill'!$D$32</f>
        <v>70</v>
      </c>
      <c r="AI18" s="155">
        <f>'Proportion going to landfill'!$D$32</f>
        <v>70</v>
      </c>
      <c r="AJ18" s="155">
        <f>'Proportion going to landfill'!$D$32</f>
        <v>70</v>
      </c>
      <c r="AK18" s="155">
        <f>'Proportion going to landfill'!$D$32</f>
        <v>70</v>
      </c>
      <c r="AL18" s="155">
        <f>'Proportion going to landfill'!$D$32</f>
        <v>70</v>
      </c>
      <c r="AM18" s="155">
        <f>'Proportion going to landfill'!$D$32</f>
        <v>70</v>
      </c>
      <c r="AN18" s="155">
        <f>'Proportion going to landfill'!$D$32</f>
        <v>70</v>
      </c>
      <c r="AO18" s="155">
        <f>'Proportion going to landfill'!$D$32</f>
        <v>70</v>
      </c>
      <c r="AP18" s="155">
        <f>'Proportion going to landfill'!$D$32</f>
        <v>70</v>
      </c>
      <c r="AQ18" s="155">
        <f>'Proportion going to landfill'!$D$32</f>
        <v>70</v>
      </c>
      <c r="AR18" s="155">
        <f>'Proportion going to landfill'!$D$32</f>
        <v>70</v>
      </c>
      <c r="AS18" s="155">
        <f>'Proportion going to landfill'!$D$32</f>
        <v>70</v>
      </c>
      <c r="AT18" s="155">
        <f>'Proportion going to landfill'!$D$32</f>
        <v>70</v>
      </c>
      <c r="AU18" s="155">
        <f>'Proportion going to landfill'!$D$32</f>
        <v>70</v>
      </c>
      <c r="AV18" s="155">
        <f>'Proportion going to landfill'!$D$32</f>
        <v>70</v>
      </c>
      <c r="AW18" s="155">
        <f>'Proportion going to landfill'!$D$32</f>
        <v>70</v>
      </c>
      <c r="AX18" s="155">
        <f>'Proportion going to landfill'!$D$32</f>
        <v>70</v>
      </c>
      <c r="AY18" s="155">
        <f>'Proportion going to landfill'!$D$32</f>
        <v>70</v>
      </c>
      <c r="AZ18" s="155">
        <f>'Proportion going to landfill'!$D$32</f>
        <v>70</v>
      </c>
      <c r="BA18" s="155">
        <f>'Proportion going to landfill'!$D$32</f>
        <v>70</v>
      </c>
      <c r="BB18" s="155">
        <f>'Proportion going to landfill'!$D$32</f>
        <v>70</v>
      </c>
      <c r="BC18" s="155">
        <f>'Proportion going to landfill'!$D$32</f>
        <v>70</v>
      </c>
      <c r="BD18" s="155">
        <f>'Proportion going to landfill'!$D$32</f>
        <v>70</v>
      </c>
      <c r="BE18" s="155">
        <f>'Proportion going to landfill'!$D$32</f>
        <v>70</v>
      </c>
      <c r="BF18" s="155">
        <f>'Proportion going to landfill'!$D$32</f>
        <v>70</v>
      </c>
      <c r="BG18" s="155">
        <f>'Proportion going to landfill'!$D$32</f>
        <v>70</v>
      </c>
      <c r="BH18" s="155">
        <f>'Proportion going to landfill'!$D$32</f>
        <v>70</v>
      </c>
      <c r="BI18" s="155">
        <f>'Proportion going to landfill'!$D$32</f>
        <v>70</v>
      </c>
      <c r="BJ18" s="155">
        <f>'Proportion going to landfill'!$D$32</f>
        <v>70</v>
      </c>
      <c r="BK18" s="155">
        <f>'Proportion going to landfill'!$E$32</f>
        <v>70</v>
      </c>
      <c r="BL18" s="155">
        <f>'Proportion going to landfill'!$E$32</f>
        <v>70</v>
      </c>
      <c r="BM18" s="155">
        <f>'Proportion going to landfill'!$F$32</f>
        <v>70</v>
      </c>
      <c r="BN18" s="495">
        <f>'Proportion going to landfill'!$G$32</f>
        <v>70</v>
      </c>
      <c r="BO18" s="515">
        <f>'Proportion going to landfill'!$H$32</f>
        <v>70</v>
      </c>
      <c r="BP18" s="515">
        <f>'Proportion going to landfill'!$I$32</f>
        <v>70</v>
      </c>
      <c r="BQ18" s="515">
        <f>'Proportion going to landfill'!$J$32</f>
        <v>70</v>
      </c>
      <c r="BR18" s="515">
        <f>'Proportion going to landfill'!$K$32</f>
        <v>70</v>
      </c>
      <c r="BS18" s="477"/>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678"/>
      <c r="BQ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464">
        <v>2017</v>
      </c>
      <c r="BR20" s="353">
        <v>2018</v>
      </c>
    </row>
    <row r="21" spans="1:71" ht="16.2" thickBot="1" x14ac:dyDescent="0.35">
      <c r="A21" s="44"/>
      <c r="B21" s="28"/>
      <c r="C21" s="154">
        <f t="shared" ref="C21:AH21" si="22">C18%*C15</f>
        <v>28.738564928089676</v>
      </c>
      <c r="D21" s="154">
        <f t="shared" si="22"/>
        <v>31.638569291017447</v>
      </c>
      <c r="E21" s="154">
        <f t="shared" si="22"/>
        <v>34.603393513201908</v>
      </c>
      <c r="F21" s="154">
        <f t="shared" si="22"/>
        <v>37.633037594643085</v>
      </c>
      <c r="G21" s="154">
        <f t="shared" si="22"/>
        <v>40.727501535340956</v>
      </c>
      <c r="H21" s="154">
        <f t="shared" si="22"/>
        <v>43.886785335295528</v>
      </c>
      <c r="I21" s="154">
        <f t="shared" si="22"/>
        <v>47.110888994506794</v>
      </c>
      <c r="J21" s="154">
        <f t="shared" si="22"/>
        <v>50.399812512974776</v>
      </c>
      <c r="K21" s="154">
        <f t="shared" si="22"/>
        <v>53.753555890699445</v>
      </c>
      <c r="L21" s="154">
        <f t="shared" si="22"/>
        <v>57.172119127680823</v>
      </c>
      <c r="M21" s="154">
        <f t="shared" si="22"/>
        <v>60.655502223918894</v>
      </c>
      <c r="N21" s="154">
        <f t="shared" si="22"/>
        <v>65.419889615335293</v>
      </c>
      <c r="O21" s="154">
        <f t="shared" si="22"/>
        <v>70.276637508218968</v>
      </c>
      <c r="P21" s="154">
        <f t="shared" si="22"/>
        <v>75.225745902569926</v>
      </c>
      <c r="Q21" s="154">
        <f t="shared" si="22"/>
        <v>80.267214798388181</v>
      </c>
      <c r="R21" s="154">
        <f t="shared" si="22"/>
        <v>85.40104419567372</v>
      </c>
      <c r="S21" s="154">
        <f t="shared" si="22"/>
        <v>90.627234094426541</v>
      </c>
      <c r="T21" s="154">
        <f t="shared" si="22"/>
        <v>95.945784494646674</v>
      </c>
      <c r="U21" s="154">
        <f t="shared" si="22"/>
        <v>101.35669539633409</v>
      </c>
      <c r="V21" s="154">
        <f t="shared" si="22"/>
        <v>106.85996679948876</v>
      </c>
      <c r="W21" s="154">
        <f t="shared" si="22"/>
        <v>112.45559870411073</v>
      </c>
      <c r="X21" s="154">
        <f t="shared" si="22"/>
        <v>122.23447623002296</v>
      </c>
      <c r="Y21" s="154">
        <f t="shared" si="22"/>
        <v>132.27902435040463</v>
      </c>
      <c r="Z21" s="154">
        <f t="shared" si="22"/>
        <v>142.58924306525569</v>
      </c>
      <c r="AA21" s="154">
        <f t="shared" si="22"/>
        <v>153.16513237457613</v>
      </c>
      <c r="AB21" s="154">
        <f t="shared" si="22"/>
        <v>164.00669227836596</v>
      </c>
      <c r="AC21" s="154">
        <f t="shared" si="22"/>
        <v>175.1139227766252</v>
      </c>
      <c r="AD21" s="154">
        <f t="shared" si="22"/>
        <v>186.4868238693538</v>
      </c>
      <c r="AE21" s="154">
        <f t="shared" si="22"/>
        <v>198.12539555655184</v>
      </c>
      <c r="AF21" s="154">
        <f t="shared" si="22"/>
        <v>210.0296378382192</v>
      </c>
      <c r="AG21" s="154">
        <f t="shared" si="22"/>
        <v>222.19955071435595</v>
      </c>
      <c r="AH21" s="154">
        <f t="shared" si="22"/>
        <v>231.96734946438167</v>
      </c>
      <c r="AI21" s="154">
        <f t="shared" ref="AI21:BR21" si="23">AI18%*AI15</f>
        <v>241.85610297021159</v>
      </c>
      <c r="AJ21" s="154">
        <f t="shared" si="23"/>
        <v>251.86581123184573</v>
      </c>
      <c r="AK21" s="154">
        <f t="shared" si="23"/>
        <v>261.99647424928401</v>
      </c>
      <c r="AL21" s="154">
        <f t="shared" si="23"/>
        <v>272.24809202252652</v>
      </c>
      <c r="AM21" s="154">
        <f t="shared" si="23"/>
        <v>282.62066455157327</v>
      </c>
      <c r="AN21" s="154">
        <f t="shared" si="23"/>
        <v>293.11419183642403</v>
      </c>
      <c r="AO21" s="154">
        <f t="shared" si="23"/>
        <v>303.72867387707919</v>
      </c>
      <c r="AP21" s="154">
        <f t="shared" si="23"/>
        <v>314.46411067353841</v>
      </c>
      <c r="AQ21" s="154">
        <f t="shared" si="23"/>
        <v>325.32050222580176</v>
      </c>
      <c r="AR21" s="154">
        <f t="shared" si="23"/>
        <v>339.82772136459539</v>
      </c>
      <c r="AS21" s="154">
        <f t="shared" si="23"/>
        <v>354.60867496396116</v>
      </c>
      <c r="AT21" s="154">
        <f t="shared" si="23"/>
        <v>369.66336302389919</v>
      </c>
      <c r="AU21" s="154">
        <f t="shared" si="23"/>
        <v>384.99178554440942</v>
      </c>
      <c r="AV21" s="154">
        <f t="shared" si="23"/>
        <v>400.59394252549203</v>
      </c>
      <c r="AW21" s="154">
        <f t="shared" si="23"/>
        <v>416.46983396714677</v>
      </c>
      <c r="AX21" s="154">
        <f t="shared" si="23"/>
        <v>432.61945986937366</v>
      </c>
      <c r="AY21" s="154">
        <f t="shared" si="23"/>
        <v>449.04282023217291</v>
      </c>
      <c r="AZ21" s="154">
        <f t="shared" si="23"/>
        <v>465.73991505554426</v>
      </c>
      <c r="BA21" s="154">
        <f t="shared" si="23"/>
        <v>482.71074433948797</v>
      </c>
      <c r="BB21" s="154">
        <f t="shared" si="23"/>
        <v>502.07362096545347</v>
      </c>
      <c r="BC21" s="154">
        <f t="shared" si="23"/>
        <v>521.77009616686075</v>
      </c>
      <c r="BD21" s="154">
        <f t="shared" si="23"/>
        <v>541.80016994370942</v>
      </c>
      <c r="BE21" s="154">
        <f t="shared" si="23"/>
        <v>562.16384229599987</v>
      </c>
      <c r="BF21" s="154">
        <f t="shared" si="23"/>
        <v>582.86111322373188</v>
      </c>
      <c r="BG21" s="154">
        <f t="shared" si="23"/>
        <v>603.89198272690544</v>
      </c>
      <c r="BH21" s="154">
        <f t="shared" si="23"/>
        <v>625.25645080552067</v>
      </c>
      <c r="BI21" s="154">
        <f t="shared" si="23"/>
        <v>646.95451745957746</v>
      </c>
      <c r="BJ21" s="154">
        <f t="shared" si="23"/>
        <v>668.9861826890758</v>
      </c>
      <c r="BK21" s="154">
        <f t="shared" si="23"/>
        <v>691.35144649401605</v>
      </c>
      <c r="BL21" s="154">
        <f t="shared" si="23"/>
        <v>718.63910684567156</v>
      </c>
      <c r="BM21" s="154">
        <f t="shared" si="23"/>
        <v>746.38124004260283</v>
      </c>
      <c r="BN21" s="212">
        <f t="shared" si="23"/>
        <v>774.57784608480983</v>
      </c>
      <c r="BO21" s="212">
        <f t="shared" si="23"/>
        <v>803.22892497229248</v>
      </c>
      <c r="BP21" s="212">
        <f t="shared" si="23"/>
        <v>832.33447670505075</v>
      </c>
      <c r="BQ21" s="212">
        <f t="shared" si="23"/>
        <v>861.89450128308488</v>
      </c>
      <c r="BR21" s="672">
        <f t="shared" si="23"/>
        <v>891.90899870639453</v>
      </c>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678"/>
      <c r="BQ22" s="678"/>
      <c r="BR22" s="678"/>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464">
        <v>2015</v>
      </c>
      <c r="BP23" s="144">
        <v>2016</v>
      </c>
      <c r="BQ23" s="464">
        <v>2017</v>
      </c>
      <c r="BR23" s="353">
        <v>2018</v>
      </c>
    </row>
    <row r="24" spans="1:71" ht="16.2" thickBot="1" x14ac:dyDescent="0.35">
      <c r="A24" s="44"/>
      <c r="B24" s="26"/>
      <c r="C24" s="7">
        <v>0</v>
      </c>
      <c r="D24" s="7">
        <v>0</v>
      </c>
      <c r="E24" s="7">
        <v>0</v>
      </c>
      <c r="F24" s="156">
        <f t="shared" ref="F24:AT24" si="24">F21*$B$44*$B$36*$B$37</f>
        <v>0.65942113794837398</v>
      </c>
      <c r="G24" s="156">
        <f t="shared" si="24"/>
        <v>0.71364357290285829</v>
      </c>
      <c r="H24" s="156">
        <f t="shared" si="24"/>
        <v>0.76900180735918244</v>
      </c>
      <c r="I24" s="156">
        <f t="shared" si="24"/>
        <v>0.82549584131734588</v>
      </c>
      <c r="J24" s="156">
        <f t="shared" si="24"/>
        <v>0.88312567477734916</v>
      </c>
      <c r="K24" s="156">
        <f t="shared" si="24"/>
        <v>0.94189130773919194</v>
      </c>
      <c r="L24" s="156">
        <f t="shared" si="24"/>
        <v>1.0017927402028746</v>
      </c>
      <c r="M24" s="156">
        <f t="shared" si="24"/>
        <v>1.0628299721683965</v>
      </c>
      <c r="N24" s="156">
        <f t="shared" si="24"/>
        <v>1.146313473795751</v>
      </c>
      <c r="O24" s="156">
        <f t="shared" si="24"/>
        <v>1.2314153530740162</v>
      </c>
      <c r="P24" s="156">
        <f t="shared" si="24"/>
        <v>1.3181356100031913</v>
      </c>
      <c r="Q24" s="156">
        <f t="shared" si="24"/>
        <v>1.4064742445832772</v>
      </c>
      <c r="R24" s="156">
        <f t="shared" si="24"/>
        <v>1.4964312568142732</v>
      </c>
      <c r="S24" s="156">
        <f t="shared" si="24"/>
        <v>1.5880066466961795</v>
      </c>
      <c r="T24" s="156">
        <f t="shared" si="24"/>
        <v>1.6812004142289969</v>
      </c>
      <c r="U24" s="156">
        <f t="shared" si="24"/>
        <v>1.7760125594127243</v>
      </c>
      <c r="V24" s="156">
        <f t="shared" si="24"/>
        <v>1.8724430822473619</v>
      </c>
      <c r="W24" s="156">
        <f t="shared" si="24"/>
        <v>1.9704919827329097</v>
      </c>
      <c r="X24" s="156">
        <f t="shared" si="24"/>
        <v>2.1418413862929544</v>
      </c>
      <c r="Y24" s="156">
        <f t="shared" si="24"/>
        <v>2.3178459762775296</v>
      </c>
      <c r="Z24" s="156">
        <f t="shared" si="24"/>
        <v>2.4985057526866363</v>
      </c>
      <c r="AA24" s="156">
        <f t="shared" si="24"/>
        <v>2.6838207155202731</v>
      </c>
      <c r="AB24" s="156">
        <f t="shared" si="24"/>
        <v>2.8737908647784396</v>
      </c>
      <c r="AC24" s="156">
        <f t="shared" si="24"/>
        <v>3.0684162004611375</v>
      </c>
      <c r="AD24" s="156">
        <f t="shared" si="24"/>
        <v>3.2676967225683651</v>
      </c>
      <c r="AE24" s="156">
        <f t="shared" si="24"/>
        <v>3.4716324311001241</v>
      </c>
      <c r="AF24" s="156">
        <f t="shared" si="24"/>
        <v>3.6802233260564123</v>
      </c>
      <c r="AG24" s="156">
        <f t="shared" si="24"/>
        <v>3.8934694074372302</v>
      </c>
      <c r="AH24" s="156">
        <f t="shared" si="24"/>
        <v>4.0646246842546807</v>
      </c>
      <c r="AI24" s="156">
        <f t="shared" si="24"/>
        <v>4.2378993786852357</v>
      </c>
      <c r="AJ24" s="156">
        <f t="shared" si="24"/>
        <v>4.4132934907288934</v>
      </c>
      <c r="AK24" s="156">
        <f t="shared" si="24"/>
        <v>4.5908070203856539</v>
      </c>
      <c r="AL24" s="156">
        <f t="shared" si="24"/>
        <v>4.7704399676555189</v>
      </c>
      <c r="AM24" s="156">
        <f t="shared" si="24"/>
        <v>4.9521923325384876</v>
      </c>
      <c r="AN24" s="156">
        <f t="shared" si="24"/>
        <v>5.1360641150345563</v>
      </c>
      <c r="AO24" s="156">
        <f t="shared" si="24"/>
        <v>5.3220553151437322</v>
      </c>
      <c r="AP24" s="156">
        <f t="shared" si="24"/>
        <v>5.5101659328660091</v>
      </c>
      <c r="AQ24" s="156">
        <f t="shared" si="24"/>
        <v>5.7003959682013887</v>
      </c>
      <c r="AR24" s="156">
        <f t="shared" si="24"/>
        <v>5.954597264838986</v>
      </c>
      <c r="AS24" s="156">
        <f t="shared" si="24"/>
        <v>6.2135950461885132</v>
      </c>
      <c r="AT24" s="156">
        <f t="shared" si="24"/>
        <v>6.4773893122499722</v>
      </c>
      <c r="AU24" s="156">
        <f>AU21*$B$45*$B$36*$B$37</f>
        <v>7.2547852067988519</v>
      </c>
      <c r="AV24" s="156">
        <f t="shared" ref="AV24:BD24" si="25">AV21*$B$45*$B$36*$B$37</f>
        <v>7.5487922529503724</v>
      </c>
      <c r="AW24" s="156">
        <f t="shared" si="25"/>
        <v>7.8479575512769131</v>
      </c>
      <c r="AX24" s="156">
        <f t="shared" si="25"/>
        <v>8.1522811017784775</v>
      </c>
      <c r="AY24" s="156">
        <f t="shared" si="25"/>
        <v>8.4617629044550675</v>
      </c>
      <c r="AZ24" s="156">
        <f t="shared" si="25"/>
        <v>8.7764029593066759</v>
      </c>
      <c r="BA24" s="156">
        <f t="shared" si="25"/>
        <v>9.0962012663333116</v>
      </c>
      <c r="BB24" s="156">
        <f t="shared" si="25"/>
        <v>9.461075313473005</v>
      </c>
      <c r="BC24" s="156">
        <f t="shared" si="25"/>
        <v>9.8322356921683252</v>
      </c>
      <c r="BD24" s="156">
        <f t="shared" si="25"/>
        <v>10.209682402419261</v>
      </c>
      <c r="BE24" s="156">
        <f>BE21*$B$46*$B$36*$B$37</f>
        <v>11.045960900453917</v>
      </c>
      <c r="BF24" s="156">
        <f t="shared" ref="BF24:BR24" si="26">BF21*$B$46*$B$36*$B$37</f>
        <v>11.452641708099051</v>
      </c>
      <c r="BG24" s="156">
        <f t="shared" si="26"/>
        <v>11.865877396267495</v>
      </c>
      <c r="BH24" s="156">
        <f t="shared" si="26"/>
        <v>12.28566796495925</v>
      </c>
      <c r="BI24" s="156">
        <f t="shared" si="26"/>
        <v>12.712013414174315</v>
      </c>
      <c r="BJ24" s="156">
        <f t="shared" si="26"/>
        <v>13.144913743912685</v>
      </c>
      <c r="BK24" s="156">
        <f t="shared" si="26"/>
        <v>13.584368954174375</v>
      </c>
      <c r="BL24" s="156">
        <f t="shared" si="26"/>
        <v>14.120544365382242</v>
      </c>
      <c r="BM24" s="156">
        <f t="shared" si="26"/>
        <v>14.665649716407536</v>
      </c>
      <c r="BN24" s="497">
        <f t="shared" si="26"/>
        <v>15.219685007250247</v>
      </c>
      <c r="BO24" s="497">
        <f t="shared" si="26"/>
        <v>15.782650237910381</v>
      </c>
      <c r="BP24" s="497">
        <f t="shared" si="26"/>
        <v>16.354545408387931</v>
      </c>
      <c r="BQ24" s="497">
        <f t="shared" si="26"/>
        <v>16.935370518682909</v>
      </c>
      <c r="BR24" s="497">
        <f t="shared" si="26"/>
        <v>17.5251255687953</v>
      </c>
      <c r="BS24" s="477"/>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678"/>
      <c r="BP25" s="765"/>
      <c r="BQ25" s="765"/>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144">
        <v>2015</v>
      </c>
      <c r="BP26" s="481">
        <v>2016</v>
      </c>
      <c r="BQ26" s="464">
        <v>2017</v>
      </c>
      <c r="BR26" s="353">
        <v>2018</v>
      </c>
    </row>
    <row r="27" spans="1:71" ht="16.2" thickBot="1" x14ac:dyDescent="0.35">
      <c r="A27" s="44"/>
      <c r="B27" s="28"/>
      <c r="C27" s="7">
        <v>0</v>
      </c>
      <c r="D27" s="7">
        <v>0</v>
      </c>
      <c r="E27" s="7">
        <v>0</v>
      </c>
      <c r="F27" s="151">
        <f>F24+(E27*$B$38)</f>
        <v>0.65942113794837398</v>
      </c>
      <c r="G27" s="151">
        <f t="shared" ref="G27:BO27" si="27">G24+(F27*$B$38)</f>
        <v>1.2699837924575488</v>
      </c>
      <c r="H27" s="151">
        <f t="shared" si="27"/>
        <v>1.8404613364318556</v>
      </c>
      <c r="I27" s="151">
        <f t="shared" si="27"/>
        <v>2.3782556863810029</v>
      </c>
      <c r="J27" s="151">
        <f t="shared" si="27"/>
        <v>2.889611688912348</v>
      </c>
      <c r="K27" s="151">
        <f t="shared" si="27"/>
        <v>3.3797979942596879</v>
      </c>
      <c r="L27" s="151">
        <f t="shared" si="27"/>
        <v>3.8532596556054965</v>
      </c>
      <c r="M27" s="151">
        <f t="shared" si="27"/>
        <v>4.3137468740294107</v>
      </c>
      <c r="N27" s="151">
        <f t="shared" si="27"/>
        <v>4.7857340881661239</v>
      </c>
      <c r="O27" s="151">
        <f t="shared" si="27"/>
        <v>5.2690419927422676</v>
      </c>
      <c r="P27" s="151">
        <f t="shared" si="27"/>
        <v>5.7635193115408487</v>
      </c>
      <c r="Q27" s="151">
        <f t="shared" si="27"/>
        <v>6.2690384158903987</v>
      </c>
      <c r="R27" s="151">
        <f t="shared" si="27"/>
        <v>6.785491628073264</v>
      </c>
      <c r="S27" s="151">
        <f t="shared" si="27"/>
        <v>7.3127881025862704</v>
      </c>
      <c r="T27" s="151">
        <f t="shared" si="27"/>
        <v>7.8508511949236972</v>
      </c>
      <c r="U27" s="151">
        <f t="shared" si="27"/>
        <v>8.3996162416729128</v>
      </c>
      <c r="V27" s="151">
        <f t="shared" si="27"/>
        <v>8.9590286876261569</v>
      </c>
      <c r="W27" s="151">
        <f t="shared" si="27"/>
        <v>9.529042505662801</v>
      </c>
      <c r="X27" s="151">
        <f t="shared" si="27"/>
        <v>10.181300989059684</v>
      </c>
      <c r="Y27" s="151">
        <f t="shared" si="27"/>
        <v>10.907602812445718</v>
      </c>
      <c r="Z27" s="151">
        <f t="shared" si="27"/>
        <v>11.70102868419524</v>
      </c>
      <c r="AA27" s="151">
        <f t="shared" si="27"/>
        <v>12.555740938512212</v>
      </c>
      <c r="AB27" s="151">
        <f t="shared" si="27"/>
        <v>13.466814455342462</v>
      </c>
      <c r="AC27" s="151">
        <f t="shared" si="27"/>
        <v>14.430094010938092</v>
      </c>
      <c r="AD27" s="151">
        <f t="shared" si="27"/>
        <v>15.442073927426234</v>
      </c>
      <c r="AE27" s="151">
        <f t="shared" si="27"/>
        <v>16.49979653559485</v>
      </c>
      <c r="AF27" s="151">
        <f t="shared" si="27"/>
        <v>17.600766510007578</v>
      </c>
      <c r="AG27" s="151">
        <f t="shared" si="27"/>
        <v>18.74287859528021</v>
      </c>
      <c r="AH27" s="151">
        <f t="shared" si="27"/>
        <v>19.877610639220322</v>
      </c>
      <c r="AI27" s="151">
        <f t="shared" si="27"/>
        <v>21.008235709808833</v>
      </c>
      <c r="AJ27" s="151">
        <f t="shared" si="27"/>
        <v>22.137515228016856</v>
      </c>
      <c r="AK27" s="151">
        <f t="shared" si="27"/>
        <v>23.267778948626173</v>
      </c>
      <c r="AL27" s="151">
        <f t="shared" si="27"/>
        <v>24.400992438422897</v>
      </c>
      <c r="AM27" s="151">
        <f t="shared" si="27"/>
        <v>25.538814006178772</v>
      </c>
      <c r="AN27" s="151">
        <f t="shared" si="27"/>
        <v>26.682642733320016</v>
      </c>
      <c r="AO27" s="151">
        <f t="shared" si="27"/>
        <v>27.833658996427008</v>
      </c>
      <c r="AP27" s="151">
        <f t="shared" si="27"/>
        <v>28.992858655244138</v>
      </c>
      <c r="AQ27" s="151">
        <f t="shared" si="27"/>
        <v>30.161081896409282</v>
      </c>
      <c r="AR27" s="151">
        <f t="shared" si="27"/>
        <v>31.400889412011601</v>
      </c>
      <c r="AS27" s="151">
        <f t="shared" si="27"/>
        <v>32.705887610608521</v>
      </c>
      <c r="AT27" s="151">
        <f t="shared" si="27"/>
        <v>34.070682348970166</v>
      </c>
      <c r="AU27" s="151">
        <f t="shared" si="27"/>
        <v>35.999527841797843</v>
      </c>
      <c r="AV27" s="151">
        <f t="shared" si="27"/>
        <v>37.920862650455568</v>
      </c>
      <c r="AW27" s="151">
        <f t="shared" si="27"/>
        <v>39.841019099615366</v>
      </c>
      <c r="AX27" s="151">
        <f t="shared" si="27"/>
        <v>41.765339642977281</v>
      </c>
      <c r="AY27" s="151">
        <f t="shared" si="27"/>
        <v>43.69833160020913</v>
      </c>
      <c r="AZ27" s="151">
        <f t="shared" si="27"/>
        <v>45.643797705359432</v>
      </c>
      <c r="BA27" s="151">
        <f t="shared" si="27"/>
        <v>47.604946247901665</v>
      </c>
      <c r="BB27" s="151">
        <f t="shared" si="27"/>
        <v>49.624401484434053</v>
      </c>
      <c r="BC27" s="151">
        <f t="shared" si="27"/>
        <v>51.699335225883267</v>
      </c>
      <c r="BD27" s="151">
        <f t="shared" si="27"/>
        <v>53.82736138657588</v>
      </c>
      <c r="BE27" s="151">
        <f t="shared" si="27"/>
        <v>56.459012330724846</v>
      </c>
      <c r="BF27" s="151">
        <f t="shared" si="27"/>
        <v>59.085963584377076</v>
      </c>
      <c r="BG27" s="151">
        <f t="shared" si="27"/>
        <v>61.715504685143273</v>
      </c>
      <c r="BH27" s="151">
        <f t="shared" si="27"/>
        <v>64.353785667836405</v>
      </c>
      <c r="BI27" s="151">
        <f t="shared" si="27"/>
        <v>67.005995191905214</v>
      </c>
      <c r="BJ27" s="151">
        <f t="shared" si="27"/>
        <v>69.676510823931636</v>
      </c>
      <c r="BK27" s="151">
        <f t="shared" si="27"/>
        <v>72.369025827921277</v>
      </c>
      <c r="BL27" s="151">
        <f t="shared" si="27"/>
        <v>75.176821456118873</v>
      </c>
      <c r="BM27" s="151">
        <f t="shared" si="27"/>
        <v>78.09080694513338</v>
      </c>
      <c r="BN27" s="151">
        <f t="shared" si="27"/>
        <v>81.103312602548471</v>
      </c>
      <c r="BO27" s="151">
        <f t="shared" si="27"/>
        <v>84.207867664663581</v>
      </c>
      <c r="BP27" s="598">
        <f t="shared" ref="BP27" si="28">BP24+(BO27*$B$38)</f>
        <v>87.39901287958233</v>
      </c>
      <c r="BQ27" s="260">
        <f t="shared" ref="BQ27" si="29">BQ24+(BP27*$B$38)</f>
        <v>90.672142387371139</v>
      </c>
      <c r="BR27" s="682">
        <f t="shared" ref="BR27" si="30">BR24+(BQ27*$B$38)</f>
        <v>94.023370317560861</v>
      </c>
      <c r="BS27" s="477"/>
    </row>
    <row r="28" spans="1:71" ht="16.2" thickBot="1" x14ac:dyDescent="0.35">
      <c r="A28" s="9"/>
      <c r="B28" s="27"/>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678"/>
      <c r="BP28" s="765"/>
      <c r="BQ28" s="765"/>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481">
        <v>2016</v>
      </c>
      <c r="BQ29" s="464">
        <v>2017</v>
      </c>
      <c r="BR29" s="685">
        <v>2018</v>
      </c>
    </row>
    <row r="30" spans="1:71" ht="16.2" thickBot="1" x14ac:dyDescent="0.35">
      <c r="A30" s="44"/>
      <c r="B30" s="26"/>
      <c r="C30" s="7">
        <v>0</v>
      </c>
      <c r="D30" s="7">
        <v>0</v>
      </c>
      <c r="E30" s="7">
        <v>0</v>
      </c>
      <c r="F30" s="7">
        <f>E27*(1-$B$38)</f>
        <v>0</v>
      </c>
      <c r="G30" s="154">
        <f>F27*(1-$B$38)</f>
        <v>0.10308091839368359</v>
      </c>
      <c r="H30" s="154">
        <f t="shared" ref="H30:BO30" si="31">G27*(1-$B$38)</f>
        <v>0.19852426338487561</v>
      </c>
      <c r="I30" s="154">
        <f t="shared" si="31"/>
        <v>0.28770149136819884</v>
      </c>
      <c r="J30" s="154">
        <f t="shared" si="31"/>
        <v>0.37176967224600421</v>
      </c>
      <c r="K30" s="154">
        <f t="shared" si="31"/>
        <v>0.45170500239185191</v>
      </c>
      <c r="L30" s="154">
        <f t="shared" si="31"/>
        <v>0.52833107885706565</v>
      </c>
      <c r="M30" s="154">
        <f t="shared" si="31"/>
        <v>0.60234275374448198</v>
      </c>
      <c r="N30" s="154">
        <f t="shared" si="31"/>
        <v>0.67432625965903781</v>
      </c>
      <c r="O30" s="154">
        <f t="shared" si="31"/>
        <v>0.74810744849787303</v>
      </c>
      <c r="P30" s="154">
        <f t="shared" si="31"/>
        <v>0.82365829120461087</v>
      </c>
      <c r="Q30" s="154">
        <f t="shared" si="31"/>
        <v>0.9009551402337278</v>
      </c>
      <c r="R30" s="154">
        <f t="shared" si="31"/>
        <v>0.97997804463140825</v>
      </c>
      <c r="S30" s="154">
        <f t="shared" si="31"/>
        <v>1.0607101721831727</v>
      </c>
      <c r="T30" s="154">
        <f t="shared" si="31"/>
        <v>1.1431373218915697</v>
      </c>
      <c r="U30" s="154">
        <f t="shared" si="31"/>
        <v>1.2272475126635096</v>
      </c>
      <c r="V30" s="154">
        <f t="shared" si="31"/>
        <v>1.313030636294118</v>
      </c>
      <c r="W30" s="154">
        <f t="shared" si="31"/>
        <v>1.4004781646962661</v>
      </c>
      <c r="X30" s="154">
        <f t="shared" si="31"/>
        <v>1.489582902896071</v>
      </c>
      <c r="Y30" s="154">
        <f t="shared" si="31"/>
        <v>1.5915441528914962</v>
      </c>
      <c r="Z30" s="154">
        <f t="shared" si="31"/>
        <v>1.7050798809371155</v>
      </c>
      <c r="AA30" s="154">
        <f t="shared" si="31"/>
        <v>1.8291084612033017</v>
      </c>
      <c r="AB30" s="154">
        <f t="shared" si="31"/>
        <v>1.9627173479481892</v>
      </c>
      <c r="AC30" s="154">
        <f t="shared" si="31"/>
        <v>2.1051366448655076</v>
      </c>
      <c r="AD30" s="154">
        <f t="shared" si="31"/>
        <v>2.2557168060802222</v>
      </c>
      <c r="AE30" s="154">
        <f t="shared" si="31"/>
        <v>2.4139098229315077</v>
      </c>
      <c r="AF30" s="154">
        <f t="shared" si="31"/>
        <v>2.5792533516436844</v>
      </c>
      <c r="AG30" s="154">
        <f t="shared" si="31"/>
        <v>2.7513573221645982</v>
      </c>
      <c r="AH30" s="154">
        <f t="shared" si="31"/>
        <v>2.9298926403145678</v>
      </c>
      <c r="AI30" s="154">
        <f t="shared" si="31"/>
        <v>3.1072743080967218</v>
      </c>
      <c r="AJ30" s="154">
        <f t="shared" si="31"/>
        <v>3.2840139725208726</v>
      </c>
      <c r="AK30" s="154">
        <f t="shared" si="31"/>
        <v>3.460543299776337</v>
      </c>
      <c r="AL30" s="154">
        <f t="shared" si="31"/>
        <v>3.6372264778587962</v>
      </c>
      <c r="AM30" s="154">
        <f t="shared" si="31"/>
        <v>3.8143707647826144</v>
      </c>
      <c r="AN30" s="154">
        <f t="shared" si="31"/>
        <v>3.9922353878933143</v>
      </c>
      <c r="AO30" s="154">
        <f t="shared" si="31"/>
        <v>4.1710390520367415</v>
      </c>
      <c r="AP30" s="154">
        <f t="shared" si="31"/>
        <v>4.3509662740488801</v>
      </c>
      <c r="AQ30" s="154">
        <f t="shared" si="31"/>
        <v>4.532172727036242</v>
      </c>
      <c r="AR30" s="154">
        <f t="shared" si="31"/>
        <v>4.7147897492366688</v>
      </c>
      <c r="AS30" s="154">
        <f t="shared" si="31"/>
        <v>4.9085968475915953</v>
      </c>
      <c r="AT30" s="154">
        <f t="shared" si="31"/>
        <v>5.1125945738883294</v>
      </c>
      <c r="AU30" s="154">
        <f t="shared" si="31"/>
        <v>5.3259397139711755</v>
      </c>
      <c r="AV30" s="154">
        <f t="shared" si="31"/>
        <v>5.6274574442926442</v>
      </c>
      <c r="AW30" s="154">
        <f t="shared" si="31"/>
        <v>5.9278011021171171</v>
      </c>
      <c r="AX30" s="154">
        <f t="shared" si="31"/>
        <v>6.2279605584165632</v>
      </c>
      <c r="AY30" s="154">
        <f t="shared" si="31"/>
        <v>6.5287709472232205</v>
      </c>
      <c r="AZ30" s="154">
        <f t="shared" si="31"/>
        <v>6.8309368541563744</v>
      </c>
      <c r="BA30" s="154">
        <f t="shared" si="31"/>
        <v>7.1350527237910786</v>
      </c>
      <c r="BB30" s="154">
        <f t="shared" si="31"/>
        <v>7.4416200769406133</v>
      </c>
      <c r="BC30" s="154">
        <f t="shared" si="31"/>
        <v>7.7573019507191114</v>
      </c>
      <c r="BD30" s="154">
        <f t="shared" si="31"/>
        <v>8.0816562417266464</v>
      </c>
      <c r="BE30" s="154">
        <f t="shared" si="31"/>
        <v>8.414309956304951</v>
      </c>
      <c r="BF30" s="154">
        <f t="shared" si="31"/>
        <v>8.8256904544468195</v>
      </c>
      <c r="BG30" s="154">
        <f t="shared" si="31"/>
        <v>9.236336295501296</v>
      </c>
      <c r="BH30" s="154">
        <f t="shared" si="31"/>
        <v>9.6473869822661147</v>
      </c>
      <c r="BI30" s="154">
        <f t="shared" si="31"/>
        <v>10.059803890105503</v>
      </c>
      <c r="BJ30" s="154">
        <f t="shared" si="31"/>
        <v>10.474398111886259</v>
      </c>
      <c r="BK30" s="154">
        <f t="shared" si="31"/>
        <v>10.891853950184732</v>
      </c>
      <c r="BL30" s="154">
        <f t="shared" si="31"/>
        <v>11.312748737184652</v>
      </c>
      <c r="BM30" s="154">
        <f t="shared" si="31"/>
        <v>11.751664227393031</v>
      </c>
      <c r="BN30" s="212">
        <f t="shared" si="31"/>
        <v>12.207179349835162</v>
      </c>
      <c r="BO30" s="212">
        <f t="shared" si="31"/>
        <v>12.678095175795272</v>
      </c>
      <c r="BP30" s="212">
        <f t="shared" ref="BP30" si="32">BO27*(1-$B$38)</f>
        <v>13.163400193469181</v>
      </c>
      <c r="BQ30" s="212">
        <f t="shared" ref="BQ30" si="33">BP27*(1-$B$38)</f>
        <v>13.662241010894094</v>
      </c>
      <c r="BR30" s="672">
        <f t="shared" ref="BR30" si="34">BQ27*(1-$B$38)</f>
        <v>14.173897638605581</v>
      </c>
    </row>
    <row r="31" spans="1:71" ht="16.2" thickBot="1" x14ac:dyDescent="0.35">
      <c r="A31" s="9"/>
      <c r="B31" s="27"/>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678"/>
      <c r="BP31" s="678"/>
      <c r="BR31" s="483"/>
      <c r="BS31" s="619"/>
    </row>
    <row r="32" spans="1:71" ht="49.2"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481">
        <v>2016</v>
      </c>
      <c r="BQ32" s="464">
        <v>2017</v>
      </c>
      <c r="BR32" s="353">
        <v>2018</v>
      </c>
    </row>
    <row r="33" spans="1:71" ht="16.2" thickBot="1" x14ac:dyDescent="0.35">
      <c r="A33" s="44"/>
      <c r="B33" s="28"/>
      <c r="C33" s="7">
        <v>0</v>
      </c>
      <c r="D33" s="7">
        <v>0</v>
      </c>
      <c r="E33" s="7">
        <v>0</v>
      </c>
      <c r="F33" s="7">
        <f t="shared" ref="F33:AK33" si="35">F30*$B$39*16/12</f>
        <v>0</v>
      </c>
      <c r="G33" s="151">
        <f t="shared" si="35"/>
        <v>6.8720612262455724E-2</v>
      </c>
      <c r="H33" s="151">
        <f t="shared" si="35"/>
        <v>0.1323495089232504</v>
      </c>
      <c r="I33" s="151">
        <f t="shared" si="35"/>
        <v>0.1918009942454659</v>
      </c>
      <c r="J33" s="151">
        <f t="shared" si="35"/>
        <v>0.24784644816400281</v>
      </c>
      <c r="K33" s="151">
        <f t="shared" si="35"/>
        <v>0.30113666826123459</v>
      </c>
      <c r="L33" s="151">
        <f t="shared" si="35"/>
        <v>0.35222071923804377</v>
      </c>
      <c r="M33" s="151">
        <f t="shared" si="35"/>
        <v>0.40156183582965466</v>
      </c>
      <c r="N33" s="151">
        <f t="shared" si="35"/>
        <v>0.44955083977269189</v>
      </c>
      <c r="O33" s="151">
        <f t="shared" si="35"/>
        <v>0.49873829899858202</v>
      </c>
      <c r="P33" s="151">
        <f t="shared" si="35"/>
        <v>0.54910552746974062</v>
      </c>
      <c r="Q33" s="151">
        <f t="shared" si="35"/>
        <v>0.60063676015581857</v>
      </c>
      <c r="R33" s="151">
        <f t="shared" si="35"/>
        <v>0.65331869642093887</v>
      </c>
      <c r="S33" s="151">
        <f t="shared" si="35"/>
        <v>0.7071401147887818</v>
      </c>
      <c r="T33" s="151">
        <f t="shared" si="35"/>
        <v>0.76209154792771316</v>
      </c>
      <c r="U33" s="151">
        <f t="shared" si="35"/>
        <v>0.81816500844233975</v>
      </c>
      <c r="V33" s="151">
        <f t="shared" si="35"/>
        <v>0.87535375752941202</v>
      </c>
      <c r="W33" s="151">
        <f t="shared" si="35"/>
        <v>0.93365210979751068</v>
      </c>
      <c r="X33" s="151">
        <f t="shared" si="35"/>
        <v>0.99305526859738069</v>
      </c>
      <c r="Y33" s="151">
        <f t="shared" si="35"/>
        <v>1.0610294352609975</v>
      </c>
      <c r="Z33" s="151">
        <f t="shared" si="35"/>
        <v>1.1367199206247436</v>
      </c>
      <c r="AA33" s="151">
        <f t="shared" si="35"/>
        <v>1.2194056408022012</v>
      </c>
      <c r="AB33" s="151">
        <f t="shared" si="35"/>
        <v>1.3084782319654595</v>
      </c>
      <c r="AC33" s="151">
        <f t="shared" si="35"/>
        <v>1.4034244299103384</v>
      </c>
      <c r="AD33" s="151">
        <f t="shared" si="35"/>
        <v>1.5038112040534815</v>
      </c>
      <c r="AE33" s="151">
        <f t="shared" si="35"/>
        <v>1.6092732152876719</v>
      </c>
      <c r="AF33" s="151">
        <f t="shared" si="35"/>
        <v>1.7195022344291229</v>
      </c>
      <c r="AG33" s="151">
        <f t="shared" si="35"/>
        <v>1.8342382147763987</v>
      </c>
      <c r="AH33" s="151">
        <f t="shared" si="35"/>
        <v>1.9532617602097118</v>
      </c>
      <c r="AI33" s="151">
        <f t="shared" si="35"/>
        <v>2.0715162053978147</v>
      </c>
      <c r="AJ33" s="151">
        <f t="shared" si="35"/>
        <v>2.1893426483472482</v>
      </c>
      <c r="AK33" s="151">
        <f t="shared" si="35"/>
        <v>2.307028866517558</v>
      </c>
      <c r="AL33" s="151">
        <f t="shared" ref="AL33:BR33" si="36">AL30*$B$39*16/12</f>
        <v>2.424817651905864</v>
      </c>
      <c r="AM33" s="151">
        <f t="shared" si="36"/>
        <v>2.5429138431884097</v>
      </c>
      <c r="AN33" s="151">
        <f t="shared" si="36"/>
        <v>2.6614902585955429</v>
      </c>
      <c r="AO33" s="151">
        <f t="shared" si="36"/>
        <v>2.7806927013578275</v>
      </c>
      <c r="AP33" s="151">
        <f t="shared" si="36"/>
        <v>2.9006441826992533</v>
      </c>
      <c r="AQ33" s="151">
        <f t="shared" si="36"/>
        <v>3.0214484846908278</v>
      </c>
      <c r="AR33" s="151">
        <f t="shared" si="36"/>
        <v>3.1431931661577792</v>
      </c>
      <c r="AS33" s="151">
        <f t="shared" si="36"/>
        <v>3.2723978983943969</v>
      </c>
      <c r="AT33" s="151">
        <f t="shared" si="36"/>
        <v>3.4083963825922194</v>
      </c>
      <c r="AU33" s="151">
        <f t="shared" si="36"/>
        <v>3.5506264759807835</v>
      </c>
      <c r="AV33" s="151">
        <f t="shared" si="36"/>
        <v>3.7516382961950963</v>
      </c>
      <c r="AW33" s="151">
        <f t="shared" si="36"/>
        <v>3.9518674014114112</v>
      </c>
      <c r="AX33" s="151">
        <f t="shared" si="36"/>
        <v>4.1519737056110424</v>
      </c>
      <c r="AY33" s="151">
        <f t="shared" si="36"/>
        <v>4.35251396481548</v>
      </c>
      <c r="AZ33" s="151">
        <f t="shared" si="36"/>
        <v>4.5539579027709163</v>
      </c>
      <c r="BA33" s="151">
        <f t="shared" si="36"/>
        <v>4.7567018158607191</v>
      </c>
      <c r="BB33" s="151">
        <f t="shared" si="36"/>
        <v>4.9610800512937425</v>
      </c>
      <c r="BC33" s="151">
        <f t="shared" si="36"/>
        <v>5.1715346338127413</v>
      </c>
      <c r="BD33" s="151">
        <f t="shared" si="36"/>
        <v>5.3877708278177643</v>
      </c>
      <c r="BE33" s="151">
        <f t="shared" si="36"/>
        <v>5.6095399708699674</v>
      </c>
      <c r="BF33" s="151">
        <f t="shared" si="36"/>
        <v>5.88379363629788</v>
      </c>
      <c r="BG33" s="151">
        <f t="shared" si="36"/>
        <v>6.1575575303341976</v>
      </c>
      <c r="BH33" s="151">
        <f t="shared" si="36"/>
        <v>6.4315913215107434</v>
      </c>
      <c r="BI33" s="151">
        <f t="shared" si="36"/>
        <v>6.7065359267370015</v>
      </c>
      <c r="BJ33" s="151">
        <f t="shared" si="36"/>
        <v>6.9829320745908392</v>
      </c>
      <c r="BK33" s="151">
        <f t="shared" si="36"/>
        <v>7.2612359667898216</v>
      </c>
      <c r="BL33" s="151">
        <f t="shared" si="36"/>
        <v>7.541832491456435</v>
      </c>
      <c r="BM33" s="151">
        <f t="shared" si="36"/>
        <v>7.83444281826202</v>
      </c>
      <c r="BN33" s="260">
        <f t="shared" si="36"/>
        <v>8.1381195665567745</v>
      </c>
      <c r="BO33" s="260">
        <f t="shared" si="36"/>
        <v>8.452063450530181</v>
      </c>
      <c r="BP33" s="260">
        <f t="shared" si="36"/>
        <v>8.7756001289794536</v>
      </c>
      <c r="BQ33" s="260">
        <f t="shared" si="36"/>
        <v>9.1081606739293957</v>
      </c>
      <c r="BR33" s="260">
        <f t="shared" si="36"/>
        <v>9.4492650924037207</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Q34" s="742"/>
      <c r="BR34" s="742"/>
      <c r="BS34" s="619"/>
    </row>
    <row r="35" spans="1:71" ht="54.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46.8"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4"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DOC!Z34</f>
        <v>9.8245031691648832E-2</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33"/>
      <c r="BR47" s="33"/>
    </row>
    <row r="48" spans="1:71" ht="36" customHeight="1" x14ac:dyDescent="0.3">
      <c r="A48" s="79" t="s">
        <v>266</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144">
        <v>2016</v>
      </c>
      <c r="BQ48" s="464">
        <v>2017</v>
      </c>
      <c r="BR48" s="353">
        <v>2018</v>
      </c>
    </row>
    <row r="49" spans="1:71" s="18" customFormat="1" ht="16.2" thickBot="1" x14ac:dyDescent="0.35">
      <c r="A49" s="315"/>
      <c r="B49" s="303"/>
      <c r="C49" s="167">
        <v>0</v>
      </c>
      <c r="D49" s="167">
        <v>0</v>
      </c>
      <c r="E49" s="167">
        <v>0</v>
      </c>
      <c r="F49" s="167">
        <v>0</v>
      </c>
      <c r="G49" s="167">
        <f>(G33-$B$40)*(1-$B$41)*10^3</f>
        <v>68.720612262455731</v>
      </c>
      <c r="H49" s="167">
        <f t="shared" ref="H49:BR49" si="37">(H33-$B$40)*(1-$B$41)*10^3</f>
        <v>132.3495089232504</v>
      </c>
      <c r="I49" s="167">
        <f t="shared" si="37"/>
        <v>191.80099424546589</v>
      </c>
      <c r="J49" s="167">
        <f t="shared" si="37"/>
        <v>247.84644816400282</v>
      </c>
      <c r="K49" s="167">
        <f t="shared" si="37"/>
        <v>301.1366682612346</v>
      </c>
      <c r="L49" s="167">
        <f t="shared" si="37"/>
        <v>352.22071923804378</v>
      </c>
      <c r="M49" s="167">
        <f t="shared" si="37"/>
        <v>401.56183582965468</v>
      </c>
      <c r="N49" s="167">
        <f t="shared" si="37"/>
        <v>449.55083977269192</v>
      </c>
      <c r="O49" s="167">
        <f t="shared" si="37"/>
        <v>498.73829899858202</v>
      </c>
      <c r="P49" s="167">
        <f t="shared" si="37"/>
        <v>549.10552746974065</v>
      </c>
      <c r="Q49" s="167">
        <f t="shared" si="37"/>
        <v>600.63676015581859</v>
      </c>
      <c r="R49" s="167">
        <f t="shared" si="37"/>
        <v>653.31869642093886</v>
      </c>
      <c r="S49" s="167">
        <f t="shared" si="37"/>
        <v>707.14011478878183</v>
      </c>
      <c r="T49" s="167">
        <f t="shared" si="37"/>
        <v>762.09154792771312</v>
      </c>
      <c r="U49" s="167">
        <f t="shared" si="37"/>
        <v>818.16500844233974</v>
      </c>
      <c r="V49" s="167">
        <f t="shared" si="37"/>
        <v>875.35375752941206</v>
      </c>
      <c r="W49" s="167">
        <f t="shared" si="37"/>
        <v>933.65210979751066</v>
      </c>
      <c r="X49" s="167">
        <f t="shared" si="37"/>
        <v>993.05526859738075</v>
      </c>
      <c r="Y49" s="167">
        <f t="shared" si="37"/>
        <v>1061.0294352609974</v>
      </c>
      <c r="Z49" s="167">
        <f t="shared" si="37"/>
        <v>1136.7199206247435</v>
      </c>
      <c r="AA49" s="167">
        <f t="shared" si="37"/>
        <v>1219.4056408022011</v>
      </c>
      <c r="AB49" s="167">
        <f t="shared" si="37"/>
        <v>1308.4782319654596</v>
      </c>
      <c r="AC49" s="167">
        <f t="shared" si="37"/>
        <v>1403.4244299103384</v>
      </c>
      <c r="AD49" s="167">
        <f t="shared" si="37"/>
        <v>1503.8112040534816</v>
      </c>
      <c r="AE49" s="167">
        <f t="shared" si="37"/>
        <v>1609.273215287672</v>
      </c>
      <c r="AF49" s="167">
        <f t="shared" si="37"/>
        <v>1719.5022344291228</v>
      </c>
      <c r="AG49" s="167">
        <f t="shared" si="37"/>
        <v>1834.2382147763988</v>
      </c>
      <c r="AH49" s="167">
        <f t="shared" si="37"/>
        <v>1953.2617602097118</v>
      </c>
      <c r="AI49" s="167">
        <f t="shared" si="37"/>
        <v>2071.5162053978147</v>
      </c>
      <c r="AJ49" s="167">
        <f t="shared" si="37"/>
        <v>2189.3426483472481</v>
      </c>
      <c r="AK49" s="167">
        <f t="shared" si="37"/>
        <v>2307.0288665175581</v>
      </c>
      <c r="AL49" s="167">
        <f t="shared" si="37"/>
        <v>2424.8176519058638</v>
      </c>
      <c r="AM49" s="167">
        <f t="shared" si="37"/>
        <v>2542.9138431884098</v>
      </c>
      <c r="AN49" s="167">
        <f t="shared" si="37"/>
        <v>2661.4902585955429</v>
      </c>
      <c r="AO49" s="167">
        <f t="shared" si="37"/>
        <v>2780.6927013578274</v>
      </c>
      <c r="AP49" s="167">
        <f t="shared" si="37"/>
        <v>2900.6441826992532</v>
      </c>
      <c r="AQ49" s="167">
        <f t="shared" si="37"/>
        <v>3021.4484846908276</v>
      </c>
      <c r="AR49" s="167">
        <f t="shared" si="37"/>
        <v>3143.1931661577792</v>
      </c>
      <c r="AS49" s="167">
        <f t="shared" si="37"/>
        <v>3272.3978983943971</v>
      </c>
      <c r="AT49" s="167">
        <f t="shared" si="37"/>
        <v>3408.3963825922197</v>
      </c>
      <c r="AU49" s="167">
        <f t="shared" si="37"/>
        <v>3550.6264759807837</v>
      </c>
      <c r="AV49" s="167">
        <f t="shared" si="37"/>
        <v>3751.6382961950962</v>
      </c>
      <c r="AW49" s="167">
        <f t="shared" si="37"/>
        <v>3951.8674014114113</v>
      </c>
      <c r="AX49" s="167">
        <f t="shared" si="37"/>
        <v>4151.9737056110425</v>
      </c>
      <c r="AY49" s="167">
        <f t="shared" si="37"/>
        <v>4352.51396481548</v>
      </c>
      <c r="AZ49" s="167">
        <f t="shared" si="37"/>
        <v>4553.957902770916</v>
      </c>
      <c r="BA49" s="167">
        <f t="shared" si="37"/>
        <v>4756.7018158607189</v>
      </c>
      <c r="BB49" s="167">
        <f t="shared" si="37"/>
        <v>4961.0800512937421</v>
      </c>
      <c r="BC49" s="167">
        <f t="shared" si="37"/>
        <v>5171.534633812741</v>
      </c>
      <c r="BD49" s="167">
        <f t="shared" si="37"/>
        <v>5387.7708278177643</v>
      </c>
      <c r="BE49" s="167">
        <f t="shared" si="37"/>
        <v>5609.539970869967</v>
      </c>
      <c r="BF49" s="167">
        <f t="shared" si="37"/>
        <v>5883.7936362978799</v>
      </c>
      <c r="BG49" s="167">
        <f t="shared" si="37"/>
        <v>6157.5575303341975</v>
      </c>
      <c r="BH49" s="167">
        <f t="shared" si="37"/>
        <v>6431.591321510743</v>
      </c>
      <c r="BI49" s="167">
        <f t="shared" si="37"/>
        <v>6706.5359267370013</v>
      </c>
      <c r="BJ49" s="167">
        <f t="shared" si="37"/>
        <v>6982.932074590839</v>
      </c>
      <c r="BK49" s="167">
        <f t="shared" si="37"/>
        <v>7261.2359667898218</v>
      </c>
      <c r="BL49" s="167">
        <f t="shared" si="37"/>
        <v>7541.8324914564346</v>
      </c>
      <c r="BM49" s="167">
        <f t="shared" si="37"/>
        <v>7834.4428182620204</v>
      </c>
      <c r="BN49" s="322">
        <f t="shared" si="37"/>
        <v>8138.1195665567748</v>
      </c>
      <c r="BO49" s="167">
        <f t="shared" si="37"/>
        <v>8452.0634505301805</v>
      </c>
      <c r="BP49" s="167">
        <f t="shared" si="37"/>
        <v>8775.6001289794531</v>
      </c>
      <c r="BQ49" s="322">
        <f t="shared" si="37"/>
        <v>9108.1606739293948</v>
      </c>
      <c r="BR49" s="322">
        <f t="shared" si="37"/>
        <v>9449.2650924037207</v>
      </c>
      <c r="BS49" s="689"/>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P50" s="678"/>
      <c r="BQ50" s="678"/>
      <c r="BR50" s="678"/>
      <c r="BS50" s="287"/>
    </row>
    <row r="51" spans="1:71" ht="36"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144">
        <v>2015</v>
      </c>
      <c r="BP51" s="604">
        <v>2016</v>
      </c>
      <c r="BQ51" s="464">
        <v>2017</v>
      </c>
      <c r="BR51" s="353">
        <v>2018</v>
      </c>
    </row>
    <row r="52" spans="1:71" s="18" customFormat="1" ht="16.2" thickBot="1" x14ac:dyDescent="0.35">
      <c r="A52" s="316"/>
      <c r="B52" s="317"/>
      <c r="C52" s="167">
        <v>0</v>
      </c>
      <c r="D52" s="167">
        <v>0</v>
      </c>
      <c r="E52" s="167">
        <v>0</v>
      </c>
      <c r="F52" s="318">
        <v>0</v>
      </c>
      <c r="G52" s="167">
        <f>G49*21</f>
        <v>1443.1328575115704</v>
      </c>
      <c r="H52" s="167">
        <f t="shared" ref="H52:BR52" si="38">H49*21</f>
        <v>2779.3396873882584</v>
      </c>
      <c r="I52" s="167">
        <f t="shared" si="38"/>
        <v>4027.8208791547836</v>
      </c>
      <c r="J52" s="167">
        <f t="shared" si="38"/>
        <v>5204.7754114440595</v>
      </c>
      <c r="K52" s="167">
        <f t="shared" si="38"/>
        <v>6323.8700334859268</v>
      </c>
      <c r="L52" s="167">
        <f t="shared" si="38"/>
        <v>7396.6351039989195</v>
      </c>
      <c r="M52" s="167">
        <f t="shared" si="38"/>
        <v>8432.7985524227479</v>
      </c>
      <c r="N52" s="167">
        <f t="shared" si="38"/>
        <v>9440.5676352265309</v>
      </c>
      <c r="O52" s="167">
        <f t="shared" si="38"/>
        <v>10473.504278970222</v>
      </c>
      <c r="P52" s="167">
        <f t="shared" si="38"/>
        <v>11531.216076864554</v>
      </c>
      <c r="Q52" s="167">
        <f t="shared" si="38"/>
        <v>12613.371963272191</v>
      </c>
      <c r="R52" s="167">
        <f t="shared" si="38"/>
        <v>13719.692624839716</v>
      </c>
      <c r="S52" s="167">
        <f t="shared" si="38"/>
        <v>14849.942410564418</v>
      </c>
      <c r="T52" s="167">
        <f t="shared" si="38"/>
        <v>16003.922506481975</v>
      </c>
      <c r="U52" s="167">
        <f t="shared" si="38"/>
        <v>17181.465177289134</v>
      </c>
      <c r="V52" s="167">
        <f t="shared" si="38"/>
        <v>18382.428908117654</v>
      </c>
      <c r="W52" s="167">
        <f t="shared" si="38"/>
        <v>19606.694305747726</v>
      </c>
      <c r="X52" s="167">
        <f t="shared" si="38"/>
        <v>20854.160640544997</v>
      </c>
      <c r="Y52" s="167">
        <f t="shared" si="38"/>
        <v>22281.618140480947</v>
      </c>
      <c r="Z52" s="167">
        <f t="shared" si="38"/>
        <v>23871.118333119615</v>
      </c>
      <c r="AA52" s="167">
        <f t="shared" si="38"/>
        <v>25607.518456846225</v>
      </c>
      <c r="AB52" s="167">
        <f t="shared" si="38"/>
        <v>27478.042871274651</v>
      </c>
      <c r="AC52" s="167">
        <f t="shared" si="38"/>
        <v>29471.913028117106</v>
      </c>
      <c r="AD52" s="167">
        <f t="shared" si="38"/>
        <v>31580.035285123115</v>
      </c>
      <c r="AE52" s="167">
        <f t="shared" si="38"/>
        <v>33794.737521041112</v>
      </c>
      <c r="AF52" s="167">
        <f t="shared" si="38"/>
        <v>36109.546923011578</v>
      </c>
      <c r="AG52" s="167">
        <f t="shared" si="38"/>
        <v>38519.002510304374</v>
      </c>
      <c r="AH52" s="167">
        <f t="shared" si="38"/>
        <v>41018.496964403952</v>
      </c>
      <c r="AI52" s="167">
        <f t="shared" si="38"/>
        <v>43501.840313354107</v>
      </c>
      <c r="AJ52" s="167">
        <f t="shared" si="38"/>
        <v>45976.195615292207</v>
      </c>
      <c r="AK52" s="167">
        <f t="shared" si="38"/>
        <v>48447.606196868721</v>
      </c>
      <c r="AL52" s="167">
        <f t="shared" si="38"/>
        <v>50921.170690023144</v>
      </c>
      <c r="AM52" s="167">
        <f t="shared" si="38"/>
        <v>53401.190706956608</v>
      </c>
      <c r="AN52" s="167">
        <f t="shared" si="38"/>
        <v>55891.295430506398</v>
      </c>
      <c r="AO52" s="167">
        <f t="shared" si="38"/>
        <v>58394.546728514375</v>
      </c>
      <c r="AP52" s="167">
        <f t="shared" si="38"/>
        <v>60913.527836684319</v>
      </c>
      <c r="AQ52" s="167">
        <f t="shared" si="38"/>
        <v>63450.418178507382</v>
      </c>
      <c r="AR52" s="167">
        <f t="shared" si="38"/>
        <v>66007.056489313356</v>
      </c>
      <c r="AS52" s="167">
        <f t="shared" si="38"/>
        <v>68720.355866282334</v>
      </c>
      <c r="AT52" s="167">
        <f t="shared" si="38"/>
        <v>71576.324034436606</v>
      </c>
      <c r="AU52" s="167">
        <f t="shared" si="38"/>
        <v>74563.155995596462</v>
      </c>
      <c r="AV52" s="167">
        <f t="shared" si="38"/>
        <v>78784.404220097014</v>
      </c>
      <c r="AW52" s="167">
        <f t="shared" si="38"/>
        <v>82989.215429639633</v>
      </c>
      <c r="AX52" s="167">
        <f t="shared" si="38"/>
        <v>87191.447817831897</v>
      </c>
      <c r="AY52" s="167">
        <f t="shared" si="38"/>
        <v>91402.793261125073</v>
      </c>
      <c r="AZ52" s="167">
        <f t="shared" si="38"/>
        <v>95633.115958189243</v>
      </c>
      <c r="BA52" s="167">
        <f t="shared" si="38"/>
        <v>99890.738133075094</v>
      </c>
      <c r="BB52" s="167">
        <f t="shared" si="38"/>
        <v>104182.68107716859</v>
      </c>
      <c r="BC52" s="167">
        <f t="shared" si="38"/>
        <v>108602.22731006757</v>
      </c>
      <c r="BD52" s="167">
        <f t="shared" si="38"/>
        <v>113143.18738417306</v>
      </c>
      <c r="BE52" s="167">
        <f t="shared" si="38"/>
        <v>117800.33938826931</v>
      </c>
      <c r="BF52" s="167">
        <f t="shared" si="38"/>
        <v>123559.66636225548</v>
      </c>
      <c r="BG52" s="167">
        <f t="shared" si="38"/>
        <v>129308.70813701814</v>
      </c>
      <c r="BH52" s="167">
        <f t="shared" si="38"/>
        <v>135063.41775172559</v>
      </c>
      <c r="BI52" s="167">
        <f t="shared" si="38"/>
        <v>140837.25446147702</v>
      </c>
      <c r="BJ52" s="167">
        <f t="shared" si="38"/>
        <v>146641.57356640761</v>
      </c>
      <c r="BK52" s="167">
        <f t="shared" si="38"/>
        <v>152485.95530258626</v>
      </c>
      <c r="BL52" s="167">
        <f t="shared" si="38"/>
        <v>158378.48232058511</v>
      </c>
      <c r="BM52" s="167">
        <f t="shared" si="38"/>
        <v>164523.29918350241</v>
      </c>
      <c r="BN52" s="322">
        <f t="shared" si="38"/>
        <v>170900.51089769226</v>
      </c>
      <c r="BO52" s="655">
        <f t="shared" si="38"/>
        <v>177493.3324611338</v>
      </c>
      <c r="BP52" s="167">
        <f t="shared" si="38"/>
        <v>184287.60270856851</v>
      </c>
      <c r="BQ52" s="322">
        <f t="shared" si="38"/>
        <v>191271.3741525173</v>
      </c>
      <c r="BR52" s="676">
        <f t="shared" si="38"/>
        <v>198434.56694047814</v>
      </c>
    </row>
  </sheetData>
  <mergeCells count="2">
    <mergeCell ref="A43:B43"/>
    <mergeCell ref="A35:B3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S52"/>
  <sheetViews>
    <sheetView topLeftCell="A34" zoomScale="70" zoomScaleNormal="70" workbookViewId="0">
      <pane xSplit="2" topLeftCell="BG1" activePane="topRight" state="frozen"/>
      <selection pane="topRight" activeCell="A46" sqref="A46"/>
    </sheetView>
  </sheetViews>
  <sheetFormatPr defaultColWidth="9.33203125" defaultRowHeight="14.4" x14ac:dyDescent="0.3"/>
  <cols>
    <col min="1" max="1" width="40.6640625" style="2" customWidth="1"/>
    <col min="2" max="2" width="19.33203125" style="2" customWidth="1"/>
    <col min="3" max="22" width="9.33203125" style="2" bestFit="1" customWidth="1"/>
    <col min="23" max="66" width="14.5546875" style="2" bestFit="1" customWidth="1"/>
    <col min="67" max="67" width="15.6640625" style="2" customWidth="1"/>
    <col min="68" max="68" width="15.109375" style="287" customWidth="1"/>
    <col min="69" max="69" width="16.109375" style="2" customWidth="1"/>
    <col min="70" max="70" width="15.109375" style="2" customWidth="1"/>
    <col min="71" max="16384" width="9.33203125" style="2"/>
  </cols>
  <sheetData>
    <row r="1" spans="1:71" ht="15" thickBot="1" x14ac:dyDescent="0.35"/>
    <row r="2" spans="1:71" ht="15.6" x14ac:dyDescent="0.3">
      <c r="A2" s="79" t="s">
        <v>0</v>
      </c>
      <c r="B2" s="80" t="s">
        <v>46</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87">
        <v>2014</v>
      </c>
      <c r="BO2" s="491">
        <v>2015</v>
      </c>
      <c r="BP2" s="144">
        <v>2016</v>
      </c>
      <c r="BQ2" s="464">
        <v>2017</v>
      </c>
      <c r="BR2" s="353">
        <v>2018</v>
      </c>
    </row>
    <row r="3" spans="1:71" s="18" customFormat="1" ht="16.2" thickBot="1" x14ac:dyDescent="0.35">
      <c r="A3" s="313"/>
      <c r="B3" s="314"/>
      <c r="C3" s="167"/>
      <c r="D3" s="167"/>
      <c r="E3" s="167"/>
      <c r="F3" s="167"/>
      <c r="G3" s="167"/>
      <c r="H3" s="167"/>
      <c r="I3" s="167"/>
      <c r="J3" s="167"/>
      <c r="K3" s="167"/>
      <c r="L3" s="167"/>
      <c r="M3" s="167"/>
      <c r="N3" s="167"/>
      <c r="O3" s="167"/>
      <c r="P3" s="167"/>
      <c r="Q3" s="167"/>
      <c r="R3" s="167"/>
      <c r="S3" s="167"/>
      <c r="T3" s="167"/>
      <c r="U3" s="167"/>
      <c r="V3" s="167"/>
      <c r="W3" s="168">
        <f>Population!F31</f>
        <v>198288</v>
      </c>
      <c r="X3" s="168">
        <f t="shared" ref="X3:AF3" si="0">W3+($W$3*(W6/100))</f>
        <v>210063.9</v>
      </c>
      <c r="Y3" s="168">
        <f t="shared" si="0"/>
        <v>221839.8</v>
      </c>
      <c r="Z3" s="168">
        <f t="shared" si="0"/>
        <v>233615.69999999998</v>
      </c>
      <c r="AA3" s="168">
        <f t="shared" si="0"/>
        <v>245391.59999999998</v>
      </c>
      <c r="AB3" s="168">
        <f t="shared" si="0"/>
        <v>257167.49999999997</v>
      </c>
      <c r="AC3" s="168">
        <f t="shared" si="0"/>
        <v>268943.39999999997</v>
      </c>
      <c r="AD3" s="168">
        <f t="shared" si="0"/>
        <v>280719.3</v>
      </c>
      <c r="AE3" s="168">
        <f t="shared" si="0"/>
        <v>292495.2</v>
      </c>
      <c r="AF3" s="168">
        <f t="shared" si="0"/>
        <v>304271.10000000003</v>
      </c>
      <c r="AG3" s="168">
        <f>Population!G31</f>
        <v>316047</v>
      </c>
      <c r="AH3" s="168">
        <f t="shared" ref="AH3:AP3" si="1">AG3+($AG$3*(AG6/100))</f>
        <v>336140.79999999999</v>
      </c>
      <c r="AI3" s="168">
        <f t="shared" si="1"/>
        <v>356234.6</v>
      </c>
      <c r="AJ3" s="168">
        <f t="shared" si="1"/>
        <v>376328.39999999997</v>
      </c>
      <c r="AK3" s="168">
        <f t="shared" si="1"/>
        <v>396422.19999999995</v>
      </c>
      <c r="AL3" s="168">
        <f t="shared" si="1"/>
        <v>416515.99999999994</v>
      </c>
      <c r="AM3" s="168">
        <f t="shared" si="1"/>
        <v>436609.79999999993</v>
      </c>
      <c r="AN3" s="168">
        <f t="shared" si="1"/>
        <v>456703.59999999992</v>
      </c>
      <c r="AO3" s="168">
        <f t="shared" si="1"/>
        <v>476797.39999999991</v>
      </c>
      <c r="AP3" s="168">
        <f t="shared" si="1"/>
        <v>496891.1999999999</v>
      </c>
      <c r="AQ3" s="168">
        <f>Population!H31</f>
        <v>516985</v>
      </c>
      <c r="AR3" s="168">
        <f t="shared" ref="AR3:AZ3" si="2">AQ3+($AQ$3*(AQ6/100))</f>
        <v>530148.4</v>
      </c>
      <c r="AS3" s="168">
        <f t="shared" si="2"/>
        <v>543311.80000000005</v>
      </c>
      <c r="AT3" s="168">
        <f t="shared" si="2"/>
        <v>556475.20000000007</v>
      </c>
      <c r="AU3" s="168">
        <f t="shared" si="2"/>
        <v>569638.60000000009</v>
      </c>
      <c r="AV3" s="168">
        <f t="shared" si="2"/>
        <v>582802.00000000012</v>
      </c>
      <c r="AW3" s="168">
        <f t="shared" si="2"/>
        <v>595965.40000000014</v>
      </c>
      <c r="AX3" s="168">
        <f t="shared" si="2"/>
        <v>609128.80000000016</v>
      </c>
      <c r="AY3" s="168">
        <f t="shared" si="2"/>
        <v>622292.20000000019</v>
      </c>
      <c r="AZ3" s="168">
        <f t="shared" si="2"/>
        <v>635455.60000000021</v>
      </c>
      <c r="BA3" s="168">
        <f>Population!I31</f>
        <v>648619</v>
      </c>
      <c r="BB3" s="168">
        <f t="shared" ref="BB3:BJ3" si="3">BA3+($BA$3*(BA6/100))</f>
        <v>669032.4</v>
      </c>
      <c r="BC3" s="168">
        <f t="shared" si="3"/>
        <v>689445.8</v>
      </c>
      <c r="BD3" s="168">
        <f t="shared" si="3"/>
        <v>709859.20000000007</v>
      </c>
      <c r="BE3" s="168">
        <f t="shared" si="3"/>
        <v>730272.60000000009</v>
      </c>
      <c r="BF3" s="168">
        <f t="shared" si="3"/>
        <v>750686.00000000012</v>
      </c>
      <c r="BG3" s="168">
        <f t="shared" si="3"/>
        <v>771099.40000000014</v>
      </c>
      <c r="BH3" s="168">
        <f t="shared" si="3"/>
        <v>791512.80000000016</v>
      </c>
      <c r="BI3" s="168">
        <f t="shared" si="3"/>
        <v>811926.20000000019</v>
      </c>
      <c r="BJ3" s="168">
        <f t="shared" si="3"/>
        <v>832339.60000000021</v>
      </c>
      <c r="BK3" s="168">
        <f>Population!J31</f>
        <v>852753</v>
      </c>
      <c r="BL3" s="168">
        <f>BK3+($BK$3*(BK6/100))</f>
        <v>879590.92502254795</v>
      </c>
      <c r="BM3" s="168">
        <f>BL3+($BK$3*(BL6/100))</f>
        <v>906428.8500450959</v>
      </c>
      <c r="BN3" s="496">
        <f>BM3+($BK$3*(BM6/100))</f>
        <v>933266.77506764384</v>
      </c>
      <c r="BO3" s="594">
        <f>BN3+($BK$3*(BN6/100))</f>
        <v>960104.70009019179</v>
      </c>
      <c r="BP3" s="492">
        <f t="shared" ref="BP3:BR3" si="4">BO3+($BK$3*(BO6/100))</f>
        <v>986942.62511273974</v>
      </c>
      <c r="BQ3" s="492">
        <f t="shared" si="4"/>
        <v>1013780.5501352877</v>
      </c>
      <c r="BR3" s="679">
        <f t="shared" si="4"/>
        <v>1040618.4751578356</v>
      </c>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483"/>
      <c r="BP4" s="483"/>
      <c r="BQ4" s="483"/>
      <c r="BR4" s="483"/>
      <c r="BS4" s="619"/>
    </row>
    <row r="5" spans="1:71" ht="31.2" x14ac:dyDescent="0.3">
      <c r="A5" s="79" t="s">
        <v>1</v>
      </c>
      <c r="B5" s="80" t="s">
        <v>46</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144">
        <v>2016</v>
      </c>
      <c r="BQ5" s="464">
        <v>2017</v>
      </c>
      <c r="BR5" s="353">
        <v>2018</v>
      </c>
    </row>
    <row r="6" spans="1:71" ht="16.2" thickBot="1" x14ac:dyDescent="0.35">
      <c r="A6" s="42"/>
      <c r="B6" s="22"/>
      <c r="C6" s="7"/>
      <c r="D6" s="7"/>
      <c r="E6" s="7"/>
      <c r="F6" s="7"/>
      <c r="G6" s="7"/>
      <c r="H6" s="7"/>
      <c r="I6" s="7"/>
      <c r="J6" s="7"/>
      <c r="K6" s="7"/>
      <c r="L6" s="7"/>
      <c r="M6" s="7"/>
      <c r="N6" s="7"/>
      <c r="O6" s="7"/>
      <c r="P6" s="7"/>
      <c r="Q6" s="7"/>
      <c r="R6" s="7"/>
      <c r="S6" s="7"/>
      <c r="T6" s="7"/>
      <c r="U6" s="7"/>
      <c r="V6" s="7"/>
      <c r="W6" s="154">
        <f t="shared" ref="W6:AF6" si="5">((($AG$3-$W$3)/$W$3)*100)/10</f>
        <v>5.9387860082304522</v>
      </c>
      <c r="X6" s="154">
        <f t="shared" si="5"/>
        <v>5.9387860082304522</v>
      </c>
      <c r="Y6" s="154">
        <f t="shared" si="5"/>
        <v>5.9387860082304522</v>
      </c>
      <c r="Z6" s="154">
        <f t="shared" si="5"/>
        <v>5.9387860082304522</v>
      </c>
      <c r="AA6" s="154">
        <f t="shared" si="5"/>
        <v>5.9387860082304522</v>
      </c>
      <c r="AB6" s="154">
        <f t="shared" si="5"/>
        <v>5.9387860082304522</v>
      </c>
      <c r="AC6" s="154">
        <f t="shared" si="5"/>
        <v>5.9387860082304522</v>
      </c>
      <c r="AD6" s="154">
        <f t="shared" si="5"/>
        <v>5.9387860082304522</v>
      </c>
      <c r="AE6" s="154">
        <f t="shared" si="5"/>
        <v>5.9387860082304522</v>
      </c>
      <c r="AF6" s="154">
        <f t="shared" si="5"/>
        <v>5.9387860082304522</v>
      </c>
      <c r="AG6" s="154">
        <f t="shared" ref="AG6:AP6" si="6">((($AQ$3-$AG$3)/$AG$3)*100)/10</f>
        <v>6.357851838492377</v>
      </c>
      <c r="AH6" s="154">
        <f t="shared" si="6"/>
        <v>6.357851838492377</v>
      </c>
      <c r="AI6" s="154">
        <f t="shared" si="6"/>
        <v>6.357851838492377</v>
      </c>
      <c r="AJ6" s="154">
        <f t="shared" si="6"/>
        <v>6.357851838492377</v>
      </c>
      <c r="AK6" s="154">
        <f t="shared" si="6"/>
        <v>6.357851838492377</v>
      </c>
      <c r="AL6" s="154">
        <f t="shared" si="6"/>
        <v>6.357851838492377</v>
      </c>
      <c r="AM6" s="154">
        <f t="shared" si="6"/>
        <v>6.357851838492377</v>
      </c>
      <c r="AN6" s="154">
        <f t="shared" si="6"/>
        <v>6.357851838492377</v>
      </c>
      <c r="AO6" s="154">
        <f t="shared" si="6"/>
        <v>6.357851838492377</v>
      </c>
      <c r="AP6" s="154">
        <f t="shared" si="6"/>
        <v>6.357851838492377</v>
      </c>
      <c r="AQ6" s="154">
        <f t="shared" ref="AQ6:AZ6" si="7">((($BA$3-$AQ$3)/$AQ$3)*100)/10</f>
        <v>2.5461860595568533</v>
      </c>
      <c r="AR6" s="154">
        <f t="shared" si="7"/>
        <v>2.5461860595568533</v>
      </c>
      <c r="AS6" s="154">
        <f t="shared" si="7"/>
        <v>2.5461860595568533</v>
      </c>
      <c r="AT6" s="154">
        <f t="shared" si="7"/>
        <v>2.5461860595568533</v>
      </c>
      <c r="AU6" s="154">
        <f t="shared" si="7"/>
        <v>2.5461860595568533</v>
      </c>
      <c r="AV6" s="154">
        <f t="shared" si="7"/>
        <v>2.5461860595568533</v>
      </c>
      <c r="AW6" s="154">
        <f t="shared" si="7"/>
        <v>2.5461860595568533</v>
      </c>
      <c r="AX6" s="154">
        <f t="shared" si="7"/>
        <v>2.5461860595568533</v>
      </c>
      <c r="AY6" s="154">
        <f t="shared" si="7"/>
        <v>2.5461860595568533</v>
      </c>
      <c r="AZ6" s="154">
        <f t="shared" si="7"/>
        <v>2.5461860595568533</v>
      </c>
      <c r="BA6" s="154">
        <f t="shared" ref="BA6:BR6" si="8">((($BK$3-$BA$3)/$BA$3)*100)/10</f>
        <v>3.1472096870427784</v>
      </c>
      <c r="BB6" s="154">
        <f t="shared" si="8"/>
        <v>3.1472096870427784</v>
      </c>
      <c r="BC6" s="154">
        <f t="shared" si="8"/>
        <v>3.1472096870427784</v>
      </c>
      <c r="BD6" s="154">
        <f t="shared" si="8"/>
        <v>3.1472096870427784</v>
      </c>
      <c r="BE6" s="154">
        <f t="shared" si="8"/>
        <v>3.1472096870427784</v>
      </c>
      <c r="BF6" s="154">
        <f t="shared" si="8"/>
        <v>3.1472096870427784</v>
      </c>
      <c r="BG6" s="154">
        <f t="shared" si="8"/>
        <v>3.1472096870427784</v>
      </c>
      <c r="BH6" s="154">
        <f t="shared" si="8"/>
        <v>3.1472096870427784</v>
      </c>
      <c r="BI6" s="154">
        <f t="shared" si="8"/>
        <v>3.1472096870427784</v>
      </c>
      <c r="BJ6" s="154">
        <f t="shared" si="8"/>
        <v>3.1472096870427784</v>
      </c>
      <c r="BK6" s="154">
        <f t="shared" si="8"/>
        <v>3.1472096870427784</v>
      </c>
      <c r="BL6" s="154">
        <f t="shared" si="8"/>
        <v>3.1472096870427784</v>
      </c>
      <c r="BM6" s="154">
        <f t="shared" si="8"/>
        <v>3.1472096870427784</v>
      </c>
      <c r="BN6" s="212">
        <f t="shared" si="8"/>
        <v>3.1472096870427784</v>
      </c>
      <c r="BO6" s="212">
        <f t="shared" si="8"/>
        <v>3.1472096870427784</v>
      </c>
      <c r="BP6" s="212">
        <f t="shared" si="8"/>
        <v>3.1472096870427784</v>
      </c>
      <c r="BQ6" s="212">
        <f t="shared" si="8"/>
        <v>3.1472096870427784</v>
      </c>
      <c r="BR6" s="212">
        <f t="shared" si="8"/>
        <v>3.1472096870427784</v>
      </c>
      <c r="BS6" s="477"/>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P7" s="678"/>
      <c r="BQ7" s="678"/>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81">
        <v>2015</v>
      </c>
      <c r="BP8" s="144">
        <v>2016</v>
      </c>
      <c r="BQ8" s="464">
        <v>2017</v>
      </c>
      <c r="BR8" s="353">
        <v>2018</v>
      </c>
    </row>
    <row r="9" spans="1:71" ht="16.2" thickBot="1" x14ac:dyDescent="0.35">
      <c r="A9" s="39"/>
      <c r="B9" s="24"/>
      <c r="C9" s="151"/>
      <c r="D9" s="151"/>
      <c r="E9" s="151"/>
      <c r="F9" s="151"/>
      <c r="G9" s="151"/>
      <c r="H9" s="151"/>
      <c r="I9" s="151"/>
      <c r="J9" s="151"/>
      <c r="K9" s="151"/>
      <c r="L9" s="151"/>
      <c r="M9" s="151"/>
      <c r="N9" s="151"/>
      <c r="O9" s="151"/>
      <c r="P9" s="151"/>
      <c r="Q9" s="151"/>
      <c r="R9" s="151"/>
      <c r="S9" s="151"/>
      <c r="T9" s="151"/>
      <c r="U9" s="151"/>
      <c r="V9" s="151"/>
      <c r="W9" s="151">
        <f t="shared" ref="W9:AE9" si="9">X9-($AG$9*(W12/100))</f>
        <v>0.39088620961295961</v>
      </c>
      <c r="X9" s="151">
        <f t="shared" si="9"/>
        <v>0.39762246668366363</v>
      </c>
      <c r="Y9" s="151">
        <f t="shared" si="9"/>
        <v>0.40435872375436765</v>
      </c>
      <c r="Z9" s="151">
        <f t="shared" si="9"/>
        <v>0.41109498082507168</v>
      </c>
      <c r="AA9" s="151">
        <f t="shared" si="9"/>
        <v>0.4178312378957757</v>
      </c>
      <c r="AB9" s="151">
        <f t="shared" si="9"/>
        <v>0.42456749496647972</v>
      </c>
      <c r="AC9" s="151">
        <f t="shared" si="9"/>
        <v>0.43130375203718374</v>
      </c>
      <c r="AD9" s="151">
        <f t="shared" si="9"/>
        <v>0.43804000910788776</v>
      </c>
      <c r="AE9" s="151">
        <f t="shared" si="9"/>
        <v>0.44477626617859178</v>
      </c>
      <c r="AF9" s="151">
        <f>AG9-($AG$9*(AF12/100))</f>
        <v>0.45151252324929581</v>
      </c>
      <c r="AG9" s="151">
        <f t="shared" ref="AG9:AO9" si="10">AH9-($AQ$9*(AG12/100))</f>
        <v>0.45824878031999983</v>
      </c>
      <c r="AH9" s="151">
        <f t="shared" si="10"/>
        <v>0.46169796468799984</v>
      </c>
      <c r="AI9" s="151">
        <f t="shared" si="10"/>
        <v>0.46514714905599985</v>
      </c>
      <c r="AJ9" s="151">
        <f t="shared" si="10"/>
        <v>0.46859633342399987</v>
      </c>
      <c r="AK9" s="151">
        <f t="shared" si="10"/>
        <v>0.47204551779199988</v>
      </c>
      <c r="AL9" s="151">
        <f t="shared" si="10"/>
        <v>0.47549470215999989</v>
      </c>
      <c r="AM9" s="151">
        <f t="shared" si="10"/>
        <v>0.47894388652799991</v>
      </c>
      <c r="AN9" s="151">
        <f t="shared" si="10"/>
        <v>0.48239307089599992</v>
      </c>
      <c r="AO9" s="151">
        <f t="shared" si="10"/>
        <v>0.48584225526399993</v>
      </c>
      <c r="AP9" s="151">
        <f>AQ9-($AQ$9*(AP12/100))</f>
        <v>0.48929143963199995</v>
      </c>
      <c r="AQ9" s="151">
        <f t="shared" ref="AQ9:AY9" si="11">AR9-($BA$9*AQ12%)</f>
        <v>0.49274062399999996</v>
      </c>
      <c r="AR9" s="151">
        <f t="shared" si="11"/>
        <v>0.49958736159999995</v>
      </c>
      <c r="AS9" s="151">
        <f t="shared" si="11"/>
        <v>0.50643409919999993</v>
      </c>
      <c r="AT9" s="151">
        <f t="shared" si="11"/>
        <v>0.51328083679999992</v>
      </c>
      <c r="AU9" s="151">
        <f t="shared" si="11"/>
        <v>0.5201275743999999</v>
      </c>
      <c r="AV9" s="151">
        <f t="shared" si="11"/>
        <v>0.52697431199999989</v>
      </c>
      <c r="AW9" s="151">
        <f t="shared" si="11"/>
        <v>0.53382104959999988</v>
      </c>
      <c r="AX9" s="151">
        <f t="shared" si="11"/>
        <v>0.54066778719999986</v>
      </c>
      <c r="AY9" s="151">
        <f t="shared" si="11"/>
        <v>0.54751452479999985</v>
      </c>
      <c r="AZ9" s="151">
        <f>BA9-($BA$9*AZ12%)</f>
        <v>0.55436126239999983</v>
      </c>
      <c r="BA9" s="151">
        <f>BB9-($BE$9*BA12%)</f>
        <v>0.56120799999999982</v>
      </c>
      <c r="BB9" s="151">
        <f>BC9-($BE$9*BB12%)</f>
        <v>0.56840599999999986</v>
      </c>
      <c r="BC9" s="151">
        <f>BD9-($BE$9*BC12%)</f>
        <v>0.57560399999999989</v>
      </c>
      <c r="BD9" s="151">
        <f>BE9-($BE$9*BD12%)</f>
        <v>0.58280199999999993</v>
      </c>
      <c r="BE9" s="151">
        <f>'Per Capita Generation'!E32</f>
        <v>0.59</v>
      </c>
      <c r="BF9" s="151">
        <f t="shared" ref="BF9:BK9" si="12">BE9+($BE$9*(BE12/100))</f>
        <v>0.59719800000000001</v>
      </c>
      <c r="BG9" s="151">
        <f t="shared" si="12"/>
        <v>0.60439600000000004</v>
      </c>
      <c r="BH9" s="151">
        <f t="shared" si="12"/>
        <v>0.61159400000000008</v>
      </c>
      <c r="BI9" s="151">
        <f t="shared" si="12"/>
        <v>0.61879200000000012</v>
      </c>
      <c r="BJ9" s="151">
        <f t="shared" si="12"/>
        <v>0.62599000000000016</v>
      </c>
      <c r="BK9" s="151">
        <f t="shared" si="12"/>
        <v>0.6331880000000002</v>
      </c>
      <c r="BL9" s="196">
        <f>BK9+($BK$9*(BK12/100))</f>
        <v>0.64091289360000014</v>
      </c>
      <c r="BM9" s="196">
        <f>BL9+($BK$9*(BL12/100))</f>
        <v>0.64863778720000009</v>
      </c>
      <c r="BN9" s="488">
        <f>BM9+($BK$9*(BM12/100))</f>
        <v>0.65636268080000004</v>
      </c>
      <c r="BO9" s="488">
        <f>BN9+($BK$9*(BN12/100))</f>
        <v>0.66408757439999999</v>
      </c>
      <c r="BP9" s="488">
        <f t="shared" ref="BP9:BR9" si="13">BO9+($BK$9*(BO12/100))</f>
        <v>0.67181246799999994</v>
      </c>
      <c r="BQ9" s="488">
        <f t="shared" si="13"/>
        <v>0.67953736159999989</v>
      </c>
      <c r="BR9" s="488">
        <f t="shared" si="13"/>
        <v>0.68726225519999984</v>
      </c>
      <c r="BS9" s="477"/>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78"/>
      <c r="BQ10" s="483"/>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584">
        <v>2014</v>
      </c>
      <c r="BO11" s="144">
        <v>2015</v>
      </c>
      <c r="BP11" s="144">
        <v>2016</v>
      </c>
      <c r="BQ11" s="464">
        <v>2017</v>
      </c>
      <c r="BR11" s="353">
        <v>2018</v>
      </c>
    </row>
    <row r="12" spans="1:71" ht="16.2" thickBot="1" x14ac:dyDescent="0.35">
      <c r="A12" s="43"/>
      <c r="B12" s="25"/>
      <c r="C12" s="203"/>
      <c r="D12" s="203"/>
      <c r="E12" s="203"/>
      <c r="F12" s="203"/>
      <c r="G12" s="203"/>
      <c r="H12" s="203"/>
      <c r="I12" s="203"/>
      <c r="J12" s="203"/>
      <c r="K12" s="203"/>
      <c r="L12" s="203"/>
      <c r="M12" s="203"/>
      <c r="N12" s="203"/>
      <c r="O12" s="203"/>
      <c r="P12" s="203"/>
      <c r="Q12" s="203"/>
      <c r="R12" s="203"/>
      <c r="S12" s="203"/>
      <c r="T12" s="203"/>
      <c r="U12" s="203"/>
      <c r="V12" s="203"/>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7">
        <v>1.22</v>
      </c>
      <c r="BO12" s="24">
        <v>1.22</v>
      </c>
      <c r="BP12" s="24">
        <v>1.22</v>
      </c>
      <c r="BQ12" s="24">
        <v>1.22</v>
      </c>
      <c r="BR12" s="24">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483"/>
      <c r="BP13" s="678"/>
      <c r="BQ13" s="678"/>
      <c r="BR13" s="765"/>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464">
        <v>2015</v>
      </c>
      <c r="BP14" s="588">
        <v>2016</v>
      </c>
      <c r="BQ14" s="464">
        <v>2017</v>
      </c>
      <c r="BR14" s="353">
        <v>2018</v>
      </c>
    </row>
    <row r="15" spans="1:71" ht="16.2" thickBot="1" x14ac:dyDescent="0.35">
      <c r="A15" s="39"/>
      <c r="B15" s="24"/>
      <c r="C15" s="215"/>
      <c r="D15" s="215"/>
      <c r="E15" s="215"/>
      <c r="F15" s="215"/>
      <c r="G15" s="215"/>
      <c r="H15" s="215"/>
      <c r="I15" s="215"/>
      <c r="J15" s="215"/>
      <c r="K15" s="215"/>
      <c r="L15" s="215"/>
      <c r="M15" s="215"/>
      <c r="N15" s="215"/>
      <c r="O15" s="215"/>
      <c r="P15" s="215"/>
      <c r="Q15" s="215"/>
      <c r="R15" s="215"/>
      <c r="S15" s="215"/>
      <c r="T15" s="215"/>
      <c r="U15" s="215"/>
      <c r="V15" s="215"/>
      <c r="W15" s="215">
        <f t="shared" ref="W15:AX15" si="14">W9*W3*365/10^6</f>
        <v>28.290436327083107</v>
      </c>
      <c r="X15" s="215">
        <f t="shared" si="14"/>
        <v>30.487036018904515</v>
      </c>
      <c r="Y15" s="215">
        <f t="shared" si="14"/>
        <v>32.741543318162321</v>
      </c>
      <c r="Z15" s="215">
        <f t="shared" si="14"/>
        <v>35.053958224856522</v>
      </c>
      <c r="AA15" s="215">
        <f t="shared" si="14"/>
        <v>37.424280738987136</v>
      </c>
      <c r="AB15" s="215">
        <f t="shared" si="14"/>
        <v>39.85251086055414</v>
      </c>
      <c r="AC15" s="215">
        <f t="shared" si="14"/>
        <v>42.338648589557543</v>
      </c>
      <c r="AD15" s="215">
        <f t="shared" si="14"/>
        <v>44.882693925997351</v>
      </c>
      <c r="AE15" s="215">
        <f t="shared" si="14"/>
        <v>47.484646869873558</v>
      </c>
      <c r="AF15" s="215">
        <f t="shared" si="14"/>
        <v>50.144507421186177</v>
      </c>
      <c r="AG15" s="215">
        <f t="shared" si="14"/>
        <v>52.862275579935172</v>
      </c>
      <c r="AH15" s="215">
        <f t="shared" si="14"/>
        <v>56.646365971137548</v>
      </c>
      <c r="AI15" s="215">
        <f t="shared" si="14"/>
        <v>60.481050633563136</v>
      </c>
      <c r="AJ15" s="215">
        <f t="shared" si="14"/>
        <v>64.366329567211935</v>
      </c>
      <c r="AK15" s="215">
        <f t="shared" si="14"/>
        <v>68.302202772083959</v>
      </c>
      <c r="AL15" s="215">
        <f t="shared" si="14"/>
        <v>72.288670248179201</v>
      </c>
      <c r="AM15" s="215">
        <f t="shared" si="14"/>
        <v>76.325731995497634</v>
      </c>
      <c r="AN15" s="215">
        <f t="shared" si="14"/>
        <v>80.413388014039299</v>
      </c>
      <c r="AO15" s="215">
        <f t="shared" si="14"/>
        <v>84.551638303804168</v>
      </c>
      <c r="AP15" s="215">
        <f t="shared" si="14"/>
        <v>88.740482864792256</v>
      </c>
      <c r="AQ15" s="215">
        <f t="shared" si="14"/>
        <v>92.97992169700359</v>
      </c>
      <c r="AR15" s="215">
        <f t="shared" si="14"/>
        <v>96.67223575054841</v>
      </c>
      <c r="AS15" s="215">
        <f t="shared" si="14"/>
        <v>100.43034203647164</v>
      </c>
      <c r="AT15" s="215">
        <f t="shared" si="14"/>
        <v>104.25424055477329</v>
      </c>
      <c r="AU15" s="215">
        <f t="shared" si="14"/>
        <v>108.14393130545332</v>
      </c>
      <c r="AV15" s="215">
        <f t="shared" si="14"/>
        <v>112.09941428851175</v>
      </c>
      <c r="AW15" s="215">
        <f t="shared" si="14"/>
        <v>116.1206895039486</v>
      </c>
      <c r="AX15" s="215">
        <f t="shared" si="14"/>
        <v>120.20775695176384</v>
      </c>
      <c r="AY15" s="215">
        <f>AY9*AY3*365/10^6</f>
        <v>124.3606166319575</v>
      </c>
      <c r="AZ15" s="215">
        <f t="shared" ref="AZ15:BR15" si="15">AZ9*AZ3*365/10^6</f>
        <v>128.57926854452955</v>
      </c>
      <c r="BA15" s="215">
        <f t="shared" si="15"/>
        <v>132.86371268947997</v>
      </c>
      <c r="BB15" s="215">
        <f t="shared" si="15"/>
        <v>138.80294107935597</v>
      </c>
      <c r="BC15" s="215">
        <f t="shared" si="15"/>
        <v>144.849432496068</v>
      </c>
      <c r="BD15" s="215">
        <f t="shared" si="15"/>
        <v>151.003186939616</v>
      </c>
      <c r="BE15" s="215">
        <f t="shared" si="15"/>
        <v>157.26420441000002</v>
      </c>
      <c r="BF15" s="215">
        <f t="shared" si="15"/>
        <v>163.63248490722003</v>
      </c>
      <c r="BG15" s="215">
        <f t="shared" si="15"/>
        <v>170.10802843127601</v>
      </c>
      <c r="BH15" s="215">
        <f t="shared" si="15"/>
        <v>176.69083498216804</v>
      </c>
      <c r="BI15" s="215">
        <f t="shared" si="15"/>
        <v>183.38090455989609</v>
      </c>
      <c r="BJ15" s="215">
        <f t="shared" si="15"/>
        <v>190.17823716446009</v>
      </c>
      <c r="BK15" s="215">
        <f t="shared" si="15"/>
        <v>197.08283279586004</v>
      </c>
      <c r="BL15" s="215">
        <f t="shared" si="15"/>
        <v>205.76552520328326</v>
      </c>
      <c r="BM15" s="215">
        <f t="shared" si="15"/>
        <v>214.5995612948345</v>
      </c>
      <c r="BN15" s="215">
        <f t="shared" si="15"/>
        <v>223.58494107051382</v>
      </c>
      <c r="BO15" s="581">
        <f t="shared" si="15"/>
        <v>232.72166453032125</v>
      </c>
      <c r="BP15" s="215">
        <f t="shared" si="15"/>
        <v>242.00973167425676</v>
      </c>
      <c r="BQ15" s="215">
        <f t="shared" si="15"/>
        <v>251.4491425023204</v>
      </c>
      <c r="BR15" s="662">
        <f t="shared" si="15"/>
        <v>261.03989701451206</v>
      </c>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P16" s="678"/>
      <c r="BR16" s="483"/>
      <c r="BS16" s="619"/>
    </row>
    <row r="17" spans="1:71" ht="46.8" x14ac:dyDescent="0.3">
      <c r="A17" s="79" t="s">
        <v>6</v>
      </c>
      <c r="B17" s="80" t="s">
        <v>46</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144">
        <v>2016</v>
      </c>
      <c r="BQ17" s="464">
        <v>2017</v>
      </c>
      <c r="BR17" s="353">
        <v>2018</v>
      </c>
    </row>
    <row r="18" spans="1:71" ht="16.2" thickBot="1" x14ac:dyDescent="0.35">
      <c r="A18" s="44"/>
      <c r="B18" s="26"/>
      <c r="C18" s="155"/>
      <c r="D18" s="155"/>
      <c r="E18" s="155"/>
      <c r="F18" s="155"/>
      <c r="G18" s="155"/>
      <c r="H18" s="155"/>
      <c r="I18" s="155"/>
      <c r="J18" s="155"/>
      <c r="K18" s="155"/>
      <c r="L18" s="155"/>
      <c r="M18" s="155"/>
      <c r="N18" s="155"/>
      <c r="O18" s="155"/>
      <c r="P18" s="155"/>
      <c r="Q18" s="155"/>
      <c r="R18" s="155"/>
      <c r="S18" s="155"/>
      <c r="T18" s="155"/>
      <c r="U18" s="155"/>
      <c r="V18" s="155"/>
      <c r="W18" s="155">
        <f>'Proportion going to landfill'!$D$33</f>
        <v>70</v>
      </c>
      <c r="X18" s="155">
        <f>'Proportion going to landfill'!$D$33</f>
        <v>70</v>
      </c>
      <c r="Y18" s="155">
        <f>'Proportion going to landfill'!$D$33</f>
        <v>70</v>
      </c>
      <c r="Z18" s="155">
        <f>'Proportion going to landfill'!$D$33</f>
        <v>70</v>
      </c>
      <c r="AA18" s="155">
        <f>'Proportion going to landfill'!$D$33</f>
        <v>70</v>
      </c>
      <c r="AB18" s="155">
        <f>'Proportion going to landfill'!$D$33</f>
        <v>70</v>
      </c>
      <c r="AC18" s="155">
        <f>'Proportion going to landfill'!$D$33</f>
        <v>70</v>
      </c>
      <c r="AD18" s="155">
        <f>'Proportion going to landfill'!$D$33</f>
        <v>70</v>
      </c>
      <c r="AE18" s="155">
        <f>'Proportion going to landfill'!$D$33</f>
        <v>70</v>
      </c>
      <c r="AF18" s="155">
        <f>'Proportion going to landfill'!$D$33</f>
        <v>70</v>
      </c>
      <c r="AG18" s="155">
        <f>'Proportion going to landfill'!$D$33</f>
        <v>70</v>
      </c>
      <c r="AH18" s="155">
        <f>'Proportion going to landfill'!$D$33</f>
        <v>70</v>
      </c>
      <c r="AI18" s="155">
        <f>'Proportion going to landfill'!$D$33</f>
        <v>70</v>
      </c>
      <c r="AJ18" s="155">
        <f>'Proportion going to landfill'!$D$33</f>
        <v>70</v>
      </c>
      <c r="AK18" s="155">
        <f>'Proportion going to landfill'!$D$33</f>
        <v>70</v>
      </c>
      <c r="AL18" s="155">
        <f>'Proportion going to landfill'!$D$33</f>
        <v>70</v>
      </c>
      <c r="AM18" s="155">
        <f>'Proportion going to landfill'!$D$33</f>
        <v>70</v>
      </c>
      <c r="AN18" s="155">
        <f>'Proportion going to landfill'!$D$33</f>
        <v>70</v>
      </c>
      <c r="AO18" s="155">
        <f>'Proportion going to landfill'!$D$33</f>
        <v>70</v>
      </c>
      <c r="AP18" s="155">
        <f>'Proportion going to landfill'!$D$33</f>
        <v>70</v>
      </c>
      <c r="AQ18" s="155">
        <f>'Proportion going to landfill'!$D$33</f>
        <v>70</v>
      </c>
      <c r="AR18" s="155">
        <f>'Proportion going to landfill'!$D$33</f>
        <v>70</v>
      </c>
      <c r="AS18" s="155">
        <f>'Proportion going to landfill'!$D$33</f>
        <v>70</v>
      </c>
      <c r="AT18" s="155">
        <f>'Proportion going to landfill'!$D$33</f>
        <v>70</v>
      </c>
      <c r="AU18" s="155">
        <f>'Proportion going to landfill'!$D$33</f>
        <v>70</v>
      </c>
      <c r="AV18" s="155">
        <f>'Proportion going to landfill'!$D$33</f>
        <v>70</v>
      </c>
      <c r="AW18" s="155">
        <f>'Proportion going to landfill'!$D$33</f>
        <v>70</v>
      </c>
      <c r="AX18" s="155">
        <f>'Proportion going to landfill'!$D$33</f>
        <v>70</v>
      </c>
      <c r="AY18" s="155">
        <f>'Proportion going to landfill'!$D$33</f>
        <v>70</v>
      </c>
      <c r="AZ18" s="155">
        <f>'Proportion going to landfill'!$D$33</f>
        <v>70</v>
      </c>
      <c r="BA18" s="155">
        <f>'Proportion going to landfill'!$D$33</f>
        <v>70</v>
      </c>
      <c r="BB18" s="155">
        <f>'Proportion going to landfill'!$D$33</f>
        <v>70</v>
      </c>
      <c r="BC18" s="155">
        <f>'Proportion going to landfill'!$D$33</f>
        <v>70</v>
      </c>
      <c r="BD18" s="155">
        <f>'Proportion going to landfill'!$D$33</f>
        <v>70</v>
      </c>
      <c r="BE18" s="155">
        <f>'Proportion going to landfill'!$D$33</f>
        <v>70</v>
      </c>
      <c r="BF18" s="155">
        <f>'Proportion going to landfill'!$D$33</f>
        <v>70</v>
      </c>
      <c r="BG18" s="728">
        <f>'Proportion going to landfill'!$D$33</f>
        <v>70</v>
      </c>
      <c r="BH18" s="214">
        <f>'Proportion going to landfill'!$D$33</f>
        <v>70</v>
      </c>
      <c r="BI18" s="214">
        <f>'Proportion going to landfill'!$D$33</f>
        <v>70</v>
      </c>
      <c r="BJ18" s="214">
        <f>'Proportion going to landfill'!$D$33</f>
        <v>70</v>
      </c>
      <c r="BK18" s="686">
        <f>'Proportion going to landfill'!$E$33</f>
        <v>70</v>
      </c>
      <c r="BL18" s="214">
        <f>'Proportion going to landfill'!$E$33</f>
        <v>70</v>
      </c>
      <c r="BM18" s="792">
        <f>'Proportion going to landfill'!$F$33</f>
        <v>70</v>
      </c>
      <c r="BN18" s="495">
        <f>'Proportion going to landfill'!$G$33</f>
        <v>70</v>
      </c>
      <c r="BO18" s="515">
        <f>'Proportion going to landfill'!$H$33</f>
        <v>70</v>
      </c>
      <c r="BP18" s="214">
        <f>'Proportion going to landfill'!$I$33</f>
        <v>70</v>
      </c>
      <c r="BQ18" s="515">
        <f>'Proportion going to landfill'!$J$33</f>
        <v>70</v>
      </c>
      <c r="BR18" s="515">
        <f>'Proportion going to landfill'!$K$33</f>
        <v>70</v>
      </c>
      <c r="BS18" s="477"/>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P19" s="678"/>
      <c r="BQ19" s="678"/>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144">
        <v>2016</v>
      </c>
      <c r="BQ20" s="464">
        <v>2017</v>
      </c>
      <c r="BR20" s="353">
        <v>2018</v>
      </c>
    </row>
    <row r="21" spans="1:71" ht="16.2" thickBot="1" x14ac:dyDescent="0.35">
      <c r="A21" s="44"/>
      <c r="B21" s="28"/>
      <c r="C21" s="154"/>
      <c r="D21" s="154"/>
      <c r="E21" s="154"/>
      <c r="F21" s="154"/>
      <c r="G21" s="154"/>
      <c r="H21" s="154"/>
      <c r="I21" s="154"/>
      <c r="J21" s="154"/>
      <c r="K21" s="154"/>
      <c r="L21" s="154"/>
      <c r="M21" s="154"/>
      <c r="N21" s="154"/>
      <c r="O21" s="154"/>
      <c r="P21" s="154"/>
      <c r="Q21" s="154"/>
      <c r="R21" s="154"/>
      <c r="S21" s="154"/>
      <c r="T21" s="154"/>
      <c r="U21" s="154"/>
      <c r="V21" s="154"/>
      <c r="W21" s="154">
        <f t="shared" ref="W21:BR21" si="16">W18%*W15</f>
        <v>19.803305428958172</v>
      </c>
      <c r="X21" s="154">
        <f t="shared" si="16"/>
        <v>21.340925213233159</v>
      </c>
      <c r="Y21" s="154">
        <f t="shared" si="16"/>
        <v>22.919080322713622</v>
      </c>
      <c r="Z21" s="154">
        <f t="shared" si="16"/>
        <v>24.537770757399564</v>
      </c>
      <c r="AA21" s="154">
        <f t="shared" si="16"/>
        <v>26.196996517290994</v>
      </c>
      <c r="AB21" s="154">
        <f t="shared" si="16"/>
        <v>27.896757602387897</v>
      </c>
      <c r="AC21" s="154">
        <f t="shared" si="16"/>
        <v>29.637054012690278</v>
      </c>
      <c r="AD21" s="154">
        <f t="shared" si="16"/>
        <v>31.417885748198145</v>
      </c>
      <c r="AE21" s="154">
        <f t="shared" si="16"/>
        <v>33.239252808911488</v>
      </c>
      <c r="AF21" s="154">
        <f t="shared" si="16"/>
        <v>35.101155194830319</v>
      </c>
      <c r="AG21" s="154">
        <f t="shared" si="16"/>
        <v>37.003592905954619</v>
      </c>
      <c r="AH21" s="154">
        <f t="shared" si="16"/>
        <v>39.652456179796282</v>
      </c>
      <c r="AI21" s="154">
        <f t="shared" si="16"/>
        <v>42.336735443494192</v>
      </c>
      <c r="AJ21" s="154">
        <f t="shared" si="16"/>
        <v>45.056430697048349</v>
      </c>
      <c r="AK21" s="154">
        <f t="shared" si="16"/>
        <v>47.811541940458767</v>
      </c>
      <c r="AL21" s="154">
        <f t="shared" si="16"/>
        <v>50.60206917372544</v>
      </c>
      <c r="AM21" s="154">
        <f t="shared" si="16"/>
        <v>53.428012396848338</v>
      </c>
      <c r="AN21" s="154">
        <f t="shared" si="16"/>
        <v>56.289371609827505</v>
      </c>
      <c r="AO21" s="154">
        <f t="shared" si="16"/>
        <v>59.186146812662912</v>
      </c>
      <c r="AP21" s="154">
        <f t="shared" si="16"/>
        <v>62.118338005354573</v>
      </c>
      <c r="AQ21" s="154">
        <f t="shared" si="16"/>
        <v>65.08594518790251</v>
      </c>
      <c r="AR21" s="154">
        <f t="shared" si="16"/>
        <v>67.67056502538388</v>
      </c>
      <c r="AS21" s="154">
        <f t="shared" si="16"/>
        <v>70.301239425530142</v>
      </c>
      <c r="AT21" s="154">
        <f t="shared" si="16"/>
        <v>72.977968388341296</v>
      </c>
      <c r="AU21" s="154">
        <f t="shared" si="16"/>
        <v>75.700751913817314</v>
      </c>
      <c r="AV21" s="154">
        <f t="shared" si="16"/>
        <v>78.469590001958224</v>
      </c>
      <c r="AW21" s="154">
        <f t="shared" si="16"/>
        <v>81.284482652764012</v>
      </c>
      <c r="AX21" s="154">
        <f t="shared" si="16"/>
        <v>84.145429866234679</v>
      </c>
      <c r="AY21" s="154">
        <f t="shared" si="16"/>
        <v>87.052431642370237</v>
      </c>
      <c r="AZ21" s="154">
        <f t="shared" si="16"/>
        <v>90.005487981170688</v>
      </c>
      <c r="BA21" s="154">
        <f t="shared" si="16"/>
        <v>93.004598882635975</v>
      </c>
      <c r="BB21" s="154">
        <f t="shared" si="16"/>
        <v>97.162058755549182</v>
      </c>
      <c r="BC21" s="154">
        <f t="shared" si="16"/>
        <v>101.3946027472476</v>
      </c>
      <c r="BD21" s="154">
        <f t="shared" si="16"/>
        <v>105.70223085773119</v>
      </c>
      <c r="BE21" s="154">
        <f t="shared" si="16"/>
        <v>110.08494308700001</v>
      </c>
      <c r="BF21" s="154">
        <f t="shared" si="16"/>
        <v>114.54273943505402</v>
      </c>
      <c r="BG21" s="154">
        <f t="shared" si="16"/>
        <v>119.07561990189321</v>
      </c>
      <c r="BH21" s="154">
        <f t="shared" si="16"/>
        <v>123.68358448751762</v>
      </c>
      <c r="BI21" s="154">
        <f t="shared" si="16"/>
        <v>128.36663319192726</v>
      </c>
      <c r="BJ21" s="154">
        <f t="shared" si="16"/>
        <v>133.12476601512205</v>
      </c>
      <c r="BK21" s="154">
        <f t="shared" si="16"/>
        <v>137.95798295710202</v>
      </c>
      <c r="BL21" s="154">
        <f t="shared" si="16"/>
        <v>144.03586764229829</v>
      </c>
      <c r="BM21" s="154">
        <f t="shared" si="16"/>
        <v>150.21969290638415</v>
      </c>
      <c r="BN21" s="154">
        <f t="shared" si="16"/>
        <v>156.50945874935965</v>
      </c>
      <c r="BO21" s="212">
        <f t="shared" si="16"/>
        <v>162.90516517122487</v>
      </c>
      <c r="BP21" s="212">
        <f t="shared" si="16"/>
        <v>169.40681217197971</v>
      </c>
      <c r="BQ21" s="212">
        <f t="shared" si="16"/>
        <v>176.01439975162427</v>
      </c>
      <c r="BR21" s="672">
        <f t="shared" si="16"/>
        <v>182.72792791015843</v>
      </c>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483"/>
      <c r="BP22" s="483"/>
      <c r="BQ22" s="483"/>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81">
        <v>2015</v>
      </c>
      <c r="BP23" s="144">
        <v>2016</v>
      </c>
      <c r="BQ23" s="464">
        <v>2017</v>
      </c>
      <c r="BR23" s="353">
        <v>2018</v>
      </c>
    </row>
    <row r="24" spans="1:71" ht="16.2" thickBot="1" x14ac:dyDescent="0.35">
      <c r="A24" s="44"/>
      <c r="B24" s="26"/>
      <c r="C24" s="7"/>
      <c r="D24" s="7"/>
      <c r="E24" s="7"/>
      <c r="F24" s="156"/>
      <c r="G24" s="156"/>
      <c r="H24" s="156"/>
      <c r="I24" s="156"/>
      <c r="J24" s="156"/>
      <c r="K24" s="156"/>
      <c r="L24" s="156"/>
      <c r="M24" s="156"/>
      <c r="N24" s="156"/>
      <c r="O24" s="156"/>
      <c r="P24" s="156"/>
      <c r="Q24" s="156"/>
      <c r="R24" s="156"/>
      <c r="S24" s="156"/>
      <c r="T24" s="156"/>
      <c r="U24" s="156"/>
      <c r="V24" s="156"/>
      <c r="W24" s="156">
        <f t="shared" ref="W24:AT24" si="17">W21*$B$44*$B$36*$B$37</f>
        <v>0.34700143904837666</v>
      </c>
      <c r="X24" s="156">
        <f t="shared" si="17"/>
        <v>0.37394422795635673</v>
      </c>
      <c r="Y24" s="156">
        <f t="shared" si="17"/>
        <v>0.40159729304671715</v>
      </c>
      <c r="Z24" s="156">
        <f t="shared" si="17"/>
        <v>0.42996063431945813</v>
      </c>
      <c r="AA24" s="156">
        <f t="shared" si="17"/>
        <v>0.45903425177457974</v>
      </c>
      <c r="AB24" s="156">
        <f t="shared" si="17"/>
        <v>0.48881814541208168</v>
      </c>
      <c r="AC24" s="156">
        <f t="shared" si="17"/>
        <v>0.51931231523196419</v>
      </c>
      <c r="AD24" s="156">
        <f t="shared" si="17"/>
        <v>0.5505167612342271</v>
      </c>
      <c r="AE24" s="156">
        <f t="shared" si="17"/>
        <v>0.58243148341887063</v>
      </c>
      <c r="AF24" s="156">
        <f t="shared" si="17"/>
        <v>0.61505648178589478</v>
      </c>
      <c r="AG24" s="156">
        <f t="shared" si="17"/>
        <v>0.64839175633529922</v>
      </c>
      <c r="AH24" s="156">
        <f t="shared" si="17"/>
        <v>0.69480619816486233</v>
      </c>
      <c r="AI24" s="156">
        <f t="shared" si="17"/>
        <v>0.74184121313508267</v>
      </c>
      <c r="AJ24" s="156">
        <f t="shared" si="17"/>
        <v>0.78949680124596</v>
      </c>
      <c r="AK24" s="156">
        <f t="shared" si="17"/>
        <v>0.83777296249749478</v>
      </c>
      <c r="AL24" s="156">
        <f t="shared" si="17"/>
        <v>0.88666969688968666</v>
      </c>
      <c r="AM24" s="156">
        <f t="shared" si="17"/>
        <v>0.93618700442253522</v>
      </c>
      <c r="AN24" s="156">
        <f t="shared" si="17"/>
        <v>0.98632488509604144</v>
      </c>
      <c r="AO24" s="156">
        <f t="shared" si="17"/>
        <v>1.0370833389102045</v>
      </c>
      <c r="AP24" s="156">
        <f t="shared" si="17"/>
        <v>1.088462365865025</v>
      </c>
      <c r="AQ24" s="156">
        <f t="shared" si="17"/>
        <v>1.1404619659605029</v>
      </c>
      <c r="AR24" s="156">
        <f t="shared" si="17"/>
        <v>1.1857507086007864</v>
      </c>
      <c r="AS24" s="156">
        <f t="shared" si="17"/>
        <v>1.2318464377099092</v>
      </c>
      <c r="AT24" s="156">
        <f t="shared" si="17"/>
        <v>1.2787491532878716</v>
      </c>
      <c r="AU24" s="156">
        <f>AU21*$B$45*$B$36*$B$37</f>
        <v>1.4265049690639735</v>
      </c>
      <c r="AV24" s="156">
        <f t="shared" ref="AV24:BD24" si="18">AV21*$B$45*$B$36*$B$37</f>
        <v>1.4786809539969008</v>
      </c>
      <c r="AW24" s="156">
        <f t="shared" si="18"/>
        <v>1.5317247911086851</v>
      </c>
      <c r="AX24" s="156">
        <f t="shared" si="18"/>
        <v>1.5856364803993264</v>
      </c>
      <c r="AY24" s="156">
        <f t="shared" si="18"/>
        <v>1.6404160218688248</v>
      </c>
      <c r="AZ24" s="156">
        <f t="shared" si="18"/>
        <v>1.6960634155171803</v>
      </c>
      <c r="BA24" s="156">
        <f t="shared" si="18"/>
        <v>1.7525786613443923</v>
      </c>
      <c r="BB24" s="156">
        <f t="shared" si="18"/>
        <v>1.8309218351895689</v>
      </c>
      <c r="BC24" s="156">
        <f t="shared" si="18"/>
        <v>1.9106798941691339</v>
      </c>
      <c r="BD24" s="156">
        <f t="shared" si="18"/>
        <v>1.9918528382830869</v>
      </c>
      <c r="BE24" s="156">
        <f>BE21*$B$46*$B$36*$B$37</f>
        <v>2.6415755135685433</v>
      </c>
      <c r="BF24" s="156">
        <f t="shared" ref="BF24:BR24" si="19">BF21*$B$46*$B$36*$B$37</f>
        <v>2.7485438722494253</v>
      </c>
      <c r="BG24" s="156">
        <f t="shared" si="19"/>
        <v>2.8573139339069269</v>
      </c>
      <c r="BH24" s="156">
        <f t="shared" si="19"/>
        <v>2.9678856985410489</v>
      </c>
      <c r="BI24" s="156">
        <f t="shared" si="19"/>
        <v>3.0802591661517909</v>
      </c>
      <c r="BJ24" s="156">
        <f t="shared" si="19"/>
        <v>3.1944343367391514</v>
      </c>
      <c r="BK24" s="156">
        <f t="shared" si="19"/>
        <v>3.3104112103031316</v>
      </c>
      <c r="BL24" s="156">
        <f t="shared" si="19"/>
        <v>3.456254873464399</v>
      </c>
      <c r="BM24" s="156">
        <f t="shared" si="19"/>
        <v>3.60464066483358</v>
      </c>
      <c r="BN24" s="497">
        <f t="shared" si="19"/>
        <v>3.7555685844106756</v>
      </c>
      <c r="BO24" s="497">
        <f t="shared" si="19"/>
        <v>3.9090386321956871</v>
      </c>
      <c r="BP24" s="497">
        <f t="shared" si="19"/>
        <v>4.0650508081886141</v>
      </c>
      <c r="BQ24" s="497">
        <f t="shared" si="19"/>
        <v>4.2236051123894569</v>
      </c>
      <c r="BR24" s="497">
        <f t="shared" si="19"/>
        <v>4.3847015447982143</v>
      </c>
      <c r="BS24" s="477"/>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P25" s="483"/>
      <c r="BQ25" s="483"/>
      <c r="BR25" s="678"/>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464">
        <v>2015</v>
      </c>
      <c r="BP26" s="144">
        <v>2016</v>
      </c>
      <c r="BQ26" s="464">
        <v>2017</v>
      </c>
      <c r="BR26" s="353">
        <v>2018</v>
      </c>
    </row>
    <row r="27" spans="1:71" ht="16.2" thickBot="1" x14ac:dyDescent="0.35">
      <c r="A27" s="44"/>
      <c r="B27" s="28"/>
      <c r="C27" s="7"/>
      <c r="D27" s="7"/>
      <c r="E27" s="7"/>
      <c r="F27" s="151"/>
      <c r="G27" s="151"/>
      <c r="H27" s="151"/>
      <c r="I27" s="151"/>
      <c r="J27" s="151"/>
      <c r="K27" s="151"/>
      <c r="L27" s="151"/>
      <c r="M27" s="151"/>
      <c r="N27" s="151"/>
      <c r="O27" s="151"/>
      <c r="P27" s="151"/>
      <c r="Q27" s="151"/>
      <c r="R27" s="151"/>
      <c r="S27" s="151"/>
      <c r="T27" s="151"/>
      <c r="U27" s="151"/>
      <c r="V27" s="151"/>
      <c r="W27" s="151">
        <f t="shared" ref="W27:BO27" si="20">W24+(V27*$B$38)</f>
        <v>0.34700143904837666</v>
      </c>
      <c r="X27" s="151">
        <f t="shared" si="20"/>
        <v>0.66670229359343569</v>
      </c>
      <c r="Y27" s="151">
        <f t="shared" si="20"/>
        <v>0.96408047572022504</v>
      </c>
      <c r="Z27" s="151">
        <f t="shared" si="20"/>
        <v>1.2433357487407548</v>
      </c>
      <c r="AA27" s="151">
        <f t="shared" si="20"/>
        <v>1.5080113676534181</v>
      </c>
      <c r="AB27" s="151">
        <f t="shared" si="20"/>
        <v>1.7610967047277739</v>
      </c>
      <c r="AC27" s="151">
        <f t="shared" si="20"/>
        <v>2.0051138326258418</v>
      </c>
      <c r="AD27" s="151">
        <f t="shared" si="20"/>
        <v>2.2421905728228113</v>
      </c>
      <c r="AE27" s="151">
        <f t="shared" si="20"/>
        <v>2.4741221250757963</v>
      </c>
      <c r="AF27" s="151">
        <f t="shared" si="20"/>
        <v>2.7024230629547685</v>
      </c>
      <c r="AG27" s="151">
        <f t="shared" si="20"/>
        <v>2.9283712014158434</v>
      </c>
      <c r="AH27" s="151">
        <f t="shared" si="20"/>
        <v>3.1654134980795803</v>
      </c>
      <c r="AI27" s="151">
        <f t="shared" si="20"/>
        <v>3.4124362838087894</v>
      </c>
      <c r="AJ27" s="151">
        <f t="shared" si="20"/>
        <v>3.6684999785738985</v>
      </c>
      <c r="AK27" s="151">
        <f t="shared" si="20"/>
        <v>3.9328118777892338</v>
      </c>
      <c r="AL27" s="151">
        <f t="shared" si="20"/>
        <v>4.204703192697723</v>
      </c>
      <c r="AM27" s="151">
        <f t="shared" si="20"/>
        <v>4.4836096798098355</v>
      </c>
      <c r="AN27" s="151">
        <f t="shared" si="20"/>
        <v>4.7690552983546866</v>
      </c>
      <c r="AO27" s="151">
        <f t="shared" si="20"/>
        <v>5.0606384224034882</v>
      </c>
      <c r="AP27" s="151">
        <f t="shared" si="20"/>
        <v>5.3580202083181723</v>
      </c>
      <c r="AQ27" s="151">
        <f t="shared" si="20"/>
        <v>5.6609147806040836</v>
      </c>
      <c r="AR27" s="151">
        <f t="shared" si="20"/>
        <v>5.961749521317393</v>
      </c>
      <c r="AS27" s="151">
        <f t="shared" si="20"/>
        <v>6.261653410442193</v>
      </c>
      <c r="AT27" s="151">
        <f t="shared" si="20"/>
        <v>6.5615789454585878</v>
      </c>
      <c r="AU27" s="151">
        <f t="shared" si="20"/>
        <v>6.9623758428721763</v>
      </c>
      <c r="AV27" s="151">
        <f t="shared" si="20"/>
        <v>7.3526960289413612</v>
      </c>
      <c r="AW27" s="151">
        <f t="shared" si="20"/>
        <v>7.7350450786369711</v>
      </c>
      <c r="AX27" s="151">
        <f t="shared" si="20"/>
        <v>8.1115368946672497</v>
      </c>
      <c r="AY27" s="151">
        <f t="shared" si="20"/>
        <v>8.4839549338083646</v>
      </c>
      <c r="AZ27" s="151">
        <f t="shared" si="20"/>
        <v>8.8538038623157931</v>
      </c>
      <c r="BA27" s="151">
        <f t="shared" si="20"/>
        <v>9.222353136545653</v>
      </c>
      <c r="BB27" s="151">
        <f t="shared" si="20"/>
        <v>9.6116338468788012</v>
      </c>
      <c r="BC27" s="151">
        <f t="shared" si="20"/>
        <v>10.019820133878113</v>
      </c>
      <c r="BD27" s="151">
        <f t="shared" si="20"/>
        <v>10.445371557024369</v>
      </c>
      <c r="BE27" s="151">
        <f t="shared" si="20"/>
        <v>11.45412332397891</v>
      </c>
      <c r="BF27" s="151">
        <f t="shared" si="20"/>
        <v>12.412155058107135</v>
      </c>
      <c r="BG27" s="151">
        <f t="shared" si="20"/>
        <v>13.329197033770198</v>
      </c>
      <c r="BH27" s="151">
        <f t="shared" si="20"/>
        <v>14.213458485799809</v>
      </c>
      <c r="BI27" s="151">
        <f t="shared" si="20"/>
        <v>15.071865378872896</v>
      </c>
      <c r="BJ27" s="151">
        <f t="shared" si="20"/>
        <v>15.9102610087033</v>
      </c>
      <c r="BK27" s="151">
        <f t="shared" si="20"/>
        <v>16.733575245192483</v>
      </c>
      <c r="BL27" s="151">
        <f t="shared" si="20"/>
        <v>17.574032406058695</v>
      </c>
      <c r="BM27" s="151">
        <f t="shared" si="20"/>
        <v>18.431494832213016</v>
      </c>
      <c r="BN27" s="260">
        <f t="shared" si="20"/>
        <v>19.305846383478332</v>
      </c>
      <c r="BO27" s="151">
        <f t="shared" si="20"/>
        <v>20.196989074746323</v>
      </c>
      <c r="BP27" s="151">
        <f t="shared" ref="BP27" si="21">BP24+(BO27*$B$38)</f>
        <v>21.104840237971423</v>
      </c>
      <c r="BQ27" s="598">
        <f t="shared" ref="BQ27" si="22">BQ24+(BP27*$B$38)</f>
        <v>22.029330127802787</v>
      </c>
      <c r="BR27" s="682">
        <f t="shared" ref="BR27" si="23">BR24+(BQ27*$B$38)</f>
        <v>22.970399901504614</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P28" s="678"/>
      <c r="BR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464">
        <v>2015</v>
      </c>
      <c r="BP29" s="144">
        <v>2016</v>
      </c>
      <c r="BQ29" s="464">
        <v>2017</v>
      </c>
      <c r="BR29" s="353">
        <v>2018</v>
      </c>
    </row>
    <row r="30" spans="1:71" ht="16.2" thickBot="1" x14ac:dyDescent="0.35">
      <c r="A30" s="44"/>
      <c r="B30" s="26"/>
      <c r="C30" s="7"/>
      <c r="D30" s="7"/>
      <c r="E30" s="7"/>
      <c r="F30" s="7"/>
      <c r="G30" s="7"/>
      <c r="H30" s="7"/>
      <c r="I30" s="7"/>
      <c r="J30" s="7"/>
      <c r="K30" s="7"/>
      <c r="L30" s="7"/>
      <c r="M30" s="7"/>
      <c r="N30" s="7"/>
      <c r="O30" s="7"/>
      <c r="P30" s="7"/>
      <c r="Q30" s="7"/>
      <c r="R30" s="7"/>
      <c r="S30" s="151"/>
      <c r="T30" s="151"/>
      <c r="U30" s="151"/>
      <c r="V30" s="151"/>
      <c r="W30" s="151">
        <f t="shared" ref="W30:BO30" si="24">V27*(1-$B$38)</f>
        <v>0</v>
      </c>
      <c r="X30" s="151">
        <f t="shared" si="24"/>
        <v>5.4243373411297674E-2</v>
      </c>
      <c r="Y30" s="151">
        <f t="shared" si="24"/>
        <v>0.10421911091992785</v>
      </c>
      <c r="Z30" s="151">
        <f t="shared" si="24"/>
        <v>0.15070536129892836</v>
      </c>
      <c r="AA30" s="151">
        <f t="shared" si="24"/>
        <v>0.19435863286191654</v>
      </c>
      <c r="AB30" s="151">
        <f t="shared" si="24"/>
        <v>0.23573280833772595</v>
      </c>
      <c r="AC30" s="151">
        <f t="shared" si="24"/>
        <v>0.27529518733389641</v>
      </c>
      <c r="AD30" s="151">
        <f t="shared" si="24"/>
        <v>0.31344002103725738</v>
      </c>
      <c r="AE30" s="151">
        <f t="shared" si="24"/>
        <v>0.35049993116588535</v>
      </c>
      <c r="AF30" s="151">
        <f t="shared" si="24"/>
        <v>0.38675554390692257</v>
      </c>
      <c r="AG30" s="151">
        <f t="shared" si="24"/>
        <v>0.42244361787422419</v>
      </c>
      <c r="AH30" s="151">
        <f t="shared" si="24"/>
        <v>0.45776390150112578</v>
      </c>
      <c r="AI30" s="151">
        <f t="shared" si="24"/>
        <v>0.49481842740587312</v>
      </c>
      <c r="AJ30" s="151">
        <f t="shared" si="24"/>
        <v>0.53343310648085074</v>
      </c>
      <c r="AK30" s="151">
        <f t="shared" si="24"/>
        <v>0.5734610632821594</v>
      </c>
      <c r="AL30" s="151">
        <f t="shared" si="24"/>
        <v>0.61477838198119772</v>
      </c>
      <c r="AM30" s="151">
        <f t="shared" si="24"/>
        <v>0.6572805173104227</v>
      </c>
      <c r="AN30" s="151">
        <f t="shared" si="24"/>
        <v>0.70087926655119004</v>
      </c>
      <c r="AO30" s="151">
        <f t="shared" si="24"/>
        <v>0.74550021486140317</v>
      </c>
      <c r="AP30" s="151">
        <f t="shared" si="24"/>
        <v>0.7910805799503412</v>
      </c>
      <c r="AQ30" s="151">
        <f t="shared" si="24"/>
        <v>0.83756739367459188</v>
      </c>
      <c r="AR30" s="151">
        <f t="shared" si="24"/>
        <v>0.88491596788747695</v>
      </c>
      <c r="AS30" s="151">
        <f t="shared" si="24"/>
        <v>0.93194254858510905</v>
      </c>
      <c r="AT30" s="151">
        <f t="shared" si="24"/>
        <v>0.97882361827147712</v>
      </c>
      <c r="AU30" s="151">
        <f t="shared" si="24"/>
        <v>1.025708071650385</v>
      </c>
      <c r="AV30" s="151">
        <f t="shared" si="24"/>
        <v>1.0883607679277163</v>
      </c>
      <c r="AW30" s="151">
        <f t="shared" si="24"/>
        <v>1.149375741413075</v>
      </c>
      <c r="AX30" s="151">
        <f t="shared" si="24"/>
        <v>1.2091446643690467</v>
      </c>
      <c r="AY30" s="151">
        <f t="shared" si="24"/>
        <v>1.2679979827277088</v>
      </c>
      <c r="AZ30" s="151">
        <f t="shared" si="24"/>
        <v>1.3262144870097514</v>
      </c>
      <c r="BA30" s="151">
        <f t="shared" si="24"/>
        <v>1.3840293871145313</v>
      </c>
      <c r="BB30" s="151">
        <f t="shared" si="24"/>
        <v>1.44164112485642</v>
      </c>
      <c r="BC30" s="151">
        <f t="shared" si="24"/>
        <v>1.5024936071698214</v>
      </c>
      <c r="BD30" s="151">
        <f t="shared" si="24"/>
        <v>1.5663014151368311</v>
      </c>
      <c r="BE30" s="151">
        <f t="shared" si="24"/>
        <v>1.6328237466140021</v>
      </c>
      <c r="BF30" s="151">
        <f t="shared" si="24"/>
        <v>1.7905121381212001</v>
      </c>
      <c r="BG30" s="151">
        <f t="shared" si="24"/>
        <v>1.9402719582438639</v>
      </c>
      <c r="BH30" s="151">
        <f t="shared" si="24"/>
        <v>2.083624246511437</v>
      </c>
      <c r="BI30" s="151">
        <f t="shared" si="24"/>
        <v>2.2218522730787029</v>
      </c>
      <c r="BJ30" s="151">
        <f t="shared" si="24"/>
        <v>2.3560387069087478</v>
      </c>
      <c r="BK30" s="151">
        <f t="shared" si="24"/>
        <v>2.4870969738139479</v>
      </c>
      <c r="BL30" s="151">
        <f t="shared" si="24"/>
        <v>2.6157977125981873</v>
      </c>
      <c r="BM30" s="151">
        <f t="shared" si="24"/>
        <v>2.7471782386792598</v>
      </c>
      <c r="BN30" s="260">
        <f t="shared" si="24"/>
        <v>2.8812170331453593</v>
      </c>
      <c r="BO30" s="260">
        <f t="shared" si="24"/>
        <v>3.0178959409276982</v>
      </c>
      <c r="BP30" s="260">
        <f t="shared" ref="BP30" si="25">BO27*(1-$B$38)</f>
        <v>3.1571996449635171</v>
      </c>
      <c r="BQ30" s="260">
        <f t="shared" ref="BQ30" si="26">BP27*(1-$B$38)</f>
        <v>3.2991152225580951</v>
      </c>
      <c r="BR30" s="260">
        <f t="shared" ref="BR30" si="27">BQ27*(1-$B$38)</f>
        <v>3.4436317710963875</v>
      </c>
      <c r="BS30" s="47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483"/>
      <c r="BP31" s="483"/>
      <c r="BQ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64">
        <v>2015</v>
      </c>
      <c r="BP32" s="144">
        <v>2016</v>
      </c>
      <c r="BQ32" s="464">
        <v>2017</v>
      </c>
      <c r="BR32" s="353">
        <v>2018</v>
      </c>
    </row>
    <row r="33" spans="1:70" ht="16.2" thickBot="1" x14ac:dyDescent="0.35">
      <c r="A33" s="44"/>
      <c r="B33" s="28"/>
      <c r="C33" s="7"/>
      <c r="D33" s="7"/>
      <c r="E33" s="7"/>
      <c r="F33" s="7"/>
      <c r="G33" s="151"/>
      <c r="H33" s="151"/>
      <c r="I33" s="151"/>
      <c r="J33" s="151"/>
      <c r="K33" s="151"/>
      <c r="L33" s="151"/>
      <c r="M33" s="151"/>
      <c r="N33" s="151"/>
      <c r="O33" s="151"/>
      <c r="P33" s="151"/>
      <c r="Q33" s="151"/>
      <c r="R33" s="151"/>
      <c r="S33" s="151"/>
      <c r="T33" s="151"/>
      <c r="U33" s="151"/>
      <c r="V33" s="151"/>
      <c r="W33" s="151">
        <f t="shared" ref="W33:BR33" si="28">W30*$B$39*16/12</f>
        <v>0</v>
      </c>
      <c r="X33" s="151">
        <f t="shared" si="28"/>
        <v>3.6162248940865116E-2</v>
      </c>
      <c r="Y33" s="151">
        <f t="shared" si="28"/>
        <v>6.9479407279951902E-2</v>
      </c>
      <c r="Z33" s="151">
        <f t="shared" si="28"/>
        <v>0.10047024086595224</v>
      </c>
      <c r="AA33" s="151">
        <f t="shared" si="28"/>
        <v>0.12957242190794435</v>
      </c>
      <c r="AB33" s="151">
        <f t="shared" si="28"/>
        <v>0.15715520555848397</v>
      </c>
      <c r="AC33" s="151">
        <f t="shared" si="28"/>
        <v>0.18353012488926426</v>
      </c>
      <c r="AD33" s="151">
        <f t="shared" si="28"/>
        <v>0.20896001402483824</v>
      </c>
      <c r="AE33" s="151">
        <f t="shared" si="28"/>
        <v>0.23366662077725689</v>
      </c>
      <c r="AF33" s="151">
        <f t="shared" si="28"/>
        <v>0.25783702927128171</v>
      </c>
      <c r="AG33" s="151">
        <f t="shared" si="28"/>
        <v>0.28162907858281611</v>
      </c>
      <c r="AH33" s="151">
        <f t="shared" si="28"/>
        <v>0.30517593433408385</v>
      </c>
      <c r="AI33" s="151">
        <f t="shared" si="28"/>
        <v>0.32987895160391539</v>
      </c>
      <c r="AJ33" s="151">
        <f t="shared" si="28"/>
        <v>0.35562207098723381</v>
      </c>
      <c r="AK33" s="151">
        <f t="shared" si="28"/>
        <v>0.38230737552143962</v>
      </c>
      <c r="AL33" s="151">
        <f t="shared" si="28"/>
        <v>0.40985225465413183</v>
      </c>
      <c r="AM33" s="151">
        <f t="shared" si="28"/>
        <v>0.43818701154028178</v>
      </c>
      <c r="AN33" s="151">
        <f t="shared" si="28"/>
        <v>0.46725284436746001</v>
      </c>
      <c r="AO33" s="151">
        <f t="shared" si="28"/>
        <v>0.49700014324093544</v>
      </c>
      <c r="AP33" s="151">
        <f t="shared" si="28"/>
        <v>0.5273870533002275</v>
      </c>
      <c r="AQ33" s="151">
        <f t="shared" si="28"/>
        <v>0.55837826244972788</v>
      </c>
      <c r="AR33" s="151">
        <f t="shared" si="28"/>
        <v>0.58994397859165126</v>
      </c>
      <c r="AS33" s="151">
        <f t="shared" si="28"/>
        <v>0.62129503239007267</v>
      </c>
      <c r="AT33" s="151">
        <f t="shared" si="28"/>
        <v>0.65254907884765145</v>
      </c>
      <c r="AU33" s="151">
        <f t="shared" si="28"/>
        <v>0.68380538110025668</v>
      </c>
      <c r="AV33" s="151">
        <f t="shared" si="28"/>
        <v>0.72557384528514424</v>
      </c>
      <c r="AW33" s="151">
        <f t="shared" si="28"/>
        <v>0.76625049427538328</v>
      </c>
      <c r="AX33" s="151">
        <f t="shared" si="28"/>
        <v>0.80609644291269777</v>
      </c>
      <c r="AY33" s="151">
        <f t="shared" si="28"/>
        <v>0.84533198848513924</v>
      </c>
      <c r="AZ33" s="151">
        <f t="shared" si="28"/>
        <v>0.88414299133983432</v>
      </c>
      <c r="BA33" s="151">
        <f t="shared" si="28"/>
        <v>0.92268625807635418</v>
      </c>
      <c r="BB33" s="151">
        <f t="shared" si="28"/>
        <v>0.96109408323761336</v>
      </c>
      <c r="BC33" s="151">
        <f t="shared" si="28"/>
        <v>1.001662404779881</v>
      </c>
      <c r="BD33" s="151">
        <f t="shared" si="28"/>
        <v>1.0442009434245541</v>
      </c>
      <c r="BE33" s="151">
        <f t="shared" si="28"/>
        <v>1.0885491644093348</v>
      </c>
      <c r="BF33" s="151">
        <f t="shared" si="28"/>
        <v>1.1936747587474668</v>
      </c>
      <c r="BG33" s="151">
        <f t="shared" si="28"/>
        <v>1.2935146388292427</v>
      </c>
      <c r="BH33" s="151">
        <f t="shared" si="28"/>
        <v>1.3890828310076246</v>
      </c>
      <c r="BI33" s="151">
        <f t="shared" si="28"/>
        <v>1.4812348487191354</v>
      </c>
      <c r="BJ33" s="151">
        <f t="shared" si="28"/>
        <v>1.5706924712724986</v>
      </c>
      <c r="BK33" s="151">
        <f t="shared" si="28"/>
        <v>1.6580646492092985</v>
      </c>
      <c r="BL33" s="151">
        <f t="shared" si="28"/>
        <v>1.7438651417321249</v>
      </c>
      <c r="BM33" s="151">
        <f t="shared" si="28"/>
        <v>1.8314521591195065</v>
      </c>
      <c r="BN33" s="260">
        <f t="shared" si="28"/>
        <v>1.9208113554302395</v>
      </c>
      <c r="BO33" s="260">
        <f t="shared" si="28"/>
        <v>2.0119306272851323</v>
      </c>
      <c r="BP33" s="260">
        <f t="shared" si="28"/>
        <v>2.1047997633090114</v>
      </c>
      <c r="BQ33" s="260">
        <f t="shared" si="28"/>
        <v>2.1994101483720634</v>
      </c>
      <c r="BR33" s="682">
        <f t="shared" si="28"/>
        <v>2.2957545140642583</v>
      </c>
    </row>
    <row r="34" spans="1:70"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1"/>
      <c r="BQ34" s="742"/>
      <c r="BR34" s="742"/>
    </row>
    <row r="35" spans="1:70" ht="38.2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0" ht="18" x14ac:dyDescent="0.4">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0"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0"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0"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0"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0"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0"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0" ht="51.7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0" ht="15.6" x14ac:dyDescent="0.3">
      <c r="A44" s="48" t="s">
        <v>63</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0"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0" ht="16.2" thickBot="1" x14ac:dyDescent="0.35">
      <c r="A46" s="52" t="s">
        <v>337</v>
      </c>
      <c r="B46" s="54">
        <f>DOC!Z35</f>
        <v>0.11997896531049249</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0"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723"/>
      <c r="BQ47" s="33"/>
      <c r="BR47" s="33"/>
    </row>
    <row r="48" spans="1:70" ht="36.75"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481">
        <v>2016</v>
      </c>
      <c r="BQ48" s="464">
        <v>2017</v>
      </c>
      <c r="BR48" s="353">
        <v>2018</v>
      </c>
    </row>
    <row r="49" spans="1:71" s="18" customFormat="1" ht="16.2" thickBot="1" x14ac:dyDescent="0.35">
      <c r="A49" s="315"/>
      <c r="B49" s="303"/>
      <c r="C49" s="167"/>
      <c r="D49" s="167"/>
      <c r="E49" s="167"/>
      <c r="F49" s="167"/>
      <c r="G49" s="167"/>
      <c r="H49" s="167"/>
      <c r="I49" s="167"/>
      <c r="J49" s="167"/>
      <c r="K49" s="167"/>
      <c r="L49" s="167"/>
      <c r="M49" s="167"/>
      <c r="N49" s="167"/>
      <c r="O49" s="167"/>
      <c r="P49" s="167"/>
      <c r="Q49" s="167"/>
      <c r="R49" s="167"/>
      <c r="S49" s="167"/>
      <c r="T49" s="167"/>
      <c r="U49" s="167"/>
      <c r="V49" s="167"/>
      <c r="W49" s="167">
        <f>(W33-$B$40)*(1-$B$41)*10^3</f>
        <v>0</v>
      </c>
      <c r="X49" s="167">
        <f t="shared" ref="X49:BR49" si="29">(X33-$B$40)*(1-$B$41)*10^3</f>
        <v>36.162248940865119</v>
      </c>
      <c r="Y49" s="167">
        <f t="shared" si="29"/>
        <v>69.4794072799519</v>
      </c>
      <c r="Z49" s="167">
        <f t="shared" si="29"/>
        <v>100.47024086595225</v>
      </c>
      <c r="AA49" s="167">
        <f t="shared" si="29"/>
        <v>129.57242190794435</v>
      </c>
      <c r="AB49" s="167">
        <f t="shared" si="29"/>
        <v>157.15520555848397</v>
      </c>
      <c r="AC49" s="167">
        <f t="shared" si="29"/>
        <v>183.53012488926427</v>
      </c>
      <c r="AD49" s="167">
        <f t="shared" si="29"/>
        <v>208.96001402483824</v>
      </c>
      <c r="AE49" s="167">
        <f t="shared" si="29"/>
        <v>233.6666207772569</v>
      </c>
      <c r="AF49" s="167">
        <f t="shared" si="29"/>
        <v>257.83702927128172</v>
      </c>
      <c r="AG49" s="167">
        <f t="shared" si="29"/>
        <v>281.62907858281608</v>
      </c>
      <c r="AH49" s="167">
        <f t="shared" si="29"/>
        <v>305.17593433408388</v>
      </c>
      <c r="AI49" s="167">
        <f t="shared" si="29"/>
        <v>329.87895160391537</v>
      </c>
      <c r="AJ49" s="167">
        <f t="shared" si="29"/>
        <v>355.62207098723383</v>
      </c>
      <c r="AK49" s="167">
        <f t="shared" si="29"/>
        <v>382.30737552143961</v>
      </c>
      <c r="AL49" s="167">
        <f t="shared" si="29"/>
        <v>409.85225465413185</v>
      </c>
      <c r="AM49" s="167">
        <f t="shared" si="29"/>
        <v>438.18701154028179</v>
      </c>
      <c r="AN49" s="167">
        <f t="shared" si="29"/>
        <v>467.25284436746</v>
      </c>
      <c r="AO49" s="167">
        <f t="shared" si="29"/>
        <v>497.00014324093547</v>
      </c>
      <c r="AP49" s="167">
        <f t="shared" si="29"/>
        <v>527.38705330022754</v>
      </c>
      <c r="AQ49" s="167">
        <f t="shared" si="29"/>
        <v>558.37826244972791</v>
      </c>
      <c r="AR49" s="167">
        <f t="shared" si="29"/>
        <v>589.94397859165122</v>
      </c>
      <c r="AS49" s="167">
        <f t="shared" si="29"/>
        <v>621.29503239007272</v>
      </c>
      <c r="AT49" s="167">
        <f t="shared" si="29"/>
        <v>652.54907884765146</v>
      </c>
      <c r="AU49" s="167">
        <f t="shared" si="29"/>
        <v>683.80538110025668</v>
      </c>
      <c r="AV49" s="167">
        <f t="shared" si="29"/>
        <v>725.57384528514422</v>
      </c>
      <c r="AW49" s="167">
        <f t="shared" si="29"/>
        <v>766.25049427538329</v>
      </c>
      <c r="AX49" s="167">
        <f t="shared" si="29"/>
        <v>806.09644291269774</v>
      </c>
      <c r="AY49" s="167">
        <f t="shared" si="29"/>
        <v>845.33198848513928</v>
      </c>
      <c r="AZ49" s="167">
        <f t="shared" si="29"/>
        <v>884.14299133983434</v>
      </c>
      <c r="BA49" s="167">
        <f t="shared" si="29"/>
        <v>922.68625807635419</v>
      </c>
      <c r="BB49" s="167">
        <f t="shared" si="29"/>
        <v>961.0940832376134</v>
      </c>
      <c r="BC49" s="167">
        <f t="shared" si="29"/>
        <v>1001.6624047798809</v>
      </c>
      <c r="BD49" s="167">
        <f t="shared" si="29"/>
        <v>1044.200943424554</v>
      </c>
      <c r="BE49" s="167">
        <f t="shared" si="29"/>
        <v>1088.5491644093347</v>
      </c>
      <c r="BF49" s="167">
        <f t="shared" si="29"/>
        <v>1193.6747587474667</v>
      </c>
      <c r="BG49" s="167">
        <f t="shared" si="29"/>
        <v>1293.5146388292426</v>
      </c>
      <c r="BH49" s="167">
        <f t="shared" si="29"/>
        <v>1389.0828310076247</v>
      </c>
      <c r="BI49" s="167">
        <f t="shared" si="29"/>
        <v>1481.2348487191352</v>
      </c>
      <c r="BJ49" s="167">
        <f t="shared" si="29"/>
        <v>1570.6924712724986</v>
      </c>
      <c r="BK49" s="167">
        <f t="shared" si="29"/>
        <v>1658.0646492092985</v>
      </c>
      <c r="BL49" s="167">
        <f t="shared" si="29"/>
        <v>1743.8651417321248</v>
      </c>
      <c r="BM49" s="167">
        <f t="shared" si="29"/>
        <v>1831.4521591195066</v>
      </c>
      <c r="BN49" s="322">
        <f t="shared" si="29"/>
        <v>1920.8113554302395</v>
      </c>
      <c r="BO49" s="167">
        <f t="shared" si="29"/>
        <v>2011.9306272851322</v>
      </c>
      <c r="BP49" s="322">
        <f t="shared" si="29"/>
        <v>2104.7997633090113</v>
      </c>
      <c r="BQ49" s="322">
        <f t="shared" si="29"/>
        <v>2199.4101483720633</v>
      </c>
      <c r="BR49" s="676">
        <f t="shared" si="29"/>
        <v>2295.7545140642583</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P50" s="678"/>
      <c r="BR50" s="678"/>
      <c r="BS50" s="619"/>
    </row>
    <row r="51" spans="1:71" ht="34.5" customHeight="1" x14ac:dyDescent="0.3">
      <c r="A51" s="60" t="s">
        <v>267</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144">
        <v>2016</v>
      </c>
      <c r="BQ51" s="464">
        <v>2017</v>
      </c>
      <c r="BR51" s="353">
        <v>2018</v>
      </c>
    </row>
    <row r="52" spans="1:71" s="18" customFormat="1" ht="16.2" thickBot="1" x14ac:dyDescent="0.35">
      <c r="A52" s="316"/>
      <c r="B52" s="317"/>
      <c r="C52" s="167"/>
      <c r="D52" s="167"/>
      <c r="E52" s="167"/>
      <c r="F52" s="318"/>
      <c r="G52" s="167"/>
      <c r="H52" s="167"/>
      <c r="I52" s="167"/>
      <c r="J52" s="167"/>
      <c r="K52" s="167"/>
      <c r="L52" s="167"/>
      <c r="M52" s="167"/>
      <c r="N52" s="167"/>
      <c r="O52" s="167"/>
      <c r="P52" s="167"/>
      <c r="Q52" s="167"/>
      <c r="R52" s="167"/>
      <c r="S52" s="167"/>
      <c r="T52" s="167"/>
      <c r="U52" s="167"/>
      <c r="V52" s="167"/>
      <c r="W52" s="167">
        <f t="shared" ref="W52:BR52" si="30">W49*21</f>
        <v>0</v>
      </c>
      <c r="X52" s="167">
        <f t="shared" si="30"/>
        <v>759.40722775816755</v>
      </c>
      <c r="Y52" s="167">
        <f t="shared" si="30"/>
        <v>1459.06755287899</v>
      </c>
      <c r="Z52" s="167">
        <f t="shared" si="30"/>
        <v>2109.8750581849972</v>
      </c>
      <c r="AA52" s="167">
        <f t="shared" si="30"/>
        <v>2721.0208600668311</v>
      </c>
      <c r="AB52" s="167">
        <f t="shared" si="30"/>
        <v>3300.2593167281634</v>
      </c>
      <c r="AC52" s="167">
        <f t="shared" si="30"/>
        <v>3854.1326226745496</v>
      </c>
      <c r="AD52" s="167">
        <f t="shared" si="30"/>
        <v>4388.1602945216027</v>
      </c>
      <c r="AE52" s="167">
        <f t="shared" si="30"/>
        <v>4906.9990363223951</v>
      </c>
      <c r="AF52" s="167">
        <f t="shared" si="30"/>
        <v>5414.5776146969165</v>
      </c>
      <c r="AG52" s="167">
        <f t="shared" si="30"/>
        <v>5914.210650239138</v>
      </c>
      <c r="AH52" s="167">
        <f t="shared" si="30"/>
        <v>6408.6946210157612</v>
      </c>
      <c r="AI52" s="167">
        <f t="shared" si="30"/>
        <v>6927.4579836822231</v>
      </c>
      <c r="AJ52" s="167">
        <f t="shared" si="30"/>
        <v>7468.06349073191</v>
      </c>
      <c r="AK52" s="167">
        <f t="shared" si="30"/>
        <v>8028.454885950232</v>
      </c>
      <c r="AL52" s="167">
        <f t="shared" si="30"/>
        <v>8606.897347736769</v>
      </c>
      <c r="AM52" s="167">
        <f t="shared" si="30"/>
        <v>9201.927242345917</v>
      </c>
      <c r="AN52" s="167">
        <f t="shared" si="30"/>
        <v>9812.3097317166594</v>
      </c>
      <c r="AO52" s="167">
        <f t="shared" si="30"/>
        <v>10437.003008059644</v>
      </c>
      <c r="AP52" s="167">
        <f t="shared" si="30"/>
        <v>11075.128119304778</v>
      </c>
      <c r="AQ52" s="167">
        <f t="shared" si="30"/>
        <v>11725.943511444286</v>
      </c>
      <c r="AR52" s="167">
        <f t="shared" si="30"/>
        <v>12388.823550424675</v>
      </c>
      <c r="AS52" s="167">
        <f t="shared" si="30"/>
        <v>13047.195680191528</v>
      </c>
      <c r="AT52" s="167">
        <f t="shared" si="30"/>
        <v>13703.530655800681</v>
      </c>
      <c r="AU52" s="167">
        <f t="shared" si="30"/>
        <v>14359.91300310539</v>
      </c>
      <c r="AV52" s="167">
        <f t="shared" si="30"/>
        <v>15237.050750988028</v>
      </c>
      <c r="AW52" s="167">
        <f t="shared" si="30"/>
        <v>16091.260379783049</v>
      </c>
      <c r="AX52" s="167">
        <f t="shared" si="30"/>
        <v>16928.025301166654</v>
      </c>
      <c r="AY52" s="167">
        <f t="shared" si="30"/>
        <v>17751.971758187923</v>
      </c>
      <c r="AZ52" s="167">
        <f t="shared" si="30"/>
        <v>18567.00281813652</v>
      </c>
      <c r="BA52" s="167">
        <f t="shared" si="30"/>
        <v>19376.411419603439</v>
      </c>
      <c r="BB52" s="167">
        <f t="shared" si="30"/>
        <v>20182.97574798988</v>
      </c>
      <c r="BC52" s="167">
        <f t="shared" si="30"/>
        <v>21034.9105003775</v>
      </c>
      <c r="BD52" s="167">
        <f t="shared" si="30"/>
        <v>21928.219811915635</v>
      </c>
      <c r="BE52" s="167">
        <f t="shared" si="30"/>
        <v>22859.532452596028</v>
      </c>
      <c r="BF52" s="167">
        <f t="shared" si="30"/>
        <v>25067.169933696801</v>
      </c>
      <c r="BG52" s="167">
        <f t="shared" si="30"/>
        <v>27163.807415414096</v>
      </c>
      <c r="BH52" s="167">
        <f t="shared" si="30"/>
        <v>29170.73945116012</v>
      </c>
      <c r="BI52" s="167">
        <f t="shared" si="30"/>
        <v>31105.931823101841</v>
      </c>
      <c r="BJ52" s="167">
        <f t="shared" si="30"/>
        <v>32984.541896722469</v>
      </c>
      <c r="BK52" s="167">
        <f t="shared" si="30"/>
        <v>34819.357633395266</v>
      </c>
      <c r="BL52" s="167">
        <f t="shared" si="30"/>
        <v>36621.167976374622</v>
      </c>
      <c r="BM52" s="167">
        <f t="shared" si="30"/>
        <v>38460.495341509639</v>
      </c>
      <c r="BN52" s="167">
        <f t="shared" si="30"/>
        <v>40337.038464035031</v>
      </c>
      <c r="BO52" s="322">
        <f t="shared" si="30"/>
        <v>42250.543172987775</v>
      </c>
      <c r="BP52" s="167">
        <f t="shared" si="30"/>
        <v>44200.795029489236</v>
      </c>
      <c r="BQ52" s="167">
        <f t="shared" si="30"/>
        <v>46187.613115813328</v>
      </c>
      <c r="BR52" s="322">
        <f t="shared" si="30"/>
        <v>48210.844795349425</v>
      </c>
      <c r="BS52" s="689"/>
    </row>
  </sheetData>
  <mergeCells count="2">
    <mergeCell ref="A43:B43"/>
    <mergeCell ref="A35:B3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T52"/>
  <sheetViews>
    <sheetView topLeftCell="A40" zoomScale="70" zoomScaleNormal="70" workbookViewId="0">
      <pane xSplit="2" topLeftCell="BL1" activePane="topRight" state="frozen"/>
      <selection pane="topRight" activeCell="A46" sqref="A46"/>
    </sheetView>
  </sheetViews>
  <sheetFormatPr defaultColWidth="9.33203125" defaultRowHeight="14.4" x14ac:dyDescent="0.3"/>
  <cols>
    <col min="1" max="1" width="36.33203125" style="2" customWidth="1"/>
    <col min="2" max="2" width="15.6640625" style="2" customWidth="1"/>
    <col min="3" max="66" width="17.5546875" style="2" customWidth="1"/>
    <col min="67" max="67" width="17.6640625" style="2" customWidth="1"/>
    <col min="68" max="68" width="14.6640625" style="287" customWidth="1"/>
    <col min="69" max="69" width="15.6640625" style="2" customWidth="1"/>
    <col min="70" max="70" width="15" style="2" customWidth="1"/>
    <col min="71" max="16384" width="9.33203125" style="2"/>
  </cols>
  <sheetData>
    <row r="1" spans="1:71" ht="15" thickBot="1" x14ac:dyDescent="0.35"/>
    <row r="2" spans="1:71" ht="15.6" x14ac:dyDescent="0.3">
      <c r="A2" s="79" t="s">
        <v>0</v>
      </c>
      <c r="B2" s="80" t="s">
        <v>47</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464">
        <v>2015</v>
      </c>
      <c r="BP2" s="144">
        <v>2016</v>
      </c>
      <c r="BQ2" s="464">
        <v>2017</v>
      </c>
      <c r="BR2" s="353">
        <v>2018</v>
      </c>
    </row>
    <row r="3" spans="1:71" s="18" customFormat="1" ht="16.2" thickBot="1" x14ac:dyDescent="0.35">
      <c r="A3" s="313"/>
      <c r="B3" s="314"/>
      <c r="C3" s="168">
        <f>Population!D32</f>
        <v>1989267</v>
      </c>
      <c r="D3" s="168">
        <f t="shared" ref="D3:L3" si="0">C3+($C$3*(C6/100))</f>
        <v>2047070.9</v>
      </c>
      <c r="E3" s="168">
        <f t="shared" si="0"/>
        <v>2104874.7999999998</v>
      </c>
      <c r="F3" s="168">
        <f t="shared" si="0"/>
        <v>2162678.6999999997</v>
      </c>
      <c r="G3" s="168">
        <f t="shared" si="0"/>
        <v>2220482.5999999996</v>
      </c>
      <c r="H3" s="168">
        <f t="shared" si="0"/>
        <v>2278286.4999999995</v>
      </c>
      <c r="I3" s="168">
        <f t="shared" si="0"/>
        <v>2336090.3999999994</v>
      </c>
      <c r="J3" s="168">
        <f t="shared" si="0"/>
        <v>2393894.2999999993</v>
      </c>
      <c r="K3" s="168">
        <f t="shared" si="0"/>
        <v>2451698.1999999993</v>
      </c>
      <c r="L3" s="168">
        <f t="shared" si="0"/>
        <v>2509502.0999999992</v>
      </c>
      <c r="M3" s="168">
        <f>Population!E32</f>
        <v>2567306</v>
      </c>
      <c r="N3" s="168">
        <f t="shared" ref="N3:V3" si="1">M3+($M$3*(M6/100))</f>
        <v>2632193.2999999998</v>
      </c>
      <c r="O3" s="168">
        <f t="shared" si="1"/>
        <v>2697080.5999999996</v>
      </c>
      <c r="P3" s="168">
        <f t="shared" si="1"/>
        <v>2761967.8999999994</v>
      </c>
      <c r="Q3" s="168">
        <f t="shared" si="1"/>
        <v>2826855.1999999993</v>
      </c>
      <c r="R3" s="168">
        <f t="shared" si="1"/>
        <v>2891742.4999999991</v>
      </c>
      <c r="S3" s="168">
        <f t="shared" si="1"/>
        <v>2956629.7999999989</v>
      </c>
      <c r="T3" s="168">
        <f t="shared" si="1"/>
        <v>3021517.0999999987</v>
      </c>
      <c r="U3" s="168">
        <f t="shared" si="1"/>
        <v>3086404.3999999985</v>
      </c>
      <c r="V3" s="168">
        <f t="shared" si="1"/>
        <v>3151291.6999999983</v>
      </c>
      <c r="W3" s="168">
        <f>Population!F32</f>
        <v>3216179</v>
      </c>
      <c r="X3" s="168">
        <f t="shared" ref="X3:AF3" si="2">W3+($W$3*(W6/100))</f>
        <v>3359336.8</v>
      </c>
      <c r="Y3" s="168">
        <f t="shared" si="2"/>
        <v>3502494.5999999996</v>
      </c>
      <c r="Z3" s="168">
        <f t="shared" si="2"/>
        <v>3645652.3999999994</v>
      </c>
      <c r="AA3" s="168">
        <f t="shared" si="2"/>
        <v>3788810.1999999993</v>
      </c>
      <c r="AB3" s="168">
        <f t="shared" si="2"/>
        <v>3931967.9999999991</v>
      </c>
      <c r="AC3" s="168">
        <f t="shared" si="2"/>
        <v>4075125.7999999989</v>
      </c>
      <c r="AD3" s="168">
        <f t="shared" si="2"/>
        <v>4218283.5999999987</v>
      </c>
      <c r="AE3" s="168">
        <f t="shared" si="2"/>
        <v>4361441.3999999985</v>
      </c>
      <c r="AF3" s="168">
        <f t="shared" si="2"/>
        <v>4504599.1999999983</v>
      </c>
      <c r="AG3" s="168">
        <f>Population!G32</f>
        <v>4647757</v>
      </c>
      <c r="AH3" s="168">
        <f t="shared" ref="AH3:AP3" si="3">AG3+($AG$3*(AG6/100))</f>
        <v>4782303.8</v>
      </c>
      <c r="AI3" s="168">
        <f t="shared" si="3"/>
        <v>4916850.5999999996</v>
      </c>
      <c r="AJ3" s="168">
        <f t="shared" si="3"/>
        <v>5051397.3999999994</v>
      </c>
      <c r="AK3" s="168">
        <f t="shared" si="3"/>
        <v>5185944.1999999993</v>
      </c>
      <c r="AL3" s="168">
        <f t="shared" si="3"/>
        <v>5320490.9999999991</v>
      </c>
      <c r="AM3" s="168">
        <f t="shared" si="3"/>
        <v>5455037.7999999989</v>
      </c>
      <c r="AN3" s="168">
        <f t="shared" si="3"/>
        <v>5589584.5999999987</v>
      </c>
      <c r="AO3" s="168">
        <f t="shared" si="3"/>
        <v>5724131.3999999985</v>
      </c>
      <c r="AP3" s="168">
        <f t="shared" si="3"/>
        <v>5858678.1999999983</v>
      </c>
      <c r="AQ3" s="168">
        <f>Population!H32</f>
        <v>5993225</v>
      </c>
      <c r="AR3" s="168">
        <f t="shared" ref="AR3:AZ3" si="4">AQ3+($AQ$3*(AQ6/100))</f>
        <v>6220153.5999999996</v>
      </c>
      <c r="AS3" s="168">
        <f t="shared" si="4"/>
        <v>6447082.1999999993</v>
      </c>
      <c r="AT3" s="168">
        <f t="shared" si="4"/>
        <v>6674010.7999999989</v>
      </c>
      <c r="AU3" s="168">
        <f t="shared" si="4"/>
        <v>6900939.3999999985</v>
      </c>
      <c r="AV3" s="168">
        <f t="shared" si="4"/>
        <v>7127867.9999999981</v>
      </c>
      <c r="AW3" s="168">
        <f t="shared" si="4"/>
        <v>7354796.5999999978</v>
      </c>
      <c r="AX3" s="168">
        <f t="shared" si="4"/>
        <v>7581725.1999999974</v>
      </c>
      <c r="AY3" s="168">
        <f t="shared" si="4"/>
        <v>7808653.799999997</v>
      </c>
      <c r="AZ3" s="168">
        <f t="shared" si="4"/>
        <v>8035582.3999999966</v>
      </c>
      <c r="BA3" s="168">
        <f>Population!I32</f>
        <v>8262511</v>
      </c>
      <c r="BB3" s="168">
        <f t="shared" ref="BB3:BJ3" si="5">BA3+($BA$3*(BA6/100))</f>
        <v>8476174.5</v>
      </c>
      <c r="BC3" s="168">
        <f t="shared" si="5"/>
        <v>8689838</v>
      </c>
      <c r="BD3" s="168">
        <f t="shared" si="5"/>
        <v>8903501.5</v>
      </c>
      <c r="BE3" s="168">
        <f t="shared" si="5"/>
        <v>9117165</v>
      </c>
      <c r="BF3" s="168">
        <f t="shared" si="5"/>
        <v>9330828.5</v>
      </c>
      <c r="BG3" s="168">
        <f t="shared" si="5"/>
        <v>9544492</v>
      </c>
      <c r="BH3" s="168">
        <f t="shared" si="5"/>
        <v>9758155.5</v>
      </c>
      <c r="BI3" s="168">
        <f t="shared" si="5"/>
        <v>9971819</v>
      </c>
      <c r="BJ3" s="168">
        <f t="shared" si="5"/>
        <v>10185482.5</v>
      </c>
      <c r="BK3" s="168">
        <f>Population!J32</f>
        <v>10399146</v>
      </c>
      <c r="BL3" s="168">
        <f>BK3+($BK$3*(BK6/100))</f>
        <v>10668061.579219319</v>
      </c>
      <c r="BM3" s="168">
        <f>BL3+($BK$3*(BL6/100))</f>
        <v>10936977.158438638</v>
      </c>
      <c r="BN3" s="492">
        <f>BM3+($BK$3*(BM6/100))</f>
        <v>11205892.737657957</v>
      </c>
      <c r="BO3" s="492">
        <f>BN3+($BK$3*(BN6/100))</f>
        <v>11474808.316877276</v>
      </c>
      <c r="BP3" s="492">
        <f t="shared" ref="BP3:BR3" si="6">BO3+($BK$3*(BO6/100))</f>
        <v>11743723.896096595</v>
      </c>
      <c r="BQ3" s="492">
        <f t="shared" si="6"/>
        <v>12012639.475315914</v>
      </c>
      <c r="BR3" s="492">
        <f t="shared" si="6"/>
        <v>12281555.054535232</v>
      </c>
      <c r="BS3" s="689"/>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P4" s="483"/>
      <c r="BQ4" s="678"/>
      <c r="BS4" s="619"/>
    </row>
    <row r="5" spans="1:71" ht="31.2" x14ac:dyDescent="0.3">
      <c r="A5" s="79" t="s">
        <v>1</v>
      </c>
      <c r="B5" s="80" t="s">
        <v>47</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144">
        <v>2016</v>
      </c>
      <c r="BQ5" s="464">
        <v>2017</v>
      </c>
      <c r="BR5" s="353">
        <v>2018</v>
      </c>
    </row>
    <row r="6" spans="1:71" ht="16.2" thickBot="1" x14ac:dyDescent="0.35">
      <c r="A6" s="42"/>
      <c r="B6" s="22"/>
      <c r="C6" s="154">
        <f t="shared" ref="C6:L6" si="7">((($M$3-$C$3)/$C$3)*100)/10</f>
        <v>2.905788916218889</v>
      </c>
      <c r="D6" s="154">
        <f t="shared" si="7"/>
        <v>2.905788916218889</v>
      </c>
      <c r="E6" s="154">
        <f t="shared" si="7"/>
        <v>2.905788916218889</v>
      </c>
      <c r="F6" s="154">
        <f t="shared" si="7"/>
        <v>2.905788916218889</v>
      </c>
      <c r="G6" s="154">
        <f t="shared" si="7"/>
        <v>2.905788916218889</v>
      </c>
      <c r="H6" s="154">
        <f t="shared" si="7"/>
        <v>2.905788916218889</v>
      </c>
      <c r="I6" s="154">
        <f t="shared" si="7"/>
        <v>2.905788916218889</v>
      </c>
      <c r="J6" s="154">
        <f t="shared" si="7"/>
        <v>2.905788916218889</v>
      </c>
      <c r="K6" s="154">
        <f t="shared" si="7"/>
        <v>2.905788916218889</v>
      </c>
      <c r="L6" s="154">
        <f t="shared" si="7"/>
        <v>2.905788916218889</v>
      </c>
      <c r="M6" s="154">
        <f t="shared" ref="M6:V6" si="8">((($W$3-$M$3)/$M$3)*100)/10</f>
        <v>2.527447059290945</v>
      </c>
      <c r="N6" s="154">
        <f t="shared" si="8"/>
        <v>2.527447059290945</v>
      </c>
      <c r="O6" s="154">
        <f t="shared" si="8"/>
        <v>2.527447059290945</v>
      </c>
      <c r="P6" s="154">
        <f t="shared" si="8"/>
        <v>2.527447059290945</v>
      </c>
      <c r="Q6" s="154">
        <f t="shared" si="8"/>
        <v>2.527447059290945</v>
      </c>
      <c r="R6" s="154">
        <f t="shared" si="8"/>
        <v>2.527447059290945</v>
      </c>
      <c r="S6" s="154">
        <f t="shared" si="8"/>
        <v>2.527447059290945</v>
      </c>
      <c r="T6" s="154">
        <f t="shared" si="8"/>
        <v>2.527447059290945</v>
      </c>
      <c r="U6" s="154">
        <f t="shared" si="8"/>
        <v>2.527447059290945</v>
      </c>
      <c r="V6" s="154">
        <f t="shared" si="8"/>
        <v>2.527447059290945</v>
      </c>
      <c r="W6" s="154">
        <f t="shared" ref="W6:AF6" si="9">((($AG$3-$W$3)/$W$3)*100)/10</f>
        <v>4.4511763804191249</v>
      </c>
      <c r="X6" s="154">
        <f t="shared" si="9"/>
        <v>4.4511763804191249</v>
      </c>
      <c r="Y6" s="154">
        <f t="shared" si="9"/>
        <v>4.4511763804191249</v>
      </c>
      <c r="Z6" s="154">
        <f t="shared" si="9"/>
        <v>4.4511763804191249</v>
      </c>
      <c r="AA6" s="154">
        <f t="shared" si="9"/>
        <v>4.4511763804191249</v>
      </c>
      <c r="AB6" s="154">
        <f t="shared" si="9"/>
        <v>4.4511763804191249</v>
      </c>
      <c r="AC6" s="154">
        <f t="shared" si="9"/>
        <v>4.4511763804191249</v>
      </c>
      <c r="AD6" s="154">
        <f t="shared" si="9"/>
        <v>4.4511763804191249</v>
      </c>
      <c r="AE6" s="154">
        <f t="shared" si="9"/>
        <v>4.4511763804191249</v>
      </c>
      <c r="AF6" s="154">
        <f t="shared" si="9"/>
        <v>4.4511763804191249</v>
      </c>
      <c r="AG6" s="154">
        <f t="shared" ref="AG6:AP6" si="10">((($AQ$3-$AG$3)/$AG$3)*100)/10</f>
        <v>2.8948759584461925</v>
      </c>
      <c r="AH6" s="154">
        <f t="shared" si="10"/>
        <v>2.8948759584461925</v>
      </c>
      <c r="AI6" s="154">
        <f t="shared" si="10"/>
        <v>2.8948759584461925</v>
      </c>
      <c r="AJ6" s="154">
        <f t="shared" si="10"/>
        <v>2.8948759584461925</v>
      </c>
      <c r="AK6" s="154">
        <f t="shared" si="10"/>
        <v>2.8948759584461925</v>
      </c>
      <c r="AL6" s="154">
        <f t="shared" si="10"/>
        <v>2.8948759584461925</v>
      </c>
      <c r="AM6" s="154">
        <f t="shared" si="10"/>
        <v>2.8948759584461925</v>
      </c>
      <c r="AN6" s="154">
        <f t="shared" si="10"/>
        <v>2.8948759584461925</v>
      </c>
      <c r="AO6" s="154">
        <f t="shared" si="10"/>
        <v>2.8948759584461925</v>
      </c>
      <c r="AP6" s="154">
        <f t="shared" si="10"/>
        <v>2.8948759584461925</v>
      </c>
      <c r="AQ6" s="154">
        <f t="shared" ref="AQ6:AZ6" si="11">((($BA$3-$AQ$3)/$AQ$3)*100)/10</f>
        <v>3.7864188312636351</v>
      </c>
      <c r="AR6" s="154">
        <f t="shared" si="11"/>
        <v>3.7864188312636351</v>
      </c>
      <c r="AS6" s="154">
        <f t="shared" si="11"/>
        <v>3.7864188312636351</v>
      </c>
      <c r="AT6" s="154">
        <f t="shared" si="11"/>
        <v>3.7864188312636351</v>
      </c>
      <c r="AU6" s="154">
        <f t="shared" si="11"/>
        <v>3.7864188312636351</v>
      </c>
      <c r="AV6" s="154">
        <f t="shared" si="11"/>
        <v>3.7864188312636351</v>
      </c>
      <c r="AW6" s="154">
        <f t="shared" si="11"/>
        <v>3.7864188312636351</v>
      </c>
      <c r="AX6" s="154">
        <f t="shared" si="11"/>
        <v>3.7864188312636351</v>
      </c>
      <c r="AY6" s="154">
        <f t="shared" si="11"/>
        <v>3.7864188312636351</v>
      </c>
      <c r="AZ6" s="154">
        <f t="shared" si="11"/>
        <v>3.7864188312636351</v>
      </c>
      <c r="BA6" s="154">
        <f t="shared" ref="BA6:BR6" si="12">((($BK$3-$BA$3)/$BA$3)*100)/10</f>
        <v>2.5859390686439028</v>
      </c>
      <c r="BB6" s="154">
        <f t="shared" si="12"/>
        <v>2.5859390686439028</v>
      </c>
      <c r="BC6" s="154">
        <f t="shared" si="12"/>
        <v>2.5859390686439028</v>
      </c>
      <c r="BD6" s="154">
        <f t="shared" si="12"/>
        <v>2.5859390686439028</v>
      </c>
      <c r="BE6" s="154">
        <f t="shared" si="12"/>
        <v>2.5859390686439028</v>
      </c>
      <c r="BF6" s="154">
        <f t="shared" si="12"/>
        <v>2.5859390686439028</v>
      </c>
      <c r="BG6" s="154">
        <f t="shared" si="12"/>
        <v>2.5859390686439028</v>
      </c>
      <c r="BH6" s="154">
        <f t="shared" si="12"/>
        <v>2.5859390686439028</v>
      </c>
      <c r="BI6" s="154">
        <f t="shared" si="12"/>
        <v>2.5859390686439028</v>
      </c>
      <c r="BJ6" s="154">
        <f t="shared" si="12"/>
        <v>2.5859390686439028</v>
      </c>
      <c r="BK6" s="154">
        <f t="shared" si="12"/>
        <v>2.5859390686439028</v>
      </c>
      <c r="BL6" s="154">
        <f t="shared" si="12"/>
        <v>2.5859390686439028</v>
      </c>
      <c r="BM6" s="154">
        <f t="shared" si="12"/>
        <v>2.5859390686439028</v>
      </c>
      <c r="BN6" s="212">
        <f t="shared" si="12"/>
        <v>2.5859390686439028</v>
      </c>
      <c r="BO6" s="212">
        <f t="shared" si="12"/>
        <v>2.5859390686439028</v>
      </c>
      <c r="BP6" s="212">
        <f t="shared" si="12"/>
        <v>2.5859390686439028</v>
      </c>
      <c r="BQ6" s="212">
        <f t="shared" si="12"/>
        <v>2.5859390686439028</v>
      </c>
      <c r="BR6" s="672">
        <f t="shared" si="12"/>
        <v>2.5859390686439028</v>
      </c>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512"/>
      <c r="BP7" s="678"/>
      <c r="BQ7" s="678"/>
      <c r="BR7" s="678"/>
      <c r="BS7" s="619"/>
    </row>
    <row r="8" spans="1:71" ht="31.2"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464">
        <v>2015</v>
      </c>
      <c r="BP8" s="144">
        <v>2016</v>
      </c>
      <c r="BQ8" s="464">
        <v>2017</v>
      </c>
      <c r="BR8" s="353">
        <v>2018</v>
      </c>
    </row>
    <row r="9" spans="1:71" ht="16.2" thickBot="1" x14ac:dyDescent="0.35">
      <c r="A9" s="39"/>
      <c r="B9" s="24"/>
      <c r="C9" s="151">
        <f t="shared" ref="C9:K9" si="13">D9-($M$9*(C12/100))</f>
        <v>0.25770932356677601</v>
      </c>
      <c r="D9" s="151">
        <f t="shared" si="13"/>
        <v>0.2610580887882652</v>
      </c>
      <c r="E9" s="151">
        <f t="shared" si="13"/>
        <v>0.26440685400975439</v>
      </c>
      <c r="F9" s="151">
        <f t="shared" si="13"/>
        <v>0.26775561923124358</v>
      </c>
      <c r="G9" s="151">
        <f t="shared" si="13"/>
        <v>0.27110438445273277</v>
      </c>
      <c r="H9" s="151">
        <f t="shared" si="13"/>
        <v>0.27445314967422196</v>
      </c>
      <c r="I9" s="151">
        <f t="shared" si="13"/>
        <v>0.27780191489571116</v>
      </c>
      <c r="J9" s="151">
        <f t="shared" si="13"/>
        <v>0.28115068011720035</v>
      </c>
      <c r="K9" s="151">
        <f t="shared" si="13"/>
        <v>0.28449944533868954</v>
      </c>
      <c r="L9" s="151">
        <f>M9-($M$9*(L12/100))</f>
        <v>0.28784821056017873</v>
      </c>
      <c r="M9" s="151">
        <f t="shared" ref="M9:U9" si="14">N9-($W$9*(M12/100))</f>
        <v>0.29119697578166792</v>
      </c>
      <c r="N9" s="151">
        <f t="shared" si="14"/>
        <v>0.29454070917135711</v>
      </c>
      <c r="O9" s="151">
        <f t="shared" si="14"/>
        <v>0.29788444256104629</v>
      </c>
      <c r="P9" s="151">
        <f t="shared" si="14"/>
        <v>0.30122817595073548</v>
      </c>
      <c r="Q9" s="151">
        <f t="shared" si="14"/>
        <v>0.30457190934042466</v>
      </c>
      <c r="R9" s="151">
        <f t="shared" si="14"/>
        <v>0.30791564273011385</v>
      </c>
      <c r="S9" s="151">
        <f t="shared" si="14"/>
        <v>0.31125937611980303</v>
      </c>
      <c r="T9" s="151">
        <f t="shared" si="14"/>
        <v>0.31460310950949222</v>
      </c>
      <c r="U9" s="151">
        <f t="shared" si="14"/>
        <v>0.3179468428991814</v>
      </c>
      <c r="V9" s="151">
        <f>W9-($W$9*(V12/100))</f>
        <v>0.32129057628887059</v>
      </c>
      <c r="W9" s="151">
        <f t="shared" ref="W9:AE9" si="15">X9-($AG$9*(W12/100))</f>
        <v>0.32463430967855977</v>
      </c>
      <c r="X9" s="151">
        <f t="shared" si="15"/>
        <v>0.33022882826270378</v>
      </c>
      <c r="Y9" s="151">
        <f t="shared" si="15"/>
        <v>0.33582334684684778</v>
      </c>
      <c r="Z9" s="151">
        <f t="shared" si="15"/>
        <v>0.34141786543099178</v>
      </c>
      <c r="AA9" s="151">
        <f t="shared" si="15"/>
        <v>0.34701238401513579</v>
      </c>
      <c r="AB9" s="151">
        <f t="shared" si="15"/>
        <v>0.35260690259927979</v>
      </c>
      <c r="AC9" s="151">
        <f t="shared" si="15"/>
        <v>0.3582014211834238</v>
      </c>
      <c r="AD9" s="151">
        <f t="shared" si="15"/>
        <v>0.3637959397675678</v>
      </c>
      <c r="AE9" s="151">
        <f t="shared" si="15"/>
        <v>0.3693904583517118</v>
      </c>
      <c r="AF9" s="151">
        <f>AG9-($AG$9*(AF12/100))</f>
        <v>0.37498497693585581</v>
      </c>
      <c r="AG9" s="151">
        <f t="shared" ref="AG9:AO9" si="16">AH9-($AQ$9*(AG12/100))</f>
        <v>0.38057949551999981</v>
      </c>
      <c r="AH9" s="151">
        <f t="shared" si="16"/>
        <v>0.38344407236799982</v>
      </c>
      <c r="AI9" s="151">
        <f t="shared" si="16"/>
        <v>0.38630864921599983</v>
      </c>
      <c r="AJ9" s="151">
        <f t="shared" si="16"/>
        <v>0.38917322606399984</v>
      </c>
      <c r="AK9" s="151">
        <f t="shared" si="16"/>
        <v>0.39203780291199986</v>
      </c>
      <c r="AL9" s="151">
        <f t="shared" si="16"/>
        <v>0.39490237975999987</v>
      </c>
      <c r="AM9" s="151">
        <f t="shared" si="16"/>
        <v>0.39776695660799988</v>
      </c>
      <c r="AN9" s="151">
        <f t="shared" si="16"/>
        <v>0.40063153345599989</v>
      </c>
      <c r="AO9" s="151">
        <f t="shared" si="16"/>
        <v>0.4034961103039999</v>
      </c>
      <c r="AP9" s="151">
        <f>AQ9-($AQ$9*(AP12/100))</f>
        <v>0.40636068715199991</v>
      </c>
      <c r="AQ9" s="151">
        <f t="shared" ref="AQ9:AY9" si="17">AR9-($BA$9*AQ12%)</f>
        <v>0.40922526399999992</v>
      </c>
      <c r="AR9" s="151">
        <f t="shared" si="17"/>
        <v>0.41491153759999994</v>
      </c>
      <c r="AS9" s="151">
        <f t="shared" si="17"/>
        <v>0.42059781119999995</v>
      </c>
      <c r="AT9" s="151">
        <f t="shared" si="17"/>
        <v>0.42628408479999996</v>
      </c>
      <c r="AU9" s="151">
        <f t="shared" si="17"/>
        <v>0.43197035839999998</v>
      </c>
      <c r="AV9" s="151">
        <f t="shared" si="17"/>
        <v>0.43765663199999999</v>
      </c>
      <c r="AW9" s="151">
        <f t="shared" si="17"/>
        <v>0.4433429056</v>
      </c>
      <c r="AX9" s="151">
        <f t="shared" si="17"/>
        <v>0.44902917920000002</v>
      </c>
      <c r="AY9" s="151">
        <f t="shared" si="17"/>
        <v>0.45471545280000003</v>
      </c>
      <c r="AZ9" s="151">
        <f>BA9-($BA$9*AZ12%)</f>
        <v>0.46040172640000004</v>
      </c>
      <c r="BA9" s="151">
        <f>BB9-($BE$9*BA12%)</f>
        <v>0.46608800000000006</v>
      </c>
      <c r="BB9" s="151">
        <f>BC9-($BE$9*BB12%)</f>
        <v>0.47206600000000004</v>
      </c>
      <c r="BC9" s="151">
        <f>BD9-($BE$9*BC12%)</f>
        <v>0.47804400000000002</v>
      </c>
      <c r="BD9" s="151">
        <f>BE9-($BE$9*BD12%)</f>
        <v>0.48402200000000001</v>
      </c>
      <c r="BE9" s="151">
        <f>'Per Capita Generation'!E33</f>
        <v>0.49</v>
      </c>
      <c r="BF9" s="151">
        <f t="shared" ref="BF9:BK9" si="18">BE9+($BE$9*(BE12/100))</f>
        <v>0.49597799999999997</v>
      </c>
      <c r="BG9" s="151">
        <f t="shared" si="18"/>
        <v>0.50195599999999996</v>
      </c>
      <c r="BH9" s="151">
        <f t="shared" si="18"/>
        <v>0.507934</v>
      </c>
      <c r="BI9" s="151">
        <f t="shared" si="18"/>
        <v>0.51391200000000004</v>
      </c>
      <c r="BJ9" s="151">
        <f t="shared" si="18"/>
        <v>0.51989000000000007</v>
      </c>
      <c r="BK9" s="151">
        <f t="shared" si="18"/>
        <v>0.52586800000000011</v>
      </c>
      <c r="BL9" s="196">
        <f>BK9+($BK$9*(BK12/100))</f>
        <v>0.53228358960000011</v>
      </c>
      <c r="BM9" s="196">
        <f>BL9+($BK$9*(BL12/100))</f>
        <v>0.5386991792000001</v>
      </c>
      <c r="BN9" s="488">
        <f>BM9+($BK$9*(BM12/100))</f>
        <v>0.54511476880000009</v>
      </c>
      <c r="BO9" s="488">
        <f>BN9+($BK$9*(BN12/100))</f>
        <v>0.55153035840000009</v>
      </c>
      <c r="BP9" s="488">
        <f t="shared" ref="BP9:BR9" si="19">BO9+($BK$9*(BO12/100))</f>
        <v>0.55794594800000008</v>
      </c>
      <c r="BQ9" s="488">
        <f t="shared" si="19"/>
        <v>0.56436153760000007</v>
      </c>
      <c r="BR9" s="661">
        <f t="shared" si="19"/>
        <v>0.57077712720000007</v>
      </c>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P10" s="678"/>
      <c r="BQ10" s="678"/>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464">
        <v>2015</v>
      </c>
      <c r="BP11" s="144">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24">
        <v>1.22</v>
      </c>
      <c r="BP12" s="24">
        <v>1.22</v>
      </c>
      <c r="BQ12" s="24">
        <v>1.22</v>
      </c>
      <c r="BR12" s="24">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78"/>
      <c r="BP13" s="765"/>
      <c r="BQ13" s="765"/>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464">
        <v>2015</v>
      </c>
      <c r="BP14" s="144">
        <v>2016</v>
      </c>
      <c r="BQ14" s="464">
        <v>2017</v>
      </c>
      <c r="BR14" s="353">
        <v>2018</v>
      </c>
    </row>
    <row r="15" spans="1:71" s="18" customFormat="1" ht="16.2" thickBot="1" x14ac:dyDescent="0.35">
      <c r="A15" s="321"/>
      <c r="B15" s="322"/>
      <c r="C15" s="307">
        <f t="shared" ref="C15:AX15" si="20">C9*C3*365/10^6</f>
        <v>187.11821833175406</v>
      </c>
      <c r="D15" s="307">
        <f t="shared" si="20"/>
        <v>195.05761212034699</v>
      </c>
      <c r="E15" s="307">
        <f t="shared" si="20"/>
        <v>203.13831324263001</v>
      </c>
      <c r="F15" s="307">
        <f t="shared" si="20"/>
        <v>211.36032169860309</v>
      </c>
      <c r="G15" s="307">
        <f t="shared" si="20"/>
        <v>219.72363748826632</v>
      </c>
      <c r="H15" s="307">
        <f t="shared" si="20"/>
        <v>228.22826061161962</v>
      </c>
      <c r="I15" s="307">
        <f t="shared" si="20"/>
        <v>236.87419106866304</v>
      </c>
      <c r="J15" s="307">
        <f t="shared" si="20"/>
        <v>245.66142885939649</v>
      </c>
      <c r="K15" s="307">
        <f t="shared" si="20"/>
        <v>254.5899739838201</v>
      </c>
      <c r="L15" s="307">
        <f t="shared" si="20"/>
        <v>263.65982644193383</v>
      </c>
      <c r="M15" s="307">
        <f t="shared" si="20"/>
        <v>272.87098623373771</v>
      </c>
      <c r="N15" s="307">
        <f t="shared" si="20"/>
        <v>282.98014965920453</v>
      </c>
      <c r="O15" s="307">
        <f t="shared" si="20"/>
        <v>293.24769814172242</v>
      </c>
      <c r="P15" s="307">
        <f t="shared" si="20"/>
        <v>303.67363168129134</v>
      </c>
      <c r="Q15" s="307">
        <f t="shared" si="20"/>
        <v>314.25795027791139</v>
      </c>
      <c r="R15" s="307">
        <f t="shared" si="20"/>
        <v>325.00065393158241</v>
      </c>
      <c r="S15" s="307">
        <f t="shared" si="20"/>
        <v>335.90174264230444</v>
      </c>
      <c r="T15" s="307">
        <f t="shared" si="20"/>
        <v>346.96121641007755</v>
      </c>
      <c r="U15" s="307">
        <f t="shared" si="20"/>
        <v>358.1790752349018</v>
      </c>
      <c r="V15" s="307">
        <f t="shared" si="20"/>
        <v>369.55531911677701</v>
      </c>
      <c r="W15" s="307">
        <f t="shared" si="20"/>
        <v>381.08994805570347</v>
      </c>
      <c r="X15" s="307">
        <f t="shared" si="20"/>
        <v>404.91269714937999</v>
      </c>
      <c r="Y15" s="307">
        <f t="shared" si="20"/>
        <v>429.32010249302914</v>
      </c>
      <c r="Z15" s="307">
        <f t="shared" si="20"/>
        <v>454.3121640866508</v>
      </c>
      <c r="AA15" s="307">
        <f t="shared" si="20"/>
        <v>479.88888193024502</v>
      </c>
      <c r="AB15" s="307">
        <f t="shared" si="20"/>
        <v>506.05025602381193</v>
      </c>
      <c r="AC15" s="307">
        <f t="shared" si="20"/>
        <v>532.79628636735129</v>
      </c>
      <c r="AD15" s="307">
        <f t="shared" si="20"/>
        <v>560.12697296086321</v>
      </c>
      <c r="AE15" s="307">
        <f t="shared" si="20"/>
        <v>588.04231580434782</v>
      </c>
      <c r="AF15" s="307">
        <f t="shared" si="20"/>
        <v>616.542314897805</v>
      </c>
      <c r="AG15" s="307">
        <f t="shared" si="20"/>
        <v>645.62697024123486</v>
      </c>
      <c r="AH15" s="307">
        <f t="shared" si="20"/>
        <v>669.31730619613052</v>
      </c>
      <c r="AI15" s="307">
        <f t="shared" si="20"/>
        <v>693.28899849425056</v>
      </c>
      <c r="AJ15" s="307">
        <f t="shared" si="20"/>
        <v>717.54204713559488</v>
      </c>
      <c r="AK15" s="307">
        <f t="shared" si="20"/>
        <v>742.07645212016337</v>
      </c>
      <c r="AL15" s="307">
        <f t="shared" si="20"/>
        <v>766.89221344795635</v>
      </c>
      <c r="AM15" s="307">
        <f t="shared" si="20"/>
        <v>791.9893311189735</v>
      </c>
      <c r="AN15" s="307">
        <f t="shared" si="20"/>
        <v>817.36780513321503</v>
      </c>
      <c r="AO15" s="307">
        <f t="shared" si="20"/>
        <v>843.02763549068084</v>
      </c>
      <c r="AP15" s="307">
        <f t="shared" si="20"/>
        <v>868.96882219137092</v>
      </c>
      <c r="AQ15" s="307">
        <f t="shared" si="20"/>
        <v>895.19136523528573</v>
      </c>
      <c r="AR15" s="307">
        <f t="shared" si="20"/>
        <v>941.99692541372383</v>
      </c>
      <c r="AS15" s="307">
        <f t="shared" si="20"/>
        <v>989.74446161046524</v>
      </c>
      <c r="AT15" s="307">
        <f t="shared" si="20"/>
        <v>1038.4339738255101</v>
      </c>
      <c r="AU15" s="307">
        <f t="shared" si="20"/>
        <v>1088.0654620588582</v>
      </c>
      <c r="AV15" s="307">
        <f t="shared" si="20"/>
        <v>1138.63892631051</v>
      </c>
      <c r="AW15" s="307">
        <f t="shared" si="20"/>
        <v>1190.154366580465</v>
      </c>
      <c r="AX15" s="307">
        <f t="shared" si="20"/>
        <v>1242.6117828687234</v>
      </c>
      <c r="AY15" s="307">
        <f>AY9*AY3*365/10^6</f>
        <v>1296.0111751752856</v>
      </c>
      <c r="AZ15" s="307">
        <f t="shared" ref="AZ15:BR15" si="21">AZ9*AZ3*365/10^6</f>
        <v>1350.3525435001507</v>
      </c>
      <c r="BA15" s="307">
        <f t="shared" si="21"/>
        <v>1405.6358878433202</v>
      </c>
      <c r="BB15" s="307">
        <f t="shared" si="21"/>
        <v>1460.479533903705</v>
      </c>
      <c r="BC15" s="307">
        <f t="shared" si="21"/>
        <v>1516.2555946582802</v>
      </c>
      <c r="BD15" s="307">
        <f t="shared" si="21"/>
        <v>1572.964070107045</v>
      </c>
      <c r="BE15" s="307">
        <f t="shared" si="21"/>
        <v>1630.6049602499997</v>
      </c>
      <c r="BF15" s="307">
        <f t="shared" si="21"/>
        <v>1689.1782650871451</v>
      </c>
      <c r="BG15" s="307">
        <f t="shared" si="21"/>
        <v>1748.6839846184798</v>
      </c>
      <c r="BH15" s="307">
        <f t="shared" si="21"/>
        <v>1809.1221188440052</v>
      </c>
      <c r="BI15" s="307">
        <f t="shared" si="21"/>
        <v>1870.49266776372</v>
      </c>
      <c r="BJ15" s="307">
        <f t="shared" si="21"/>
        <v>1932.7956313776256</v>
      </c>
      <c r="BK15" s="307">
        <f t="shared" si="21"/>
        <v>1996.0310096857204</v>
      </c>
      <c r="BL15" s="307">
        <f t="shared" si="21"/>
        <v>2072.6284506831576</v>
      </c>
      <c r="BM15" s="307">
        <f t="shared" si="21"/>
        <v>2150.485325635716</v>
      </c>
      <c r="BN15" s="312">
        <f t="shared" si="21"/>
        <v>2229.6016345433959</v>
      </c>
      <c r="BO15" s="312">
        <f t="shared" si="21"/>
        <v>2309.9773774061982</v>
      </c>
      <c r="BP15" s="312">
        <f t="shared" si="21"/>
        <v>2391.6125542241221</v>
      </c>
      <c r="BQ15" s="312">
        <f t="shared" si="21"/>
        <v>2474.5071649971683</v>
      </c>
      <c r="BR15" s="312">
        <f t="shared" si="21"/>
        <v>2558.6612097253346</v>
      </c>
      <c r="BS15" s="689"/>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P16" s="483"/>
      <c r="BQ16" s="483"/>
      <c r="BR16" s="678"/>
    </row>
    <row r="17" spans="1:71" ht="46.8" x14ac:dyDescent="0.3">
      <c r="A17" s="79" t="s">
        <v>6</v>
      </c>
      <c r="B17" s="80" t="s">
        <v>47</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81">
        <v>2015</v>
      </c>
      <c r="BP17" s="144">
        <v>2016</v>
      </c>
      <c r="BQ17" s="464">
        <v>2017</v>
      </c>
      <c r="BR17" s="353">
        <v>2018</v>
      </c>
    </row>
    <row r="18" spans="1:71" ht="16.2" thickBot="1" x14ac:dyDescent="0.35">
      <c r="A18" s="44"/>
      <c r="B18" s="26"/>
      <c r="C18" s="155">
        <f>'Proportion going to landfill'!$D$34</f>
        <v>70</v>
      </c>
      <c r="D18" s="155">
        <f>'Proportion going to landfill'!$D$34</f>
        <v>70</v>
      </c>
      <c r="E18" s="155">
        <f>'Proportion going to landfill'!$D$34</f>
        <v>70</v>
      </c>
      <c r="F18" s="155">
        <f>'Proportion going to landfill'!$D$34</f>
        <v>70</v>
      </c>
      <c r="G18" s="155">
        <f>'Proportion going to landfill'!$D$34</f>
        <v>70</v>
      </c>
      <c r="H18" s="155">
        <f>'Proportion going to landfill'!$D$34</f>
        <v>70</v>
      </c>
      <c r="I18" s="155">
        <f>'Proportion going to landfill'!$D$34</f>
        <v>70</v>
      </c>
      <c r="J18" s="155">
        <f>'Proportion going to landfill'!$D$34</f>
        <v>70</v>
      </c>
      <c r="K18" s="155">
        <f>'Proportion going to landfill'!$D$34</f>
        <v>70</v>
      </c>
      <c r="L18" s="155">
        <f>'Proportion going to landfill'!$D$34</f>
        <v>70</v>
      </c>
      <c r="M18" s="155">
        <f>'Proportion going to landfill'!$D$34</f>
        <v>70</v>
      </c>
      <c r="N18" s="155">
        <f>'Proportion going to landfill'!$D$34</f>
        <v>70</v>
      </c>
      <c r="O18" s="155">
        <f>'Proportion going to landfill'!$D$34</f>
        <v>70</v>
      </c>
      <c r="P18" s="155">
        <f>'Proportion going to landfill'!$D$34</f>
        <v>70</v>
      </c>
      <c r="Q18" s="155">
        <f>'Proportion going to landfill'!$D$34</f>
        <v>70</v>
      </c>
      <c r="R18" s="155">
        <f>'Proportion going to landfill'!$D$34</f>
        <v>70</v>
      </c>
      <c r="S18" s="155">
        <f>'Proportion going to landfill'!$D$34</f>
        <v>70</v>
      </c>
      <c r="T18" s="155">
        <f>'Proportion going to landfill'!$D$34</f>
        <v>70</v>
      </c>
      <c r="U18" s="155">
        <f>'Proportion going to landfill'!$D$34</f>
        <v>70</v>
      </c>
      <c r="V18" s="155">
        <f>'Proportion going to landfill'!$D$34</f>
        <v>70</v>
      </c>
      <c r="W18" s="155">
        <f>'Proportion going to landfill'!$D$34</f>
        <v>70</v>
      </c>
      <c r="X18" s="155">
        <f>'Proportion going to landfill'!$D$34</f>
        <v>70</v>
      </c>
      <c r="Y18" s="155">
        <f>'Proportion going to landfill'!$D$34</f>
        <v>70</v>
      </c>
      <c r="Z18" s="155">
        <f>'Proportion going to landfill'!$D$34</f>
        <v>70</v>
      </c>
      <c r="AA18" s="155">
        <f>'Proportion going to landfill'!$D$34</f>
        <v>70</v>
      </c>
      <c r="AB18" s="155">
        <f>'Proportion going to landfill'!$D$34</f>
        <v>70</v>
      </c>
      <c r="AC18" s="155">
        <f>'Proportion going to landfill'!$D$34</f>
        <v>70</v>
      </c>
      <c r="AD18" s="155">
        <f>'Proportion going to landfill'!$D$34</f>
        <v>70</v>
      </c>
      <c r="AE18" s="155">
        <f>'Proportion going to landfill'!$D$34</f>
        <v>70</v>
      </c>
      <c r="AF18" s="155">
        <f>'Proportion going to landfill'!$D$34</f>
        <v>70</v>
      </c>
      <c r="AG18" s="155">
        <f>'Proportion going to landfill'!$D$34</f>
        <v>70</v>
      </c>
      <c r="AH18" s="155">
        <f>'Proportion going to landfill'!$D$34</f>
        <v>70</v>
      </c>
      <c r="AI18" s="155">
        <f>'Proportion going to landfill'!$D$34</f>
        <v>70</v>
      </c>
      <c r="AJ18" s="155">
        <f>'Proportion going to landfill'!$D$34</f>
        <v>70</v>
      </c>
      <c r="AK18" s="155">
        <f>'Proportion going to landfill'!$D$34</f>
        <v>70</v>
      </c>
      <c r="AL18" s="155">
        <f>'Proportion going to landfill'!$D$34</f>
        <v>70</v>
      </c>
      <c r="AM18" s="155">
        <f>'Proportion going to landfill'!$D$34</f>
        <v>70</v>
      </c>
      <c r="AN18" s="155">
        <f>'Proportion going to landfill'!$D$34</f>
        <v>70</v>
      </c>
      <c r="AO18" s="155">
        <f>'Proportion going to landfill'!$D$34</f>
        <v>70</v>
      </c>
      <c r="AP18" s="155">
        <f>'Proportion going to landfill'!$D$34</f>
        <v>70</v>
      </c>
      <c r="AQ18" s="155">
        <f>'Proportion going to landfill'!$D$34</f>
        <v>70</v>
      </c>
      <c r="AR18" s="155">
        <f>'Proportion going to landfill'!$D$34</f>
        <v>70</v>
      </c>
      <c r="AS18" s="155">
        <f>'Proportion going to landfill'!$D$34</f>
        <v>70</v>
      </c>
      <c r="AT18" s="155">
        <f>'Proportion going to landfill'!$D$34</f>
        <v>70</v>
      </c>
      <c r="AU18" s="155">
        <f>'Proportion going to landfill'!$D$34</f>
        <v>70</v>
      </c>
      <c r="AV18" s="155">
        <f>'Proportion going to landfill'!$D$34</f>
        <v>70</v>
      </c>
      <c r="AW18" s="155">
        <f>'Proportion going to landfill'!$D$34</f>
        <v>70</v>
      </c>
      <c r="AX18" s="155">
        <f>'Proportion going to landfill'!$D$34</f>
        <v>70</v>
      </c>
      <c r="AY18" s="155">
        <f>'Proportion going to landfill'!$D$34</f>
        <v>70</v>
      </c>
      <c r="AZ18" s="155">
        <f>'Proportion going to landfill'!$D$34</f>
        <v>70</v>
      </c>
      <c r="BA18" s="155">
        <f>'Proportion going to landfill'!$D$34</f>
        <v>70</v>
      </c>
      <c r="BB18" s="155">
        <f>'Proportion going to landfill'!$D$34</f>
        <v>70</v>
      </c>
      <c r="BC18" s="155">
        <f>'Proportion going to landfill'!$D$34</f>
        <v>70</v>
      </c>
      <c r="BD18" s="155">
        <f>'Proportion going to landfill'!$D$34</f>
        <v>70</v>
      </c>
      <c r="BE18" s="155">
        <f>'Proportion going to landfill'!$D$34</f>
        <v>70</v>
      </c>
      <c r="BF18" s="155">
        <f>'Proportion going to landfill'!$D$34</f>
        <v>70</v>
      </c>
      <c r="BG18" s="155">
        <f>'Proportion going to landfill'!$D$34</f>
        <v>70</v>
      </c>
      <c r="BH18" s="155">
        <f>'Proportion going to landfill'!$D$34</f>
        <v>70</v>
      </c>
      <c r="BI18" s="155">
        <f>'Proportion going to landfill'!$D$34</f>
        <v>70</v>
      </c>
      <c r="BJ18" s="155">
        <f>'Proportion going to landfill'!$D$34</f>
        <v>70</v>
      </c>
      <c r="BK18" s="155">
        <f>'Proportion going to landfill'!$E$34</f>
        <v>70</v>
      </c>
      <c r="BL18" s="155">
        <f>'Proportion going to landfill'!$E$34</f>
        <v>70</v>
      </c>
      <c r="BM18" s="155">
        <f>'Proportion going to landfill'!$F$34</f>
        <v>70</v>
      </c>
      <c r="BN18" s="495">
        <f>'Proportion going to landfill'!$G$34</f>
        <v>70</v>
      </c>
      <c r="BO18" s="515">
        <f>'Proportion going to landfill'!H34</f>
        <v>70</v>
      </c>
      <c r="BP18" s="515">
        <f>'Proportion going to landfill'!I34</f>
        <v>70</v>
      </c>
      <c r="BQ18" s="515">
        <f>'Proportion going to landfill'!J34</f>
        <v>70</v>
      </c>
      <c r="BR18" s="674">
        <f>'Proportion going to landfill'!K34</f>
        <v>70</v>
      </c>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213"/>
      <c r="BO19" s="678"/>
      <c r="BP19" s="765"/>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464">
        <v>2017</v>
      </c>
      <c r="BR20" s="353">
        <v>2018</v>
      </c>
    </row>
    <row r="21" spans="1:71" s="18" customFormat="1" ht="16.2" thickBot="1" x14ac:dyDescent="0.35">
      <c r="A21" s="323"/>
      <c r="B21" s="324"/>
      <c r="C21" s="167">
        <f t="shared" ref="C21:AH21" si="22">C18%*C15</f>
        <v>130.98275283222785</v>
      </c>
      <c r="D21" s="167">
        <f t="shared" si="22"/>
        <v>136.54032848424288</v>
      </c>
      <c r="E21" s="167">
        <f t="shared" si="22"/>
        <v>142.196819269841</v>
      </c>
      <c r="F21" s="167">
        <f t="shared" si="22"/>
        <v>147.95222518902216</v>
      </c>
      <c r="G21" s="167">
        <f t="shared" si="22"/>
        <v>153.80654624178641</v>
      </c>
      <c r="H21" s="167">
        <f t="shared" si="22"/>
        <v>159.75978242813372</v>
      </c>
      <c r="I21" s="167">
        <f t="shared" si="22"/>
        <v>165.81193374806412</v>
      </c>
      <c r="J21" s="167">
        <f t="shared" si="22"/>
        <v>171.96300020157753</v>
      </c>
      <c r="K21" s="167">
        <f t="shared" si="22"/>
        <v>178.21298178867406</v>
      </c>
      <c r="L21" s="167">
        <f t="shared" si="22"/>
        <v>184.56187850935368</v>
      </c>
      <c r="M21" s="167">
        <f t="shared" si="22"/>
        <v>191.00969036361639</v>
      </c>
      <c r="N21" s="167">
        <f t="shared" si="22"/>
        <v>198.08610476144315</v>
      </c>
      <c r="O21" s="167">
        <f t="shared" si="22"/>
        <v>205.2733886992057</v>
      </c>
      <c r="P21" s="167">
        <f t="shared" si="22"/>
        <v>212.57154217690393</v>
      </c>
      <c r="Q21" s="167">
        <f t="shared" si="22"/>
        <v>219.98056519453797</v>
      </c>
      <c r="R21" s="167">
        <f t="shared" si="22"/>
        <v>227.50045775210768</v>
      </c>
      <c r="S21" s="167">
        <f t="shared" si="22"/>
        <v>235.1312198496131</v>
      </c>
      <c r="T21" s="167">
        <f t="shared" si="22"/>
        <v>242.87285148705428</v>
      </c>
      <c r="U21" s="167">
        <f t="shared" si="22"/>
        <v>250.72535266443126</v>
      </c>
      <c r="V21" s="167">
        <f t="shared" si="22"/>
        <v>258.6887233817439</v>
      </c>
      <c r="W21" s="167">
        <f t="shared" si="22"/>
        <v>266.7629636389924</v>
      </c>
      <c r="X21" s="167">
        <f t="shared" si="22"/>
        <v>283.43888800456597</v>
      </c>
      <c r="Y21" s="167">
        <f t="shared" si="22"/>
        <v>300.52407174512035</v>
      </c>
      <c r="Z21" s="167">
        <f t="shared" si="22"/>
        <v>318.01851486065556</v>
      </c>
      <c r="AA21" s="167">
        <f t="shared" si="22"/>
        <v>335.92221735117147</v>
      </c>
      <c r="AB21" s="167">
        <f t="shared" si="22"/>
        <v>354.23517921666831</v>
      </c>
      <c r="AC21" s="167">
        <f t="shared" si="22"/>
        <v>372.95740045714587</v>
      </c>
      <c r="AD21" s="167">
        <f t="shared" si="22"/>
        <v>392.08888107260424</v>
      </c>
      <c r="AE21" s="167">
        <f t="shared" si="22"/>
        <v>411.62962106304343</v>
      </c>
      <c r="AF21" s="167">
        <f t="shared" si="22"/>
        <v>431.5796204284635</v>
      </c>
      <c r="AG21" s="167">
        <f t="shared" si="22"/>
        <v>451.93887916886439</v>
      </c>
      <c r="AH21" s="167">
        <f t="shared" si="22"/>
        <v>468.52211433729133</v>
      </c>
      <c r="AI21" s="167">
        <f t="shared" ref="AI21:BR21" si="23">AI18%*AI15</f>
        <v>485.30229894597534</v>
      </c>
      <c r="AJ21" s="167">
        <f t="shared" si="23"/>
        <v>502.27943299491636</v>
      </c>
      <c r="AK21" s="167">
        <f t="shared" si="23"/>
        <v>519.45351648411429</v>
      </c>
      <c r="AL21" s="167">
        <f t="shared" si="23"/>
        <v>536.82454941356946</v>
      </c>
      <c r="AM21" s="167">
        <f t="shared" si="23"/>
        <v>554.39253178328136</v>
      </c>
      <c r="AN21" s="167">
        <f t="shared" si="23"/>
        <v>572.15746359325044</v>
      </c>
      <c r="AO21" s="167">
        <f t="shared" si="23"/>
        <v>590.1193448434766</v>
      </c>
      <c r="AP21" s="167">
        <f t="shared" si="23"/>
        <v>608.2781755339596</v>
      </c>
      <c r="AQ21" s="167">
        <f t="shared" si="23"/>
        <v>626.63395566470001</v>
      </c>
      <c r="AR21" s="167">
        <f t="shared" si="23"/>
        <v>659.39784778960666</v>
      </c>
      <c r="AS21" s="167">
        <f t="shared" si="23"/>
        <v>692.82112312732568</v>
      </c>
      <c r="AT21" s="167">
        <f t="shared" si="23"/>
        <v>726.90378167785695</v>
      </c>
      <c r="AU21" s="167">
        <f t="shared" si="23"/>
        <v>761.64582344120072</v>
      </c>
      <c r="AV21" s="167">
        <f t="shared" si="23"/>
        <v>797.04724841735697</v>
      </c>
      <c r="AW21" s="167">
        <f t="shared" si="23"/>
        <v>833.10805660632548</v>
      </c>
      <c r="AX21" s="167">
        <f t="shared" si="23"/>
        <v>869.82824800810636</v>
      </c>
      <c r="AY21" s="167">
        <f t="shared" si="23"/>
        <v>907.20782262269984</v>
      </c>
      <c r="AZ21" s="167">
        <f t="shared" si="23"/>
        <v>945.24678045010535</v>
      </c>
      <c r="BA21" s="167">
        <f t="shared" si="23"/>
        <v>983.94512149032414</v>
      </c>
      <c r="BB21" s="167">
        <f t="shared" si="23"/>
        <v>1022.3356737325935</v>
      </c>
      <c r="BC21" s="167">
        <f t="shared" si="23"/>
        <v>1061.3789162607961</v>
      </c>
      <c r="BD21" s="167">
        <f t="shared" si="23"/>
        <v>1101.0748490749315</v>
      </c>
      <c r="BE21" s="167">
        <f t="shared" si="23"/>
        <v>1141.4234721749997</v>
      </c>
      <c r="BF21" s="167">
        <f t="shared" si="23"/>
        <v>1182.4247855610015</v>
      </c>
      <c r="BG21" s="167">
        <f t="shared" si="23"/>
        <v>1224.0787892329358</v>
      </c>
      <c r="BH21" s="167">
        <f t="shared" si="23"/>
        <v>1266.3854831908036</v>
      </c>
      <c r="BI21" s="167">
        <f t="shared" si="23"/>
        <v>1309.3448674346039</v>
      </c>
      <c r="BJ21" s="167">
        <f t="shared" si="23"/>
        <v>1352.9569419643378</v>
      </c>
      <c r="BK21" s="167">
        <f t="shared" si="23"/>
        <v>1397.2217067800043</v>
      </c>
      <c r="BL21" s="167">
        <f t="shared" si="23"/>
        <v>1450.8399154782103</v>
      </c>
      <c r="BM21" s="167">
        <f t="shared" si="23"/>
        <v>1505.3397279450012</v>
      </c>
      <c r="BN21" s="322">
        <f t="shared" si="23"/>
        <v>1560.721144180377</v>
      </c>
      <c r="BO21" s="322">
        <f t="shared" si="23"/>
        <v>1616.9841641843386</v>
      </c>
      <c r="BP21" s="322">
        <f t="shared" si="23"/>
        <v>1674.1287879568854</v>
      </c>
      <c r="BQ21" s="322">
        <f t="shared" si="23"/>
        <v>1732.1550154980177</v>
      </c>
      <c r="BR21" s="676">
        <f t="shared" si="23"/>
        <v>1791.0628468077341</v>
      </c>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P22" s="678"/>
      <c r="BQ22" s="678"/>
      <c r="BR22" s="678"/>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v>0</v>
      </c>
      <c r="D24" s="7">
        <v>0</v>
      </c>
      <c r="E24" s="7">
        <v>0</v>
      </c>
      <c r="F24" s="156">
        <f t="shared" ref="F24:AT24" si="24">F21*$B$44*$B$36*$B$37</f>
        <v>2.5924780706521222</v>
      </c>
      <c r="G24" s="156">
        <f t="shared" si="24"/>
        <v>2.6950598258670784</v>
      </c>
      <c r="H24" s="156">
        <f t="shared" si="24"/>
        <v>2.7993748116187303</v>
      </c>
      <c r="I24" s="156">
        <f t="shared" si="24"/>
        <v>2.9054230279070787</v>
      </c>
      <c r="J24" s="156">
        <f t="shared" si="24"/>
        <v>3.0132044747321221</v>
      </c>
      <c r="K24" s="156">
        <f t="shared" si="24"/>
        <v>3.1227191520938624</v>
      </c>
      <c r="L24" s="156">
        <f t="shared" si="24"/>
        <v>3.2339670599922989</v>
      </c>
      <c r="M24" s="156">
        <f t="shared" si="24"/>
        <v>3.3469481984274321</v>
      </c>
      <c r="N24" s="156">
        <f t="shared" si="24"/>
        <v>3.470943962071912</v>
      </c>
      <c r="O24" s="156">
        <f t="shared" si="24"/>
        <v>3.5968824261429617</v>
      </c>
      <c r="P24" s="156">
        <f t="shared" si="24"/>
        <v>3.7247635906405812</v>
      </c>
      <c r="Q24" s="156">
        <f t="shared" si="24"/>
        <v>3.8545874555647721</v>
      </c>
      <c r="R24" s="156">
        <f t="shared" si="24"/>
        <v>3.986354020915531</v>
      </c>
      <c r="S24" s="156">
        <f t="shared" si="24"/>
        <v>4.1200632866928606</v>
      </c>
      <c r="T24" s="156">
        <f t="shared" si="24"/>
        <v>4.2557152528967599</v>
      </c>
      <c r="U24" s="156">
        <f t="shared" si="24"/>
        <v>4.3933099195272298</v>
      </c>
      <c r="V24" s="156">
        <f t="shared" si="24"/>
        <v>4.5328472865842695</v>
      </c>
      <c r="W24" s="156">
        <f t="shared" si="24"/>
        <v>4.6743273540678798</v>
      </c>
      <c r="X24" s="156">
        <f t="shared" si="24"/>
        <v>4.9665295711712067</v>
      </c>
      <c r="Y24" s="156">
        <f t="shared" si="24"/>
        <v>5.2659029947466971</v>
      </c>
      <c r="Z24" s="156">
        <f t="shared" si="24"/>
        <v>5.5724476247943509</v>
      </c>
      <c r="AA24" s="156">
        <f t="shared" si="24"/>
        <v>5.8861634613141671</v>
      </c>
      <c r="AB24" s="156">
        <f t="shared" si="24"/>
        <v>6.2070505043061495</v>
      </c>
      <c r="AC24" s="156">
        <f t="shared" si="24"/>
        <v>6.5351087537702925</v>
      </c>
      <c r="AD24" s="156">
        <f t="shared" si="24"/>
        <v>6.8703382097065999</v>
      </c>
      <c r="AE24" s="156">
        <f t="shared" si="24"/>
        <v>7.2127388721150725</v>
      </c>
      <c r="AF24" s="156">
        <f t="shared" si="24"/>
        <v>7.5623107409957093</v>
      </c>
      <c r="AG24" s="156">
        <f t="shared" si="24"/>
        <v>7.9190538163485087</v>
      </c>
      <c r="AH24" s="156">
        <f t="shared" si="24"/>
        <v>8.2096318962637529</v>
      </c>
      <c r="AI24" s="156">
        <f t="shared" si="24"/>
        <v>8.5036610030509578</v>
      </c>
      <c r="AJ24" s="156">
        <f t="shared" si="24"/>
        <v>8.8011411367101218</v>
      </c>
      <c r="AK24" s="156">
        <f t="shared" si="24"/>
        <v>9.1020722972412447</v>
      </c>
      <c r="AL24" s="156">
        <f t="shared" si="24"/>
        <v>9.4064544846443283</v>
      </c>
      <c r="AM24" s="156">
        <f t="shared" si="24"/>
        <v>9.7142876989193692</v>
      </c>
      <c r="AN24" s="156">
        <f t="shared" si="24"/>
        <v>10.025571940066371</v>
      </c>
      <c r="AO24" s="156">
        <f t="shared" si="24"/>
        <v>10.340307208085335</v>
      </c>
      <c r="AP24" s="156">
        <f t="shared" si="24"/>
        <v>10.658493502976254</v>
      </c>
      <c r="AQ24" s="156">
        <f t="shared" si="24"/>
        <v>10.98013082473914</v>
      </c>
      <c r="AR24" s="156">
        <f t="shared" si="24"/>
        <v>11.554232848108605</v>
      </c>
      <c r="AS24" s="156">
        <f t="shared" si="24"/>
        <v>12.139888847886251</v>
      </c>
      <c r="AT24" s="156">
        <f t="shared" si="24"/>
        <v>12.737098824072081</v>
      </c>
      <c r="AU24" s="156">
        <f>AU21*$B$45*$B$36*$B$37</f>
        <v>14.352453896925986</v>
      </c>
      <c r="AV24" s="156">
        <f t="shared" ref="AV24:BD24" si="25">AV21*$B$45*$B$36*$B$37</f>
        <v>15.019558349176675</v>
      </c>
      <c r="AW24" s="156">
        <f t="shared" si="25"/>
        <v>15.699088218689596</v>
      </c>
      <c r="AX24" s="156">
        <f t="shared" si="25"/>
        <v>16.391043505464758</v>
      </c>
      <c r="AY24" s="156">
        <f t="shared" si="25"/>
        <v>17.095424209502156</v>
      </c>
      <c r="AZ24" s="156">
        <f t="shared" si="25"/>
        <v>17.812230330801786</v>
      </c>
      <c r="BA24" s="156">
        <f t="shared" si="25"/>
        <v>18.541461869363669</v>
      </c>
      <c r="BB24" s="156">
        <f t="shared" si="25"/>
        <v>19.264893435816994</v>
      </c>
      <c r="BC24" s="156">
        <f t="shared" si="25"/>
        <v>20.000624298018444</v>
      </c>
      <c r="BD24" s="156">
        <f t="shared" si="25"/>
        <v>20.748654455968008</v>
      </c>
      <c r="BE24" s="156">
        <f>BE21*$B$46*$B$36*$B$37</f>
        <v>26.698043912498562</v>
      </c>
      <c r="BF24" s="156">
        <f t="shared" ref="BF24:BR24" si="26">BF21*$B$46*$B$36*$B$37</f>
        <v>27.657069981205304</v>
      </c>
      <c r="BG24" s="156">
        <f t="shared" si="26"/>
        <v>28.631362560843247</v>
      </c>
      <c r="BH24" s="156">
        <f t="shared" si="26"/>
        <v>29.620921651412417</v>
      </c>
      <c r="BI24" s="156">
        <f t="shared" si="26"/>
        <v>30.625747252912777</v>
      </c>
      <c r="BJ24" s="156">
        <f t="shared" si="26"/>
        <v>31.645839365344372</v>
      </c>
      <c r="BK24" s="156">
        <f t="shared" si="26"/>
        <v>32.681197988707162</v>
      </c>
      <c r="BL24" s="156">
        <f t="shared" si="26"/>
        <v>33.935334884636305</v>
      </c>
      <c r="BM24" s="156">
        <f t="shared" si="26"/>
        <v>35.21009260771757</v>
      </c>
      <c r="BN24" s="497">
        <f t="shared" si="26"/>
        <v>36.505471157950971</v>
      </c>
      <c r="BO24" s="156">
        <f t="shared" si="26"/>
        <v>37.821470535336523</v>
      </c>
      <c r="BP24" s="497">
        <f t="shared" si="26"/>
        <v>39.158090739874211</v>
      </c>
      <c r="BQ24" s="156">
        <f t="shared" si="26"/>
        <v>40.515331771564036</v>
      </c>
      <c r="BR24" s="497">
        <f t="shared" si="26"/>
        <v>41.893193630405975</v>
      </c>
      <c r="BS24" s="477"/>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483"/>
      <c r="BP25" s="678"/>
      <c r="BQ25" s="678"/>
      <c r="BR25" s="765"/>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481">
        <v>2016</v>
      </c>
      <c r="BQ26" s="464">
        <v>2017</v>
      </c>
      <c r="BR26" s="353">
        <v>2018</v>
      </c>
    </row>
    <row r="27" spans="1:71" ht="16.2" thickBot="1" x14ac:dyDescent="0.35">
      <c r="A27" s="44"/>
      <c r="B27" s="28"/>
      <c r="C27" s="7">
        <v>0</v>
      </c>
      <c r="D27" s="7">
        <v>0</v>
      </c>
      <c r="E27" s="7">
        <v>0</v>
      </c>
      <c r="F27" s="154">
        <f>F24+(E27*$B$38)</f>
        <v>2.5924780706521222</v>
      </c>
      <c r="G27" s="154">
        <f t="shared" ref="G27:BO27" si="27">G24+(F27*$B$38)</f>
        <v>4.8822809142062873</v>
      </c>
      <c r="H27" s="154">
        <f t="shared" si="27"/>
        <v>6.9184560473037351</v>
      </c>
      <c r="I27" s="154">
        <f t="shared" si="27"/>
        <v>8.7423838634539894</v>
      </c>
      <c r="J27" s="154">
        <f t="shared" si="27"/>
        <v>10.388976160119249</v>
      </c>
      <c r="K27" s="154">
        <f t="shared" si="27"/>
        <v>11.887687311670343</v>
      </c>
      <c r="L27" s="154">
        <f t="shared" si="27"/>
        <v>13.26336737547015</v>
      </c>
      <c r="M27" s="154">
        <f t="shared" si="27"/>
        <v>14.536981840147419</v>
      </c>
      <c r="N27" s="154">
        <f t="shared" si="27"/>
        <v>15.735500257268097</v>
      </c>
      <c r="O27" s="154">
        <f t="shared" si="27"/>
        <v>16.872604364884928</v>
      </c>
      <c r="P27" s="154">
        <f t="shared" si="27"/>
        <v>17.959837167481865</v>
      </c>
      <c r="Q27" s="154">
        <f t="shared" si="27"/>
        <v>19.006937263474029</v>
      </c>
      <c r="R27" s="154">
        <f t="shared" si="27"/>
        <v>20.022120910528386</v>
      </c>
      <c r="S27" s="154">
        <f t="shared" si="27"/>
        <v>21.012319998345315</v>
      </c>
      <c r="T27" s="154">
        <f t="shared" si="27"/>
        <v>21.983382821460591</v>
      </c>
      <c r="U27" s="154">
        <f t="shared" si="27"/>
        <v>22.940243467180199</v>
      </c>
      <c r="V27" s="154">
        <f t="shared" si="27"/>
        <v>23.887064724740256</v>
      </c>
      <c r="W27" s="154">
        <f t="shared" si="27"/>
        <v>24.827358654862358</v>
      </c>
      <c r="X27" s="154">
        <f t="shared" si="27"/>
        <v>25.912867761031514</v>
      </c>
      <c r="Y27" s="154">
        <f t="shared" si="27"/>
        <v>27.12806316801155</v>
      </c>
      <c r="Z27" s="154">
        <f t="shared" si="27"/>
        <v>28.459843479196945</v>
      </c>
      <c r="AA27" s="154">
        <f t="shared" si="27"/>
        <v>29.897155312394538</v>
      </c>
      <c r="AB27" s="154">
        <f t="shared" si="27"/>
        <v>31.430673153570467</v>
      </c>
      <c r="AC27" s="154">
        <f t="shared" si="27"/>
        <v>33.052529255959435</v>
      </c>
      <c r="AD27" s="154">
        <f t="shared" si="27"/>
        <v>34.756085761429652</v>
      </c>
      <c r="AE27" s="154">
        <f t="shared" si="27"/>
        <v>36.535742443907232</v>
      </c>
      <c r="AF27" s="154">
        <f t="shared" si="27"/>
        <v>38.386774506408571</v>
      </c>
      <c r="AG27" s="154">
        <f t="shared" si="27"/>
        <v>40.305195733691328</v>
      </c>
      <c r="AH27" s="154">
        <f t="shared" si="27"/>
        <v>42.21430683501606</v>
      </c>
      <c r="AI27" s="154">
        <f t="shared" si="27"/>
        <v>44.119014199054483</v>
      </c>
      <c r="AJ27" s="154">
        <f t="shared" si="27"/>
        <v>46.023457246267583</v>
      </c>
      <c r="AK27" s="154">
        <f t="shared" si="27"/>
        <v>47.931128321616065</v>
      </c>
      <c r="AL27" s="154">
        <f t="shared" si="27"/>
        <v>49.844973845604819</v>
      </c>
      <c r="AM27" s="154">
        <f t="shared" si="27"/>
        <v>51.767479653364461</v>
      </c>
      <c r="AN27" s="154">
        <f t="shared" si="27"/>
        <v>53.700742993501009</v>
      </c>
      <c r="AO27" s="154">
        <f t="shared" si="27"/>
        <v>55.646533272062882</v>
      </c>
      <c r="AP27" s="154">
        <f t="shared" si="27"/>
        <v>57.606343300991952</v>
      </c>
      <c r="AQ27" s="154">
        <f t="shared" si="27"/>
        <v>59.581432535400744</v>
      </c>
      <c r="AR27" s="154">
        <f t="shared" si="27"/>
        <v>61.821877226719565</v>
      </c>
      <c r="AS27" s="154">
        <f t="shared" si="27"/>
        <v>64.29775090339254</v>
      </c>
      <c r="AT27" s="154">
        <f t="shared" si="27"/>
        <v>66.983805209251287</v>
      </c>
      <c r="AU27" s="154">
        <f t="shared" si="27"/>
        <v>70.8653297393152</v>
      </c>
      <c r="AV27" s="154">
        <f t="shared" si="27"/>
        <v>74.807197593875472</v>
      </c>
      <c r="AW27" s="154">
        <f t="shared" si="27"/>
        <v>78.812401302848087</v>
      </c>
      <c r="AX27" s="154">
        <f t="shared" si="27"/>
        <v>82.883465602937179</v>
      </c>
      <c r="AY27" s="154">
        <f t="shared" si="27"/>
        <v>87.02252056321619</v>
      </c>
      <c r="AZ27" s="154">
        <f t="shared" si="27"/>
        <v>91.231363279695202</v>
      </c>
      <c r="BA27" s="154">
        <f t="shared" si="27"/>
        <v>95.511509925774334</v>
      </c>
      <c r="BB27" s="154">
        <f t="shared" si="27"/>
        <v>99.84601427678308</v>
      </c>
      <c r="BC27" s="154">
        <f t="shared" si="27"/>
        <v>104.23867841504483</v>
      </c>
      <c r="BD27" s="154">
        <f t="shared" si="27"/>
        <v>108.69271008018582</v>
      </c>
      <c r="BE27" s="154">
        <f t="shared" si="27"/>
        <v>118.39987557980415</v>
      </c>
      <c r="BF27" s="154">
        <f t="shared" si="27"/>
        <v>127.54864000314365</v>
      </c>
      <c r="BG27" s="154">
        <f t="shared" si="27"/>
        <v>136.24155929191406</v>
      </c>
      <c r="BH27" s="154">
        <f t="shared" si="27"/>
        <v>144.56515781096203</v>
      </c>
      <c r="BI27" s="154">
        <f t="shared" si="27"/>
        <v>152.59243440937718</v>
      </c>
      <c r="BJ27" s="154">
        <f t="shared" si="27"/>
        <v>160.38497673334285</v>
      </c>
      <c r="BK27" s="154">
        <f t="shared" si="27"/>
        <v>167.99474502894108</v>
      </c>
      <c r="BL27" s="154">
        <f t="shared" si="27"/>
        <v>175.6690888619807</v>
      </c>
      <c r="BM27" s="154">
        <f t="shared" si="27"/>
        <v>183.41853459141717</v>
      </c>
      <c r="BN27" s="154">
        <f t="shared" si="27"/>
        <v>191.25196309248395</v>
      </c>
      <c r="BO27" s="591">
        <f t="shared" si="27"/>
        <v>199.17686697922213</v>
      </c>
      <c r="BP27" s="154">
        <f t="shared" ref="BP27" si="28">BP24+(BO27*$B$38)</f>
        <v>207.19956761790402</v>
      </c>
      <c r="BQ27" s="591">
        <f t="shared" ref="BQ27" si="29">BQ24+(BP27*$B$38)</f>
        <v>215.32539821685046</v>
      </c>
      <c r="BR27" s="672">
        <f t="shared" ref="BR27" si="30">BR24+(BQ27*$B$38)</f>
        <v>223.55885829559054</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78"/>
      <c r="BP28" s="678"/>
      <c r="BR28" s="678"/>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464">
        <v>2015</v>
      </c>
      <c r="BP29" s="144">
        <v>2016</v>
      </c>
      <c r="BQ29" s="464">
        <v>2017</v>
      </c>
      <c r="BR29" s="353">
        <v>2018</v>
      </c>
    </row>
    <row r="30" spans="1:71" ht="16.2" thickBot="1" x14ac:dyDescent="0.35">
      <c r="A30" s="44"/>
      <c r="B30" s="26"/>
      <c r="C30" s="7">
        <v>0</v>
      </c>
      <c r="D30" s="7">
        <v>0</v>
      </c>
      <c r="E30" s="7">
        <v>0</v>
      </c>
      <c r="F30" s="7">
        <f>E27*(1-$B$38)</f>
        <v>0</v>
      </c>
      <c r="G30" s="154">
        <f>F27*(1-$B$38)</f>
        <v>0.40525698231291385</v>
      </c>
      <c r="H30" s="154">
        <f t="shared" ref="H30:BO30" si="31">G27*(1-$B$38)</f>
        <v>0.76319967852128234</v>
      </c>
      <c r="I30" s="154">
        <f t="shared" si="31"/>
        <v>1.0814952117568248</v>
      </c>
      <c r="J30" s="154">
        <f t="shared" si="31"/>
        <v>1.3666121780668634</v>
      </c>
      <c r="K30" s="154">
        <f t="shared" si="31"/>
        <v>1.6240080005427695</v>
      </c>
      <c r="L30" s="154">
        <f t="shared" si="31"/>
        <v>1.8582869961924915</v>
      </c>
      <c r="M30" s="154">
        <f t="shared" si="31"/>
        <v>2.0733337337501636</v>
      </c>
      <c r="N30" s="154">
        <f t="shared" si="31"/>
        <v>2.2724255449512336</v>
      </c>
      <c r="O30" s="154">
        <f t="shared" si="31"/>
        <v>2.4597783185261322</v>
      </c>
      <c r="P30" s="154">
        <f t="shared" si="31"/>
        <v>2.6375307880436463</v>
      </c>
      <c r="Q30" s="154">
        <f t="shared" si="31"/>
        <v>2.807487359572606</v>
      </c>
      <c r="R30" s="154">
        <f t="shared" si="31"/>
        <v>2.9711703738611726</v>
      </c>
      <c r="S30" s="154">
        <f t="shared" si="31"/>
        <v>3.1298641988759313</v>
      </c>
      <c r="T30" s="154">
        <f t="shared" si="31"/>
        <v>3.2846524297814863</v>
      </c>
      <c r="U30" s="154">
        <f t="shared" si="31"/>
        <v>3.4364492738076211</v>
      </c>
      <c r="V30" s="154">
        <f t="shared" si="31"/>
        <v>3.5860260290242127</v>
      </c>
      <c r="W30" s="154">
        <f t="shared" si="31"/>
        <v>3.7340334239457786</v>
      </c>
      <c r="X30" s="154">
        <f t="shared" si="31"/>
        <v>3.8810204650020523</v>
      </c>
      <c r="Y30" s="154">
        <f t="shared" si="31"/>
        <v>4.0507075877666603</v>
      </c>
      <c r="Z30" s="154">
        <f t="shared" si="31"/>
        <v>4.2406673136089568</v>
      </c>
      <c r="AA30" s="154">
        <f t="shared" si="31"/>
        <v>4.4488516281165751</v>
      </c>
      <c r="AB30" s="154">
        <f t="shared" si="31"/>
        <v>4.6735326631302216</v>
      </c>
      <c r="AC30" s="154">
        <f t="shared" si="31"/>
        <v>4.9132526513813248</v>
      </c>
      <c r="AD30" s="154">
        <f t="shared" si="31"/>
        <v>5.1667817042363815</v>
      </c>
      <c r="AE30" s="154">
        <f t="shared" si="31"/>
        <v>5.4330821896374921</v>
      </c>
      <c r="AF30" s="154">
        <f t="shared" si="31"/>
        <v>5.7112786784943701</v>
      </c>
      <c r="AG30" s="154">
        <f t="shared" si="31"/>
        <v>6.0006325890657521</v>
      </c>
      <c r="AH30" s="154">
        <f t="shared" si="31"/>
        <v>6.3005207949390165</v>
      </c>
      <c r="AI30" s="154">
        <f t="shared" si="31"/>
        <v>6.5989536390125361</v>
      </c>
      <c r="AJ30" s="154">
        <f t="shared" si="31"/>
        <v>6.896698089497022</v>
      </c>
      <c r="AK30" s="154">
        <f t="shared" si="31"/>
        <v>7.1944012218927575</v>
      </c>
      <c r="AL30" s="154">
        <f t="shared" si="31"/>
        <v>7.4926089606555735</v>
      </c>
      <c r="AM30" s="154">
        <f t="shared" si="31"/>
        <v>7.7917818911597312</v>
      </c>
      <c r="AN30" s="154">
        <f t="shared" si="31"/>
        <v>8.0923085999298241</v>
      </c>
      <c r="AO30" s="154">
        <f t="shared" si="31"/>
        <v>8.3945169295234656</v>
      </c>
      <c r="AP30" s="154">
        <f t="shared" si="31"/>
        <v>8.6986834740471899</v>
      </c>
      <c r="AQ30" s="154">
        <f t="shared" si="31"/>
        <v>9.0050415903303467</v>
      </c>
      <c r="AR30" s="154">
        <f t="shared" si="31"/>
        <v>9.3137881567897853</v>
      </c>
      <c r="AS30" s="154">
        <f t="shared" si="31"/>
        <v>9.664015171213272</v>
      </c>
      <c r="AT30" s="154">
        <f t="shared" si="31"/>
        <v>10.051044518213333</v>
      </c>
      <c r="AU30" s="154">
        <f t="shared" si="31"/>
        <v>10.470929366862064</v>
      </c>
      <c r="AV30" s="154">
        <f t="shared" si="31"/>
        <v>11.077690494616395</v>
      </c>
      <c r="AW30" s="154">
        <f t="shared" si="31"/>
        <v>11.693884509716991</v>
      </c>
      <c r="AX30" s="154">
        <f t="shared" si="31"/>
        <v>12.319979205375667</v>
      </c>
      <c r="AY30" s="154">
        <f t="shared" si="31"/>
        <v>12.956369249223149</v>
      </c>
      <c r="AZ30" s="154">
        <f t="shared" si="31"/>
        <v>13.603387614322775</v>
      </c>
      <c r="BA30" s="154">
        <f t="shared" si="31"/>
        <v>14.261315223284544</v>
      </c>
      <c r="BB30" s="154">
        <f t="shared" si="31"/>
        <v>14.93038908480826</v>
      </c>
      <c r="BC30" s="154">
        <f t="shared" si="31"/>
        <v>15.607960159756693</v>
      </c>
      <c r="BD30" s="154">
        <f t="shared" si="31"/>
        <v>16.29462279082702</v>
      </c>
      <c r="BE30" s="154">
        <f t="shared" si="31"/>
        <v>16.990878412880232</v>
      </c>
      <c r="BF30" s="154">
        <f t="shared" si="31"/>
        <v>18.508305557865803</v>
      </c>
      <c r="BG30" s="154">
        <f t="shared" si="31"/>
        <v>19.938443272072846</v>
      </c>
      <c r="BH30" s="154">
        <f t="shared" si="31"/>
        <v>21.297323132364454</v>
      </c>
      <c r="BI30" s="154">
        <f t="shared" si="31"/>
        <v>22.598470654497639</v>
      </c>
      <c r="BJ30" s="154">
        <f t="shared" si="31"/>
        <v>23.853297041378699</v>
      </c>
      <c r="BK30" s="154">
        <f t="shared" si="31"/>
        <v>25.07142969310895</v>
      </c>
      <c r="BL30" s="154">
        <f t="shared" si="31"/>
        <v>26.260991051596694</v>
      </c>
      <c r="BM30" s="154">
        <f t="shared" si="31"/>
        <v>27.460646878281096</v>
      </c>
      <c r="BN30" s="212">
        <f t="shared" si="31"/>
        <v>28.672042656884209</v>
      </c>
      <c r="BO30" s="212">
        <f t="shared" si="31"/>
        <v>29.896566648598341</v>
      </c>
      <c r="BP30" s="154">
        <f t="shared" ref="BP30" si="32">BO27*(1-$B$38)</f>
        <v>31.135390101192304</v>
      </c>
      <c r="BQ30" s="212">
        <f t="shared" ref="BQ30" si="33">BP27*(1-$B$38)</f>
        <v>32.389501172617599</v>
      </c>
      <c r="BR30" s="672">
        <f t="shared" ref="BR30" si="34">BQ27*(1-$B$38)</f>
        <v>33.659733551665887</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678"/>
      <c r="BQ31" s="678"/>
      <c r="BR31" s="678"/>
    </row>
    <row r="32" spans="1:71" ht="49.2"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464">
        <v>2015</v>
      </c>
      <c r="BP32" s="144">
        <v>2016</v>
      </c>
      <c r="BQ32" s="464">
        <v>2017</v>
      </c>
      <c r="BR32" s="353">
        <v>2018</v>
      </c>
    </row>
    <row r="33" spans="1:72" ht="16.2" thickBot="1" x14ac:dyDescent="0.35">
      <c r="A33" s="44"/>
      <c r="B33" s="28"/>
      <c r="C33" s="7">
        <v>0</v>
      </c>
      <c r="D33" s="7">
        <v>0</v>
      </c>
      <c r="E33" s="7">
        <v>0</v>
      </c>
      <c r="F33" s="7">
        <f t="shared" ref="F33:AK33" si="35">F30*$B$39*16/12</f>
        <v>0</v>
      </c>
      <c r="G33" s="154">
        <f t="shared" si="35"/>
        <v>0.27017132154194257</v>
      </c>
      <c r="H33" s="154">
        <f t="shared" si="35"/>
        <v>0.50879978568085493</v>
      </c>
      <c r="I33" s="154">
        <f t="shared" si="35"/>
        <v>0.72099680783788322</v>
      </c>
      <c r="J33" s="154">
        <f t="shared" si="35"/>
        <v>0.91107478537790898</v>
      </c>
      <c r="K33" s="154">
        <f t="shared" si="35"/>
        <v>1.0826720003618464</v>
      </c>
      <c r="L33" s="154">
        <f t="shared" si="35"/>
        <v>1.2388579974616609</v>
      </c>
      <c r="M33" s="154">
        <f t="shared" si="35"/>
        <v>1.3822224891667758</v>
      </c>
      <c r="N33" s="154">
        <f t="shared" si="35"/>
        <v>1.5149503633008223</v>
      </c>
      <c r="O33" s="154">
        <f t="shared" si="35"/>
        <v>1.6398522123507548</v>
      </c>
      <c r="P33" s="154">
        <f t="shared" si="35"/>
        <v>1.7583538586957641</v>
      </c>
      <c r="Q33" s="154">
        <f t="shared" si="35"/>
        <v>1.8716582397150707</v>
      </c>
      <c r="R33" s="154">
        <f t="shared" si="35"/>
        <v>1.9807802492407818</v>
      </c>
      <c r="S33" s="154">
        <f t="shared" si="35"/>
        <v>2.086576132583954</v>
      </c>
      <c r="T33" s="154">
        <f t="shared" si="35"/>
        <v>2.1897682865209909</v>
      </c>
      <c r="U33" s="154">
        <f t="shared" si="35"/>
        <v>2.2909661825384142</v>
      </c>
      <c r="V33" s="154">
        <f t="shared" si="35"/>
        <v>2.3906840193494752</v>
      </c>
      <c r="W33" s="154">
        <f t="shared" si="35"/>
        <v>2.4893556159638526</v>
      </c>
      <c r="X33" s="154">
        <f t="shared" si="35"/>
        <v>2.587346976668035</v>
      </c>
      <c r="Y33" s="154">
        <f t="shared" si="35"/>
        <v>2.7004717251777737</v>
      </c>
      <c r="Z33" s="154">
        <f t="shared" si="35"/>
        <v>2.8271115424059712</v>
      </c>
      <c r="AA33" s="154">
        <f t="shared" si="35"/>
        <v>2.9659010854110499</v>
      </c>
      <c r="AB33" s="154">
        <f t="shared" si="35"/>
        <v>3.1156884420868143</v>
      </c>
      <c r="AC33" s="154">
        <f t="shared" si="35"/>
        <v>3.2755017675875497</v>
      </c>
      <c r="AD33" s="154">
        <f t="shared" si="35"/>
        <v>3.4445211361575878</v>
      </c>
      <c r="AE33" s="154">
        <f t="shared" si="35"/>
        <v>3.6220547930916616</v>
      </c>
      <c r="AF33" s="154">
        <f t="shared" si="35"/>
        <v>3.8075191189962467</v>
      </c>
      <c r="AG33" s="154">
        <f t="shared" si="35"/>
        <v>4.0004217260438351</v>
      </c>
      <c r="AH33" s="154">
        <f t="shared" si="35"/>
        <v>4.2003471966260113</v>
      </c>
      <c r="AI33" s="154">
        <f t="shared" si="35"/>
        <v>4.3993024260083571</v>
      </c>
      <c r="AJ33" s="154">
        <f t="shared" si="35"/>
        <v>4.597798726331348</v>
      </c>
      <c r="AK33" s="154">
        <f t="shared" si="35"/>
        <v>4.7962674812618387</v>
      </c>
      <c r="AL33" s="154">
        <f t="shared" ref="AL33:BR33" si="36">AL30*$B$39*16/12</f>
        <v>4.9950726404370487</v>
      </c>
      <c r="AM33" s="154">
        <f t="shared" si="36"/>
        <v>5.1945212607731541</v>
      </c>
      <c r="AN33" s="154">
        <f t="shared" si="36"/>
        <v>5.3948723999532158</v>
      </c>
      <c r="AO33" s="154">
        <f t="shared" si="36"/>
        <v>5.5963446196823101</v>
      </c>
      <c r="AP33" s="154">
        <f t="shared" si="36"/>
        <v>5.7991223160314602</v>
      </c>
      <c r="AQ33" s="154">
        <f t="shared" si="36"/>
        <v>6.0033610602202314</v>
      </c>
      <c r="AR33" s="154">
        <f t="shared" si="36"/>
        <v>6.2091921045265233</v>
      </c>
      <c r="AS33" s="154">
        <f t="shared" si="36"/>
        <v>6.4426767808088483</v>
      </c>
      <c r="AT33" s="154">
        <f t="shared" si="36"/>
        <v>6.7006963454755555</v>
      </c>
      <c r="AU33" s="154">
        <f t="shared" si="36"/>
        <v>6.9806195779080431</v>
      </c>
      <c r="AV33" s="154">
        <f t="shared" si="36"/>
        <v>7.3851269964109294</v>
      </c>
      <c r="AW33" s="154">
        <f t="shared" si="36"/>
        <v>7.7959230064779943</v>
      </c>
      <c r="AX33" s="154">
        <f t="shared" si="36"/>
        <v>8.2133194702504451</v>
      </c>
      <c r="AY33" s="154">
        <f t="shared" si="36"/>
        <v>8.6375794994820989</v>
      </c>
      <c r="AZ33" s="154">
        <f t="shared" si="36"/>
        <v>9.0689250762151836</v>
      </c>
      <c r="BA33" s="154">
        <f t="shared" si="36"/>
        <v>9.5075434821896962</v>
      </c>
      <c r="BB33" s="154">
        <f t="shared" si="36"/>
        <v>9.9535927232055066</v>
      </c>
      <c r="BC33" s="154">
        <f t="shared" si="36"/>
        <v>10.405306773171128</v>
      </c>
      <c r="BD33" s="154">
        <f t="shared" si="36"/>
        <v>10.863081860551347</v>
      </c>
      <c r="BE33" s="154">
        <f t="shared" si="36"/>
        <v>11.327252275253487</v>
      </c>
      <c r="BF33" s="154">
        <f t="shared" si="36"/>
        <v>12.338870371910536</v>
      </c>
      <c r="BG33" s="154">
        <f t="shared" si="36"/>
        <v>13.29229551471523</v>
      </c>
      <c r="BH33" s="154">
        <f t="shared" si="36"/>
        <v>14.198215421576302</v>
      </c>
      <c r="BI33" s="154">
        <f t="shared" si="36"/>
        <v>15.065647102998426</v>
      </c>
      <c r="BJ33" s="154">
        <f t="shared" si="36"/>
        <v>15.902198027585799</v>
      </c>
      <c r="BK33" s="154">
        <f t="shared" si="36"/>
        <v>16.714286462072632</v>
      </c>
      <c r="BL33" s="154">
        <f t="shared" si="36"/>
        <v>17.507327367731129</v>
      </c>
      <c r="BM33" s="154">
        <f t="shared" si="36"/>
        <v>18.307097918854065</v>
      </c>
      <c r="BN33" s="212">
        <f t="shared" si="36"/>
        <v>19.114695104589472</v>
      </c>
      <c r="BO33" s="154">
        <f t="shared" si="36"/>
        <v>19.931044432398895</v>
      </c>
      <c r="BP33" s="154">
        <f t="shared" si="36"/>
        <v>20.756926734128204</v>
      </c>
      <c r="BQ33" s="211">
        <f t="shared" si="36"/>
        <v>21.593000781745065</v>
      </c>
      <c r="BR33" s="672">
        <f t="shared" si="36"/>
        <v>22.439822367777257</v>
      </c>
    </row>
    <row r="34" spans="1:72"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512"/>
      <c r="BQ34" s="646"/>
      <c r="BR34" s="512"/>
      <c r="BS34" s="619"/>
    </row>
    <row r="35" spans="1:72" ht="53.2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3"/>
      <c r="BQ35" s="739"/>
      <c r="BR35" s="731"/>
    </row>
    <row r="36" spans="1:72"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Q36" s="619"/>
      <c r="BR36" s="737"/>
    </row>
    <row r="37" spans="1:72" ht="46.8"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3"/>
      <c r="BQ37" s="739"/>
      <c r="BR37" s="739"/>
      <c r="BS37" s="619"/>
      <c r="BT37" s="287"/>
    </row>
    <row r="38" spans="1:72"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35"/>
      <c r="BQ38" s="35"/>
      <c r="BR38" s="35"/>
    </row>
    <row r="39" spans="1:72"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3"/>
      <c r="BQ39" s="739"/>
      <c r="BR39" s="739"/>
    </row>
    <row r="40" spans="1:72"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2"/>
      <c r="BQ40" s="739"/>
      <c r="BR40" s="35"/>
    </row>
    <row r="41" spans="1:72"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43"/>
      <c r="BQ41" s="737"/>
      <c r="BR41" s="739"/>
    </row>
    <row r="42" spans="1:72"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2"/>
      <c r="BQ42" s="739"/>
      <c r="BR42" s="35"/>
    </row>
    <row r="43" spans="1:72" ht="54.7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3"/>
      <c r="BR43" s="739"/>
    </row>
    <row r="44" spans="1:72"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1"/>
      <c r="BR44" s="35"/>
    </row>
    <row r="45" spans="1:72"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8"/>
      <c r="BP45" s="738"/>
      <c r="BQ45" s="735"/>
      <c r="BR45" s="738"/>
    </row>
    <row r="46" spans="1:72" ht="16.2" thickBot="1" x14ac:dyDescent="0.35">
      <c r="A46" s="52" t="s">
        <v>337</v>
      </c>
      <c r="B46" s="54">
        <f>DOC!Z36</f>
        <v>0.11695065224839399</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8"/>
      <c r="BP46" s="739"/>
      <c r="BQ46" s="733"/>
      <c r="BR46" s="739"/>
    </row>
    <row r="47" spans="1:72"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499"/>
      <c r="BQ47" s="499"/>
      <c r="BR47" s="768"/>
    </row>
    <row r="48" spans="1:72" ht="31.2"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464">
        <v>2015</v>
      </c>
      <c r="BP48" s="144">
        <v>2016</v>
      </c>
      <c r="BQ48" s="464">
        <v>2017</v>
      </c>
      <c r="BR48" s="353">
        <v>2018</v>
      </c>
    </row>
    <row r="49" spans="1:70" s="18" customFormat="1" ht="16.2" thickBot="1" x14ac:dyDescent="0.35">
      <c r="A49" s="315"/>
      <c r="B49" s="303"/>
      <c r="C49" s="167">
        <v>0</v>
      </c>
      <c r="D49" s="167">
        <v>0</v>
      </c>
      <c r="E49" s="167">
        <v>0</v>
      </c>
      <c r="F49" s="167">
        <v>0</v>
      </c>
      <c r="G49" s="167">
        <f>(G33-$B$40)*(1-$B$41)*10^3</f>
        <v>270.17132154194258</v>
      </c>
      <c r="H49" s="167">
        <f t="shared" ref="H49:BR49" si="37">(H33-$B$40)*(1-$B$41)*10^3</f>
        <v>508.79978568085494</v>
      </c>
      <c r="I49" s="167">
        <f t="shared" si="37"/>
        <v>720.99680783788324</v>
      </c>
      <c r="J49" s="167">
        <f t="shared" si="37"/>
        <v>911.07478537790894</v>
      </c>
      <c r="K49" s="167">
        <f t="shared" si="37"/>
        <v>1082.6720003618464</v>
      </c>
      <c r="L49" s="167">
        <f t="shared" si="37"/>
        <v>1238.8579974616609</v>
      </c>
      <c r="M49" s="167">
        <f t="shared" si="37"/>
        <v>1382.2224891667759</v>
      </c>
      <c r="N49" s="167">
        <f t="shared" si="37"/>
        <v>1514.9503633008223</v>
      </c>
      <c r="O49" s="167">
        <f t="shared" si="37"/>
        <v>1639.8522123507548</v>
      </c>
      <c r="P49" s="167">
        <f t="shared" si="37"/>
        <v>1758.3538586957641</v>
      </c>
      <c r="Q49" s="167">
        <f t="shared" si="37"/>
        <v>1871.6582397150707</v>
      </c>
      <c r="R49" s="167">
        <f t="shared" si="37"/>
        <v>1980.7802492407818</v>
      </c>
      <c r="S49" s="167">
        <f t="shared" si="37"/>
        <v>2086.5761325839539</v>
      </c>
      <c r="T49" s="167">
        <f t="shared" si="37"/>
        <v>2189.7682865209908</v>
      </c>
      <c r="U49" s="167">
        <f t="shared" si="37"/>
        <v>2290.9661825384142</v>
      </c>
      <c r="V49" s="167">
        <f t="shared" si="37"/>
        <v>2390.684019349475</v>
      </c>
      <c r="W49" s="167">
        <f t="shared" si="37"/>
        <v>2489.3556159638524</v>
      </c>
      <c r="X49" s="167">
        <f t="shared" si="37"/>
        <v>2587.346976668035</v>
      </c>
      <c r="Y49" s="167">
        <f t="shared" si="37"/>
        <v>2700.4717251777738</v>
      </c>
      <c r="Z49" s="167">
        <f t="shared" si="37"/>
        <v>2827.1115424059712</v>
      </c>
      <c r="AA49" s="167">
        <f t="shared" si="37"/>
        <v>2965.9010854110497</v>
      </c>
      <c r="AB49" s="167">
        <f t="shared" si="37"/>
        <v>3115.6884420868141</v>
      </c>
      <c r="AC49" s="167">
        <f t="shared" si="37"/>
        <v>3275.5017675875497</v>
      </c>
      <c r="AD49" s="167">
        <f t="shared" si="37"/>
        <v>3444.521136157588</v>
      </c>
      <c r="AE49" s="167">
        <f t="shared" si="37"/>
        <v>3622.0547930916614</v>
      </c>
      <c r="AF49" s="167">
        <f t="shared" si="37"/>
        <v>3807.5191189962466</v>
      </c>
      <c r="AG49" s="167">
        <f t="shared" si="37"/>
        <v>4000.421726043835</v>
      </c>
      <c r="AH49" s="167">
        <f t="shared" si="37"/>
        <v>4200.3471966260113</v>
      </c>
      <c r="AI49" s="167">
        <f t="shared" si="37"/>
        <v>4399.3024260083566</v>
      </c>
      <c r="AJ49" s="167">
        <f t="shared" si="37"/>
        <v>4597.798726331348</v>
      </c>
      <c r="AK49" s="167">
        <f t="shared" si="37"/>
        <v>4796.2674812618388</v>
      </c>
      <c r="AL49" s="167">
        <f t="shared" si="37"/>
        <v>4995.0726404370489</v>
      </c>
      <c r="AM49" s="167">
        <f t="shared" si="37"/>
        <v>5194.5212607731537</v>
      </c>
      <c r="AN49" s="167">
        <f t="shared" si="37"/>
        <v>5394.8723999532158</v>
      </c>
      <c r="AO49" s="167">
        <f t="shared" si="37"/>
        <v>5596.3446196823097</v>
      </c>
      <c r="AP49" s="167">
        <f t="shared" si="37"/>
        <v>5799.1223160314603</v>
      </c>
      <c r="AQ49" s="167">
        <f t="shared" si="37"/>
        <v>6003.3610602202316</v>
      </c>
      <c r="AR49" s="167">
        <f t="shared" si="37"/>
        <v>6209.1921045265235</v>
      </c>
      <c r="AS49" s="167">
        <f t="shared" si="37"/>
        <v>6442.676780808848</v>
      </c>
      <c r="AT49" s="167">
        <f t="shared" si="37"/>
        <v>6700.6963454755551</v>
      </c>
      <c r="AU49" s="167">
        <f t="shared" si="37"/>
        <v>6980.6195779080435</v>
      </c>
      <c r="AV49" s="167">
        <f t="shared" si="37"/>
        <v>7385.1269964109297</v>
      </c>
      <c r="AW49" s="167">
        <f t="shared" si="37"/>
        <v>7795.923006477994</v>
      </c>
      <c r="AX49" s="167">
        <f t="shared" si="37"/>
        <v>8213.3194702504443</v>
      </c>
      <c r="AY49" s="167">
        <f t="shared" si="37"/>
        <v>8637.579499482099</v>
      </c>
      <c r="AZ49" s="167">
        <f t="shared" si="37"/>
        <v>9068.9250762151842</v>
      </c>
      <c r="BA49" s="167">
        <f t="shared" si="37"/>
        <v>9507.5434821896961</v>
      </c>
      <c r="BB49" s="167">
        <f t="shared" si="37"/>
        <v>9953.5927232055074</v>
      </c>
      <c r="BC49" s="167">
        <f t="shared" si="37"/>
        <v>10405.306773171129</v>
      </c>
      <c r="BD49" s="167">
        <f t="shared" si="37"/>
        <v>10863.081860551347</v>
      </c>
      <c r="BE49" s="167">
        <f t="shared" si="37"/>
        <v>11327.252275253488</v>
      </c>
      <c r="BF49" s="167">
        <f t="shared" si="37"/>
        <v>12338.870371910536</v>
      </c>
      <c r="BG49" s="167">
        <f t="shared" si="37"/>
        <v>13292.29551471523</v>
      </c>
      <c r="BH49" s="167">
        <f t="shared" si="37"/>
        <v>14198.215421576302</v>
      </c>
      <c r="BI49" s="167">
        <f t="shared" si="37"/>
        <v>15065.647102998426</v>
      </c>
      <c r="BJ49" s="167">
        <f t="shared" si="37"/>
        <v>15902.198027585799</v>
      </c>
      <c r="BK49" s="167">
        <f t="shared" si="37"/>
        <v>16714.286462072632</v>
      </c>
      <c r="BL49" s="167">
        <f t="shared" si="37"/>
        <v>17507.32736773113</v>
      </c>
      <c r="BM49" s="167">
        <f t="shared" si="37"/>
        <v>18307.097918854066</v>
      </c>
      <c r="BN49" s="322">
        <f t="shared" si="37"/>
        <v>19114.695104589471</v>
      </c>
      <c r="BO49" s="322">
        <f t="shared" si="37"/>
        <v>19931.044432398896</v>
      </c>
      <c r="BP49" s="322">
        <f t="shared" si="37"/>
        <v>20756.926734128203</v>
      </c>
      <c r="BQ49" s="322">
        <f t="shared" si="37"/>
        <v>21593.000781745064</v>
      </c>
      <c r="BR49" s="676">
        <f t="shared" si="37"/>
        <v>22439.822367777258</v>
      </c>
    </row>
    <row r="50" spans="1:70" ht="16.2" thickBot="1" x14ac:dyDescent="0.35">
      <c r="A50" s="4"/>
      <c r="B50" s="44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483"/>
      <c r="BP50" s="483"/>
      <c r="BQ50" s="678"/>
      <c r="BR50" s="678"/>
    </row>
    <row r="51" spans="1:70" ht="33.75"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81">
        <v>2015</v>
      </c>
      <c r="BP51" s="144">
        <v>2016</v>
      </c>
      <c r="BQ51" s="464">
        <v>2017</v>
      </c>
      <c r="BR51" s="353">
        <v>2018</v>
      </c>
    </row>
    <row r="52" spans="1:70" s="18" customFormat="1" ht="16.2" thickBot="1" x14ac:dyDescent="0.35">
      <c r="A52" s="316"/>
      <c r="B52" s="317"/>
      <c r="C52" s="167">
        <v>0</v>
      </c>
      <c r="D52" s="167">
        <v>0</v>
      </c>
      <c r="E52" s="167">
        <v>0</v>
      </c>
      <c r="F52" s="318">
        <v>0</v>
      </c>
      <c r="G52" s="167">
        <f>G49*21</f>
        <v>5673.5977523807942</v>
      </c>
      <c r="H52" s="167">
        <f t="shared" ref="H52:BR52" si="38">H49*21</f>
        <v>10684.795499297954</v>
      </c>
      <c r="I52" s="167">
        <f t="shared" si="38"/>
        <v>15140.932964595548</v>
      </c>
      <c r="J52" s="167">
        <f t="shared" si="38"/>
        <v>19132.570492936087</v>
      </c>
      <c r="K52" s="167">
        <f t="shared" si="38"/>
        <v>22736.112007598775</v>
      </c>
      <c r="L52" s="167">
        <f t="shared" si="38"/>
        <v>26016.017946694879</v>
      </c>
      <c r="M52" s="167">
        <f t="shared" si="38"/>
        <v>29026.672272502292</v>
      </c>
      <c r="N52" s="167">
        <f t="shared" si="38"/>
        <v>31813.957629317269</v>
      </c>
      <c r="O52" s="167">
        <f t="shared" si="38"/>
        <v>34436.896459365853</v>
      </c>
      <c r="P52" s="167">
        <f t="shared" si="38"/>
        <v>36925.431032611043</v>
      </c>
      <c r="Q52" s="167">
        <f t="shared" si="38"/>
        <v>39304.823034016488</v>
      </c>
      <c r="R52" s="167">
        <f t="shared" si="38"/>
        <v>41596.385234056419</v>
      </c>
      <c r="S52" s="167">
        <f t="shared" si="38"/>
        <v>43818.098784263035</v>
      </c>
      <c r="T52" s="167">
        <f t="shared" si="38"/>
        <v>45985.134016940807</v>
      </c>
      <c r="U52" s="167">
        <f t="shared" si="38"/>
        <v>48110.289833306699</v>
      </c>
      <c r="V52" s="167">
        <f t="shared" si="38"/>
        <v>50204.364406338973</v>
      </c>
      <c r="W52" s="167">
        <f t="shared" si="38"/>
        <v>52276.4679352409</v>
      </c>
      <c r="X52" s="167">
        <f t="shared" si="38"/>
        <v>54334.286510028738</v>
      </c>
      <c r="Y52" s="167">
        <f t="shared" si="38"/>
        <v>56709.906228733249</v>
      </c>
      <c r="Z52" s="167">
        <f t="shared" si="38"/>
        <v>59369.342390525395</v>
      </c>
      <c r="AA52" s="167">
        <f t="shared" si="38"/>
        <v>62283.922793632046</v>
      </c>
      <c r="AB52" s="167">
        <f t="shared" si="38"/>
        <v>65429.457283823096</v>
      </c>
      <c r="AC52" s="167">
        <f t="shared" si="38"/>
        <v>68785.537119338551</v>
      </c>
      <c r="AD52" s="167">
        <f t="shared" si="38"/>
        <v>72334.943859309351</v>
      </c>
      <c r="AE52" s="167">
        <f t="shared" si="38"/>
        <v>76063.150654924888</v>
      </c>
      <c r="AF52" s="167">
        <f t="shared" si="38"/>
        <v>79957.901498921172</v>
      </c>
      <c r="AG52" s="167">
        <f t="shared" si="38"/>
        <v>84008.856246920535</v>
      </c>
      <c r="AH52" s="167">
        <f t="shared" si="38"/>
        <v>88207.291129146237</v>
      </c>
      <c r="AI52" s="167">
        <f t="shared" si="38"/>
        <v>92385.350946175487</v>
      </c>
      <c r="AJ52" s="167">
        <f t="shared" si="38"/>
        <v>96553.773252958315</v>
      </c>
      <c r="AK52" s="167">
        <f t="shared" si="38"/>
        <v>100721.61710649861</v>
      </c>
      <c r="AL52" s="167">
        <f t="shared" si="38"/>
        <v>104896.52544917802</v>
      </c>
      <c r="AM52" s="167">
        <f t="shared" si="38"/>
        <v>109084.94647623623</v>
      </c>
      <c r="AN52" s="167">
        <f t="shared" si="38"/>
        <v>113292.32039901754</v>
      </c>
      <c r="AO52" s="167">
        <f t="shared" si="38"/>
        <v>117523.2370133285</v>
      </c>
      <c r="AP52" s="167">
        <f t="shared" si="38"/>
        <v>121781.56863666067</v>
      </c>
      <c r="AQ52" s="167">
        <f t="shared" si="38"/>
        <v>126070.58226462486</v>
      </c>
      <c r="AR52" s="167">
        <f t="shared" si="38"/>
        <v>130393.034195057</v>
      </c>
      <c r="AS52" s="167">
        <f t="shared" si="38"/>
        <v>135296.21239698579</v>
      </c>
      <c r="AT52" s="167">
        <f t="shared" si="38"/>
        <v>140714.62325498665</v>
      </c>
      <c r="AU52" s="167">
        <f t="shared" si="38"/>
        <v>146593.0111360689</v>
      </c>
      <c r="AV52" s="167">
        <f t="shared" si="38"/>
        <v>155087.66692462954</v>
      </c>
      <c r="AW52" s="167">
        <f t="shared" si="38"/>
        <v>163714.38313603788</v>
      </c>
      <c r="AX52" s="167">
        <f t="shared" si="38"/>
        <v>172479.70887525933</v>
      </c>
      <c r="AY52" s="167">
        <f t="shared" si="38"/>
        <v>181389.16948912409</v>
      </c>
      <c r="AZ52" s="167">
        <f t="shared" si="38"/>
        <v>190447.42660051887</v>
      </c>
      <c r="BA52" s="167">
        <f t="shared" si="38"/>
        <v>199658.41312598361</v>
      </c>
      <c r="BB52" s="167">
        <f t="shared" si="38"/>
        <v>209025.44718731564</v>
      </c>
      <c r="BC52" s="167">
        <f t="shared" si="38"/>
        <v>218511.44223659372</v>
      </c>
      <c r="BD52" s="167">
        <f t="shared" si="38"/>
        <v>228124.71907157829</v>
      </c>
      <c r="BE52" s="167">
        <f t="shared" si="38"/>
        <v>237872.29778032325</v>
      </c>
      <c r="BF52" s="167">
        <f t="shared" si="38"/>
        <v>259116.27781012125</v>
      </c>
      <c r="BG52" s="167">
        <f t="shared" si="38"/>
        <v>279138.2058090198</v>
      </c>
      <c r="BH52" s="167">
        <f t="shared" si="38"/>
        <v>298162.52385310235</v>
      </c>
      <c r="BI52" s="167">
        <f t="shared" si="38"/>
        <v>316378.58916296693</v>
      </c>
      <c r="BJ52" s="167">
        <f t="shared" si="38"/>
        <v>333946.15857930179</v>
      </c>
      <c r="BK52" s="167">
        <f t="shared" si="38"/>
        <v>351000.01570352528</v>
      </c>
      <c r="BL52" s="167">
        <f t="shared" si="38"/>
        <v>367653.87472235371</v>
      </c>
      <c r="BM52" s="167">
        <f t="shared" si="38"/>
        <v>384449.05629593541</v>
      </c>
      <c r="BN52" s="322">
        <f t="shared" si="38"/>
        <v>401408.59719637892</v>
      </c>
      <c r="BO52" s="167">
        <f t="shared" si="38"/>
        <v>418551.93308037682</v>
      </c>
      <c r="BP52" s="322">
        <f t="shared" si="38"/>
        <v>435895.46141669224</v>
      </c>
      <c r="BQ52" s="322">
        <f t="shared" si="38"/>
        <v>453453.01641664637</v>
      </c>
      <c r="BR52" s="676">
        <f t="shared" si="38"/>
        <v>471236.26972332242</v>
      </c>
    </row>
  </sheetData>
  <mergeCells count="2">
    <mergeCell ref="A43:B43"/>
    <mergeCell ref="A35:B3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S52"/>
  <sheetViews>
    <sheetView topLeftCell="A43" zoomScale="70" zoomScaleNormal="70" workbookViewId="0">
      <pane xSplit="2" topLeftCell="BF1" activePane="topRight" state="frozen"/>
      <selection pane="topRight" activeCell="A46" sqref="A46"/>
    </sheetView>
  </sheetViews>
  <sheetFormatPr defaultColWidth="9.33203125" defaultRowHeight="14.4" x14ac:dyDescent="0.3"/>
  <cols>
    <col min="1" max="1" width="39.33203125" style="2" customWidth="1"/>
    <col min="2" max="2" width="20.6640625" style="2" customWidth="1"/>
    <col min="3" max="66" width="15" style="2" customWidth="1"/>
    <col min="67" max="67" width="16.33203125" style="2" customWidth="1"/>
    <col min="68" max="68" width="14.5546875" style="287" customWidth="1"/>
    <col min="69" max="69" width="15.6640625" style="2" customWidth="1"/>
    <col min="70" max="70" width="14.44140625" style="2" customWidth="1"/>
    <col min="71" max="16384" width="9.33203125" style="2"/>
  </cols>
  <sheetData>
    <row r="1" spans="1:71" ht="15" thickBot="1" x14ac:dyDescent="0.35">
      <c r="BO1" s="482"/>
    </row>
    <row r="2" spans="1:71" ht="15.6" x14ac:dyDescent="0.3">
      <c r="A2" s="79" t="s">
        <v>0</v>
      </c>
      <c r="B2" s="80" t="s">
        <v>48</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481">
        <v>2016</v>
      </c>
      <c r="BQ2" s="464">
        <v>2017</v>
      </c>
      <c r="BR2" s="353">
        <v>2018</v>
      </c>
    </row>
    <row r="3" spans="1:71" s="18" customFormat="1" ht="16.2" thickBot="1" x14ac:dyDescent="0.35">
      <c r="A3" s="313"/>
      <c r="B3" s="314"/>
      <c r="C3" s="168">
        <f>Population!D33</f>
        <v>2955275</v>
      </c>
      <c r="D3" s="168">
        <f t="shared" ref="D3:L3" si="0">C3+($C$3*(C6/100))</f>
        <v>2987895.3</v>
      </c>
      <c r="E3" s="168">
        <f t="shared" si="0"/>
        <v>3020515.5999999996</v>
      </c>
      <c r="F3" s="168">
        <f t="shared" si="0"/>
        <v>3053135.8999999994</v>
      </c>
      <c r="G3" s="168">
        <f t="shared" si="0"/>
        <v>3085756.1999999993</v>
      </c>
      <c r="H3" s="168">
        <f t="shared" si="0"/>
        <v>3118376.4999999991</v>
      </c>
      <c r="I3" s="168">
        <f t="shared" si="0"/>
        <v>3150996.7999999989</v>
      </c>
      <c r="J3" s="168">
        <f t="shared" si="0"/>
        <v>3183617.0999999987</v>
      </c>
      <c r="K3" s="168">
        <f t="shared" si="0"/>
        <v>3216237.3999999985</v>
      </c>
      <c r="L3" s="168">
        <f t="shared" si="0"/>
        <v>3248857.6999999983</v>
      </c>
      <c r="M3" s="168">
        <f>Population!E33</f>
        <v>3281478</v>
      </c>
      <c r="N3" s="168">
        <f t="shared" ref="N3:V3" si="1">M3+($M$3*(M6/100))</f>
        <v>3407706.3</v>
      </c>
      <c r="O3" s="168">
        <f t="shared" si="1"/>
        <v>3533934.5999999996</v>
      </c>
      <c r="P3" s="168">
        <f t="shared" si="1"/>
        <v>3660162.8999999994</v>
      </c>
      <c r="Q3" s="168">
        <f t="shared" si="1"/>
        <v>3786391.1999999993</v>
      </c>
      <c r="R3" s="168">
        <f t="shared" si="1"/>
        <v>3912619.4999999991</v>
      </c>
      <c r="S3" s="168">
        <f t="shared" si="1"/>
        <v>4038847.7999999989</v>
      </c>
      <c r="T3" s="168">
        <f t="shared" si="1"/>
        <v>4165076.0999999987</v>
      </c>
      <c r="U3" s="168">
        <f t="shared" si="1"/>
        <v>4291304.3999999985</v>
      </c>
      <c r="V3" s="168">
        <f t="shared" si="1"/>
        <v>4417532.6999999983</v>
      </c>
      <c r="W3" s="168">
        <f>Population!F33</f>
        <v>4543761</v>
      </c>
      <c r="X3" s="168">
        <f t="shared" ref="X3:AF3" si="2">W3+($W$3*(W6/100))</f>
        <v>4810435.7</v>
      </c>
      <c r="Y3" s="168">
        <f t="shared" si="2"/>
        <v>5077110.4000000004</v>
      </c>
      <c r="Z3" s="168">
        <f t="shared" si="2"/>
        <v>5343785.1000000006</v>
      </c>
      <c r="AA3" s="168">
        <f t="shared" si="2"/>
        <v>5610459.8000000007</v>
      </c>
      <c r="AB3" s="168">
        <f t="shared" si="2"/>
        <v>5877134.5000000009</v>
      </c>
      <c r="AC3" s="168">
        <f t="shared" si="2"/>
        <v>6143809.2000000011</v>
      </c>
      <c r="AD3" s="168">
        <f t="shared" si="2"/>
        <v>6410483.9000000013</v>
      </c>
      <c r="AE3" s="168">
        <f t="shared" si="2"/>
        <v>6677158.6000000015</v>
      </c>
      <c r="AF3" s="168">
        <f t="shared" si="2"/>
        <v>6943833.3000000017</v>
      </c>
      <c r="AG3" s="168">
        <f>Population!G33</f>
        <v>7210508</v>
      </c>
      <c r="AH3" s="168">
        <f t="shared" ref="AH3:AP3" si="3">AG3+($AG$3*(AG6/100))</f>
        <v>7496168.5</v>
      </c>
      <c r="AI3" s="168">
        <f t="shared" si="3"/>
        <v>7781829</v>
      </c>
      <c r="AJ3" s="168">
        <f t="shared" si="3"/>
        <v>8067489.5</v>
      </c>
      <c r="AK3" s="168">
        <f t="shared" si="3"/>
        <v>8353150</v>
      </c>
      <c r="AL3" s="168">
        <f t="shared" si="3"/>
        <v>8638810.5</v>
      </c>
      <c r="AM3" s="168">
        <f t="shared" si="3"/>
        <v>8924471</v>
      </c>
      <c r="AN3" s="168">
        <f t="shared" si="3"/>
        <v>9210131.5</v>
      </c>
      <c r="AO3" s="168">
        <f t="shared" si="3"/>
        <v>9495792</v>
      </c>
      <c r="AP3" s="168">
        <f t="shared" si="3"/>
        <v>9781452.5</v>
      </c>
      <c r="AQ3" s="168">
        <f>Population!H33</f>
        <v>10067113</v>
      </c>
      <c r="AR3" s="168">
        <f t="shared" ref="AR3:AZ3" si="4">AQ3+($AQ$3*(AQ6/100))</f>
        <v>10381839.199999999</v>
      </c>
      <c r="AS3" s="168">
        <f t="shared" si="4"/>
        <v>10696565.399999999</v>
      </c>
      <c r="AT3" s="168">
        <f t="shared" si="4"/>
        <v>11011291.599999998</v>
      </c>
      <c r="AU3" s="168">
        <f t="shared" si="4"/>
        <v>11326017.799999997</v>
      </c>
      <c r="AV3" s="168">
        <f t="shared" si="4"/>
        <v>11640743.999999996</v>
      </c>
      <c r="AW3" s="168">
        <f t="shared" si="4"/>
        <v>11955470.199999996</v>
      </c>
      <c r="AX3" s="168">
        <f t="shared" si="4"/>
        <v>12270196.399999995</v>
      </c>
      <c r="AY3" s="168">
        <f t="shared" si="4"/>
        <v>12584922.599999994</v>
      </c>
      <c r="AZ3" s="168">
        <f t="shared" si="4"/>
        <v>12899648.799999993</v>
      </c>
      <c r="BA3" s="168">
        <f>Population!I33</f>
        <v>13214375</v>
      </c>
      <c r="BB3" s="168">
        <f t="shared" ref="BB3:BJ3" si="5">BA3+($BA$3*(BA6/100))</f>
        <v>13597746</v>
      </c>
      <c r="BC3" s="168">
        <f t="shared" si="5"/>
        <v>13981117</v>
      </c>
      <c r="BD3" s="168">
        <f t="shared" si="5"/>
        <v>14364488</v>
      </c>
      <c r="BE3" s="168">
        <f t="shared" si="5"/>
        <v>14747859</v>
      </c>
      <c r="BF3" s="168">
        <f t="shared" si="5"/>
        <v>15131230</v>
      </c>
      <c r="BG3" s="168">
        <f t="shared" si="5"/>
        <v>15514601</v>
      </c>
      <c r="BH3" s="168">
        <f t="shared" si="5"/>
        <v>15897972</v>
      </c>
      <c r="BI3" s="168">
        <f t="shared" si="5"/>
        <v>16281343</v>
      </c>
      <c r="BJ3" s="168">
        <f t="shared" si="5"/>
        <v>16664714</v>
      </c>
      <c r="BK3" s="168">
        <f>Population!J33</f>
        <v>17048085</v>
      </c>
      <c r="BL3" s="168">
        <f>BK3+($BK$3*(BK6/100))</f>
        <v>17542678.304226268</v>
      </c>
      <c r="BM3" s="168">
        <f>BL3+($BK$3*(BL6/100))</f>
        <v>18037271.608452536</v>
      </c>
      <c r="BN3" s="168">
        <f>BM3+($BK$3*(BM6/100))</f>
        <v>18531864.912678804</v>
      </c>
      <c r="BO3" s="594">
        <f>BN3+($BK$3*(BN6/100))</f>
        <v>19026458.216905072</v>
      </c>
      <c r="BP3" s="168">
        <f t="shared" ref="BP3:BR3" si="6">BO3+($BK$3*(BO6/100))</f>
        <v>19521051.52113134</v>
      </c>
      <c r="BQ3" s="168">
        <f t="shared" si="6"/>
        <v>20015644.825357608</v>
      </c>
      <c r="BR3" s="594">
        <f t="shared" si="6"/>
        <v>20510238.129583877</v>
      </c>
      <c r="BS3" s="689"/>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213"/>
      <c r="BO4" s="678"/>
      <c r="BQ4" s="678"/>
      <c r="BS4" s="619"/>
    </row>
    <row r="5" spans="1:71" ht="31.2" x14ac:dyDescent="0.3">
      <c r="A5" s="79" t="s">
        <v>1</v>
      </c>
      <c r="B5" s="80" t="s">
        <v>48</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144">
        <v>2016</v>
      </c>
      <c r="BQ5" s="144">
        <v>2017</v>
      </c>
      <c r="BR5" s="353">
        <v>2018</v>
      </c>
    </row>
    <row r="6" spans="1:71" ht="16.2" thickBot="1" x14ac:dyDescent="0.35">
      <c r="A6" s="42"/>
      <c r="B6" s="22"/>
      <c r="C6" s="154">
        <f t="shared" ref="C6:L6" si="7">((($M$3-$C$3)/$C$3)*100)/10</f>
        <v>1.1037991388280279</v>
      </c>
      <c r="D6" s="154">
        <f t="shared" si="7"/>
        <v>1.1037991388280279</v>
      </c>
      <c r="E6" s="154">
        <f t="shared" si="7"/>
        <v>1.1037991388280279</v>
      </c>
      <c r="F6" s="154">
        <f t="shared" si="7"/>
        <v>1.1037991388280279</v>
      </c>
      <c r="G6" s="154">
        <f t="shared" si="7"/>
        <v>1.1037991388280279</v>
      </c>
      <c r="H6" s="154">
        <f t="shared" si="7"/>
        <v>1.1037991388280279</v>
      </c>
      <c r="I6" s="154">
        <f t="shared" si="7"/>
        <v>1.1037991388280279</v>
      </c>
      <c r="J6" s="154">
        <f t="shared" si="7"/>
        <v>1.1037991388280279</v>
      </c>
      <c r="K6" s="154">
        <f t="shared" si="7"/>
        <v>1.1037991388280279</v>
      </c>
      <c r="L6" s="154">
        <f t="shared" si="7"/>
        <v>1.1037991388280279</v>
      </c>
      <c r="M6" s="154">
        <f t="shared" ref="M6:V6" si="8">((($W$3-$M$3)/$M$3)*100)/10</f>
        <v>3.846690424253949</v>
      </c>
      <c r="N6" s="154">
        <f t="shared" si="8"/>
        <v>3.846690424253949</v>
      </c>
      <c r="O6" s="154">
        <f t="shared" si="8"/>
        <v>3.846690424253949</v>
      </c>
      <c r="P6" s="154">
        <f t="shared" si="8"/>
        <v>3.846690424253949</v>
      </c>
      <c r="Q6" s="154">
        <f t="shared" si="8"/>
        <v>3.846690424253949</v>
      </c>
      <c r="R6" s="154">
        <f t="shared" si="8"/>
        <v>3.846690424253949</v>
      </c>
      <c r="S6" s="154">
        <f t="shared" si="8"/>
        <v>3.846690424253949</v>
      </c>
      <c r="T6" s="154">
        <f t="shared" si="8"/>
        <v>3.846690424253949</v>
      </c>
      <c r="U6" s="154">
        <f t="shared" si="8"/>
        <v>3.846690424253949</v>
      </c>
      <c r="V6" s="154">
        <f t="shared" si="8"/>
        <v>3.846690424253949</v>
      </c>
      <c r="W6" s="154">
        <f t="shared" ref="W6:AF6" si="9">((($AG$3-$W$3)/$W$3)*100)/10</f>
        <v>5.8690300832284095</v>
      </c>
      <c r="X6" s="154">
        <f t="shared" si="9"/>
        <v>5.8690300832284095</v>
      </c>
      <c r="Y6" s="154">
        <f t="shared" si="9"/>
        <v>5.8690300832284095</v>
      </c>
      <c r="Z6" s="154">
        <f t="shared" si="9"/>
        <v>5.8690300832284095</v>
      </c>
      <c r="AA6" s="154">
        <f t="shared" si="9"/>
        <v>5.8690300832284095</v>
      </c>
      <c r="AB6" s="154">
        <f t="shared" si="9"/>
        <v>5.8690300832284095</v>
      </c>
      <c r="AC6" s="154">
        <f t="shared" si="9"/>
        <v>5.8690300832284095</v>
      </c>
      <c r="AD6" s="154">
        <f t="shared" si="9"/>
        <v>5.8690300832284095</v>
      </c>
      <c r="AE6" s="154">
        <f t="shared" si="9"/>
        <v>5.8690300832284095</v>
      </c>
      <c r="AF6" s="154">
        <f t="shared" si="9"/>
        <v>5.8690300832284095</v>
      </c>
      <c r="AG6" s="154">
        <f t="shared" ref="AG6:AP6" si="10">((($AQ$3-$AG$3)/$AG$3)*100)/10</f>
        <v>3.9617250268635713</v>
      </c>
      <c r="AH6" s="154">
        <f t="shared" si="10"/>
        <v>3.9617250268635713</v>
      </c>
      <c r="AI6" s="154">
        <f t="shared" si="10"/>
        <v>3.9617250268635713</v>
      </c>
      <c r="AJ6" s="154">
        <f t="shared" si="10"/>
        <v>3.9617250268635713</v>
      </c>
      <c r="AK6" s="154">
        <f t="shared" si="10"/>
        <v>3.9617250268635713</v>
      </c>
      <c r="AL6" s="154">
        <f t="shared" si="10"/>
        <v>3.9617250268635713</v>
      </c>
      <c r="AM6" s="154">
        <f t="shared" si="10"/>
        <v>3.9617250268635713</v>
      </c>
      <c r="AN6" s="154">
        <f t="shared" si="10"/>
        <v>3.9617250268635713</v>
      </c>
      <c r="AO6" s="154">
        <f t="shared" si="10"/>
        <v>3.9617250268635713</v>
      </c>
      <c r="AP6" s="154">
        <f t="shared" si="10"/>
        <v>3.9617250268635713</v>
      </c>
      <c r="AQ6" s="154">
        <f t="shared" ref="AQ6:AZ6" si="11">((($BA$3-$AQ$3)/$AQ$3)*100)/10</f>
        <v>3.1262805930558248</v>
      </c>
      <c r="AR6" s="154">
        <f t="shared" si="11"/>
        <v>3.1262805930558248</v>
      </c>
      <c r="AS6" s="154">
        <f t="shared" si="11"/>
        <v>3.1262805930558248</v>
      </c>
      <c r="AT6" s="154">
        <f t="shared" si="11"/>
        <v>3.1262805930558248</v>
      </c>
      <c r="AU6" s="154">
        <f t="shared" si="11"/>
        <v>3.1262805930558248</v>
      </c>
      <c r="AV6" s="154">
        <f t="shared" si="11"/>
        <v>3.1262805930558248</v>
      </c>
      <c r="AW6" s="154">
        <f t="shared" si="11"/>
        <v>3.1262805930558248</v>
      </c>
      <c r="AX6" s="154">
        <f t="shared" si="11"/>
        <v>3.1262805930558248</v>
      </c>
      <c r="AY6" s="154">
        <f t="shared" si="11"/>
        <v>3.1262805930558248</v>
      </c>
      <c r="AZ6" s="154">
        <f t="shared" si="11"/>
        <v>3.1262805930558248</v>
      </c>
      <c r="BA6" s="154">
        <f t="shared" ref="BA6:BR6" si="12">((($BK$3-$BA$3)/$BA$3)*100)/10</f>
        <v>2.9011663434706523</v>
      </c>
      <c r="BB6" s="154">
        <f t="shared" si="12"/>
        <v>2.9011663434706523</v>
      </c>
      <c r="BC6" s="154">
        <f t="shared" si="12"/>
        <v>2.9011663434706523</v>
      </c>
      <c r="BD6" s="154">
        <f t="shared" si="12"/>
        <v>2.9011663434706523</v>
      </c>
      <c r="BE6" s="154">
        <f t="shared" si="12"/>
        <v>2.9011663434706523</v>
      </c>
      <c r="BF6" s="154">
        <f t="shared" si="12"/>
        <v>2.9011663434706523</v>
      </c>
      <c r="BG6" s="154">
        <f t="shared" si="12"/>
        <v>2.9011663434706523</v>
      </c>
      <c r="BH6" s="154">
        <f t="shared" si="12"/>
        <v>2.9011663434706523</v>
      </c>
      <c r="BI6" s="154">
        <f t="shared" si="12"/>
        <v>2.9011663434706523</v>
      </c>
      <c r="BJ6" s="154">
        <f t="shared" si="12"/>
        <v>2.9011663434706523</v>
      </c>
      <c r="BK6" s="154">
        <f t="shared" si="12"/>
        <v>2.9011663434706523</v>
      </c>
      <c r="BL6" s="154">
        <f t="shared" si="12"/>
        <v>2.9011663434706523</v>
      </c>
      <c r="BM6" s="154">
        <f t="shared" si="12"/>
        <v>2.9011663434706523</v>
      </c>
      <c r="BN6" s="212">
        <f t="shared" si="12"/>
        <v>2.9011663434706523</v>
      </c>
      <c r="BO6" s="212">
        <f t="shared" si="12"/>
        <v>2.9011663434706523</v>
      </c>
      <c r="BP6" s="154">
        <f t="shared" si="12"/>
        <v>2.9011663434706523</v>
      </c>
      <c r="BQ6" s="154">
        <f t="shared" si="12"/>
        <v>2.9011663434706523</v>
      </c>
      <c r="BR6" s="212">
        <f t="shared" si="12"/>
        <v>2.9011663434706523</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483"/>
      <c r="BP7" s="678"/>
      <c r="BQ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144">
        <v>2015</v>
      </c>
      <c r="BP8" s="144">
        <v>2016</v>
      </c>
      <c r="BQ8" s="464">
        <v>2017</v>
      </c>
      <c r="BR8" s="353">
        <v>2018</v>
      </c>
    </row>
    <row r="9" spans="1:71" ht="16.2" thickBot="1" x14ac:dyDescent="0.35">
      <c r="A9" s="39"/>
      <c r="B9" s="24"/>
      <c r="C9" s="151">
        <f t="shared" ref="C9:K9" si="13">D9-($M$9*(C12/100))</f>
        <v>0.20511558406335306</v>
      </c>
      <c r="D9" s="151">
        <f t="shared" si="13"/>
        <v>0.20778092781106894</v>
      </c>
      <c r="E9" s="151">
        <f t="shared" si="13"/>
        <v>0.21044627155878481</v>
      </c>
      <c r="F9" s="151">
        <f t="shared" si="13"/>
        <v>0.21311161530650069</v>
      </c>
      <c r="G9" s="151">
        <f t="shared" si="13"/>
        <v>0.21577695905421657</v>
      </c>
      <c r="H9" s="151">
        <f t="shared" si="13"/>
        <v>0.21844230280193244</v>
      </c>
      <c r="I9" s="151">
        <f t="shared" si="13"/>
        <v>0.22110764654964832</v>
      </c>
      <c r="J9" s="151">
        <f t="shared" si="13"/>
        <v>0.22377299029736419</v>
      </c>
      <c r="K9" s="151">
        <f t="shared" si="13"/>
        <v>0.22643833404508007</v>
      </c>
      <c r="L9" s="151">
        <f>M9-($M$9*(L12/100))</f>
        <v>0.22910367779279595</v>
      </c>
      <c r="M9" s="151">
        <f t="shared" ref="M9:U9" si="14">N9-($W$9*(M12/100))</f>
        <v>0.23176902154051182</v>
      </c>
      <c r="N9" s="151">
        <f t="shared" si="14"/>
        <v>0.23443036036087667</v>
      </c>
      <c r="O9" s="151">
        <f t="shared" si="14"/>
        <v>0.23709169918124151</v>
      </c>
      <c r="P9" s="151">
        <f t="shared" si="14"/>
        <v>0.23975303800160636</v>
      </c>
      <c r="Q9" s="151">
        <f t="shared" si="14"/>
        <v>0.2424143768219712</v>
      </c>
      <c r="R9" s="151">
        <f t="shared" si="14"/>
        <v>0.24507571564233604</v>
      </c>
      <c r="S9" s="151">
        <f t="shared" si="14"/>
        <v>0.24773705446270089</v>
      </c>
      <c r="T9" s="151">
        <f t="shared" si="14"/>
        <v>0.25039839328306573</v>
      </c>
      <c r="U9" s="151">
        <f t="shared" si="14"/>
        <v>0.25305973210343058</v>
      </c>
      <c r="V9" s="151">
        <f>W9-($W$9*(V12/100))</f>
        <v>0.25572107092379542</v>
      </c>
      <c r="W9" s="151">
        <f t="shared" ref="W9:AE9" si="15">X9-($AG$9*(W12/100))</f>
        <v>0.25838240974416027</v>
      </c>
      <c r="X9" s="151">
        <f t="shared" si="15"/>
        <v>0.26283518984174425</v>
      </c>
      <c r="Y9" s="151">
        <f t="shared" si="15"/>
        <v>0.26728796993932824</v>
      </c>
      <c r="Z9" s="151">
        <f t="shared" si="15"/>
        <v>0.27174075003691223</v>
      </c>
      <c r="AA9" s="151">
        <f t="shared" si="15"/>
        <v>0.27619353013449621</v>
      </c>
      <c r="AB9" s="151">
        <f t="shared" si="15"/>
        <v>0.2806463102320802</v>
      </c>
      <c r="AC9" s="151">
        <f t="shared" si="15"/>
        <v>0.28509909032966418</v>
      </c>
      <c r="AD9" s="151">
        <f t="shared" si="15"/>
        <v>0.28955187042724817</v>
      </c>
      <c r="AE9" s="151">
        <f t="shared" si="15"/>
        <v>0.29400465052483216</v>
      </c>
      <c r="AF9" s="151">
        <f>AG9-($AG$9*(AF12/100))</f>
        <v>0.29845743062241614</v>
      </c>
      <c r="AG9" s="151">
        <f t="shared" ref="AG9:AO9" si="16">AH9-($AQ$9*(AG12/100))</f>
        <v>0.30291021072000013</v>
      </c>
      <c r="AH9" s="151">
        <f t="shared" si="16"/>
        <v>0.30519018004800014</v>
      </c>
      <c r="AI9" s="151">
        <f t="shared" si="16"/>
        <v>0.30747014937600015</v>
      </c>
      <c r="AJ9" s="151">
        <f t="shared" si="16"/>
        <v>0.30975011870400015</v>
      </c>
      <c r="AK9" s="151">
        <f t="shared" si="16"/>
        <v>0.31203008803200016</v>
      </c>
      <c r="AL9" s="151">
        <f t="shared" si="16"/>
        <v>0.31431005736000017</v>
      </c>
      <c r="AM9" s="151">
        <f t="shared" si="16"/>
        <v>0.31659002668800018</v>
      </c>
      <c r="AN9" s="151">
        <f t="shared" si="16"/>
        <v>0.31886999601600019</v>
      </c>
      <c r="AO9" s="151">
        <f t="shared" si="16"/>
        <v>0.3211499653440002</v>
      </c>
      <c r="AP9" s="151">
        <f>AQ9-($AQ$9*(AP12/100))</f>
        <v>0.32342993467200021</v>
      </c>
      <c r="AQ9" s="151">
        <f t="shared" ref="AQ9:AY9" si="17">AR9-($BA$9*AQ12%)</f>
        <v>0.32570990400000022</v>
      </c>
      <c r="AR9" s="151">
        <f t="shared" si="17"/>
        <v>0.3302357136000002</v>
      </c>
      <c r="AS9" s="151">
        <f t="shared" si="17"/>
        <v>0.33476152320000019</v>
      </c>
      <c r="AT9" s="151">
        <f t="shared" si="17"/>
        <v>0.33928733280000017</v>
      </c>
      <c r="AU9" s="151">
        <f t="shared" si="17"/>
        <v>0.34381314240000016</v>
      </c>
      <c r="AV9" s="151">
        <f t="shared" si="17"/>
        <v>0.34833895200000015</v>
      </c>
      <c r="AW9" s="151">
        <f t="shared" si="17"/>
        <v>0.35286476160000013</v>
      </c>
      <c r="AX9" s="151">
        <f t="shared" si="17"/>
        <v>0.35739057120000012</v>
      </c>
      <c r="AY9" s="151">
        <f t="shared" si="17"/>
        <v>0.3619163808000001</v>
      </c>
      <c r="AZ9" s="151">
        <f>BA9-($BA$9*AZ12%)</f>
        <v>0.36644219040000009</v>
      </c>
      <c r="BA9" s="151">
        <f>BB9-($BE$9*BA12%)</f>
        <v>0.37096800000000008</v>
      </c>
      <c r="BB9" s="151">
        <f>BC9-($BE$9*BB12%)</f>
        <v>0.37572600000000006</v>
      </c>
      <c r="BC9" s="151">
        <f>BD9-($BE$9*BC12%)</f>
        <v>0.38048400000000004</v>
      </c>
      <c r="BD9" s="151">
        <f>BE9-($BE$9*BD12%)</f>
        <v>0.38524200000000003</v>
      </c>
      <c r="BE9" s="151">
        <f>'Per Capita Generation'!E34</f>
        <v>0.39</v>
      </c>
      <c r="BF9" s="151">
        <f t="shared" ref="BF9:BK9" si="18">BE9+($BE$9*(BE12/100))</f>
        <v>0.394758</v>
      </c>
      <c r="BG9" s="151">
        <f t="shared" si="18"/>
        <v>0.39951599999999998</v>
      </c>
      <c r="BH9" s="151">
        <f t="shared" si="18"/>
        <v>0.40427399999999997</v>
      </c>
      <c r="BI9" s="151">
        <f t="shared" si="18"/>
        <v>0.40903199999999995</v>
      </c>
      <c r="BJ9" s="151">
        <f t="shared" si="18"/>
        <v>0.41378999999999994</v>
      </c>
      <c r="BK9" s="151">
        <f t="shared" si="18"/>
        <v>0.41854799999999992</v>
      </c>
      <c r="BL9" s="196">
        <f>BK9+($BK$9*(BK12/100))</f>
        <v>0.4236542855999999</v>
      </c>
      <c r="BM9" s="196">
        <f>BL9+($BK$9*(BL12/100))</f>
        <v>0.42876057119999988</v>
      </c>
      <c r="BN9" s="196">
        <f>BM9+($BK$9*(BM12/100))</f>
        <v>0.43386685679999987</v>
      </c>
      <c r="BO9" s="196">
        <f>BN9+($BK$9*(BN12/100))</f>
        <v>0.43897314239999985</v>
      </c>
      <c r="BP9" s="579">
        <f t="shared" ref="BP9:BR9" si="19">BO9+($BK$9*(BO12/100))</f>
        <v>0.44407942799999983</v>
      </c>
      <c r="BQ9" s="488">
        <f t="shared" si="19"/>
        <v>0.44918571359999981</v>
      </c>
      <c r="BR9" s="661">
        <f t="shared" si="19"/>
        <v>0.4542919991999998</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678"/>
      <c r="BQ10" s="483"/>
      <c r="BR10" s="678"/>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144">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7">
        <v>1.22</v>
      </c>
      <c r="BO12" s="7">
        <v>1.22</v>
      </c>
      <c r="BP12" s="590">
        <v>1.22</v>
      </c>
      <c r="BQ12" s="7">
        <v>1.22</v>
      </c>
      <c r="BR12" s="590">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483"/>
      <c r="BP13" s="678"/>
      <c r="BQ13" s="678"/>
      <c r="BR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481">
        <v>2016</v>
      </c>
      <c r="BQ14" s="464">
        <v>2017</v>
      </c>
      <c r="BR14" s="353">
        <v>2018</v>
      </c>
    </row>
    <row r="15" spans="1:71" s="18" customFormat="1" ht="16.2" thickBot="1" x14ac:dyDescent="0.35">
      <c r="A15" s="321"/>
      <c r="B15" s="322"/>
      <c r="C15" s="307">
        <f t="shared" ref="C15:AX15" si="20">C9*C3*365/10^6</f>
        <v>221.25312955788138</v>
      </c>
      <c r="D15" s="307">
        <f t="shared" si="20"/>
        <v>226.60209503726122</v>
      </c>
      <c r="E15" s="307">
        <f t="shared" si="20"/>
        <v>232.01452986487817</v>
      </c>
      <c r="F15" s="307">
        <f t="shared" si="20"/>
        <v>237.49043404073231</v>
      </c>
      <c r="G15" s="307">
        <f t="shared" si="20"/>
        <v>243.02980756482356</v>
      </c>
      <c r="H15" s="307">
        <f t="shared" si="20"/>
        <v>248.63265043715197</v>
      </c>
      <c r="I15" s="307">
        <f t="shared" si="20"/>
        <v>254.29896265771754</v>
      </c>
      <c r="J15" s="307">
        <f t="shared" si="20"/>
        <v>260.02874422652019</v>
      </c>
      <c r="K15" s="307">
        <f t="shared" si="20"/>
        <v>265.82199514356</v>
      </c>
      <c r="L15" s="307">
        <f t="shared" si="20"/>
        <v>271.67871540883698</v>
      </c>
      <c r="M15" s="307">
        <f t="shared" si="20"/>
        <v>277.59890502235123</v>
      </c>
      <c r="N15" s="307">
        <f t="shared" si="20"/>
        <v>291.5874828082558</v>
      </c>
      <c r="O15" s="307">
        <f t="shared" si="20"/>
        <v>305.82129407492403</v>
      </c>
      <c r="P15" s="307">
        <f t="shared" si="20"/>
        <v>320.30033882235591</v>
      </c>
      <c r="Q15" s="307">
        <f t="shared" si="20"/>
        <v>335.02461705055134</v>
      </c>
      <c r="R15" s="307">
        <f t="shared" si="20"/>
        <v>349.99412875951043</v>
      </c>
      <c r="S15" s="307">
        <f t="shared" si="20"/>
        <v>365.20887394923318</v>
      </c>
      <c r="T15" s="307">
        <f t="shared" si="20"/>
        <v>380.66885261971953</v>
      </c>
      <c r="U15" s="307">
        <f t="shared" si="20"/>
        <v>396.37406477096943</v>
      </c>
      <c r="V15" s="307">
        <f t="shared" si="20"/>
        <v>412.32451040298304</v>
      </c>
      <c r="W15" s="307">
        <f t="shared" si="20"/>
        <v>428.52018951576042</v>
      </c>
      <c r="X15" s="307">
        <f t="shared" si="20"/>
        <v>461.48839985731644</v>
      </c>
      <c r="Y15" s="307">
        <f t="shared" si="20"/>
        <v>495.32344417045556</v>
      </c>
      <c r="Z15" s="307">
        <f t="shared" si="20"/>
        <v>530.02532245517773</v>
      </c>
      <c r="AA15" s="307">
        <f t="shared" si="20"/>
        <v>565.59403471148312</v>
      </c>
      <c r="AB15" s="307">
        <f t="shared" si="20"/>
        <v>602.02958093937161</v>
      </c>
      <c r="AC15" s="307">
        <f t="shared" si="20"/>
        <v>639.3319611388431</v>
      </c>
      <c r="AD15" s="307">
        <f t="shared" si="20"/>
        <v>677.50117530989769</v>
      </c>
      <c r="AE15" s="307">
        <f t="shared" si="20"/>
        <v>716.5372234525355</v>
      </c>
      <c r="AF15" s="307">
        <f t="shared" si="20"/>
        <v>756.4401055667563</v>
      </c>
      <c r="AG15" s="307">
        <f t="shared" si="20"/>
        <v>797.20982165256009</v>
      </c>
      <c r="AH15" s="307">
        <f t="shared" si="20"/>
        <v>835.03131017757858</v>
      </c>
      <c r="AI15" s="307">
        <f t="shared" si="20"/>
        <v>873.32824564269879</v>
      </c>
      <c r="AJ15" s="307">
        <f t="shared" si="20"/>
        <v>912.1006280479204</v>
      </c>
      <c r="AK15" s="307">
        <f t="shared" si="20"/>
        <v>951.34845739324328</v>
      </c>
      <c r="AL15" s="307">
        <f t="shared" si="20"/>
        <v>991.07173367866778</v>
      </c>
      <c r="AM15" s="307">
        <f t="shared" si="20"/>
        <v>1031.2704569041935</v>
      </c>
      <c r="AN15" s="307">
        <f t="shared" si="20"/>
        <v>1071.9446270698209</v>
      </c>
      <c r="AO15" s="307">
        <f t="shared" si="20"/>
        <v>1113.0942441755494</v>
      </c>
      <c r="AP15" s="307">
        <f t="shared" si="20"/>
        <v>1154.7193082213798</v>
      </c>
      <c r="AQ15" s="307">
        <f t="shared" si="20"/>
        <v>1196.8198192073112</v>
      </c>
      <c r="AR15" s="307">
        <f t="shared" si="20"/>
        <v>1251.385737992746</v>
      </c>
      <c r="AS15" s="307">
        <f t="shared" si="20"/>
        <v>1306.9914621040327</v>
      </c>
      <c r="AT15" s="307">
        <f t="shared" si="20"/>
        <v>1363.6369915411715</v>
      </c>
      <c r="AU15" s="307">
        <f t="shared" si="20"/>
        <v>1421.3223263041625</v>
      </c>
      <c r="AV15" s="307">
        <f t="shared" si="20"/>
        <v>1480.0474663930054</v>
      </c>
      <c r="AW15" s="307">
        <f t="shared" si="20"/>
        <v>1539.8124118077001</v>
      </c>
      <c r="AX15" s="307">
        <f t="shared" si="20"/>
        <v>1600.6171625482471</v>
      </c>
      <c r="AY15" s="307">
        <f>AY9*AY3*365/10^6</f>
        <v>1662.4617186146454</v>
      </c>
      <c r="AZ15" s="307">
        <f t="shared" ref="AZ15:BR15" si="21">AZ9*AZ3*365/10^6</f>
        <v>1725.3460800068965</v>
      </c>
      <c r="BA15" s="307">
        <f t="shared" si="21"/>
        <v>1789.2702467250001</v>
      </c>
      <c r="BB15" s="307">
        <f t="shared" si="21"/>
        <v>1864.7947504625404</v>
      </c>
      <c r="BC15" s="307">
        <f t="shared" si="21"/>
        <v>1941.6508320292201</v>
      </c>
      <c r="BD15" s="307">
        <f t="shared" si="21"/>
        <v>2019.8384914250403</v>
      </c>
      <c r="BE15" s="307">
        <f t="shared" si="21"/>
        <v>2099.3577286499999</v>
      </c>
      <c r="BF15" s="307">
        <f t="shared" si="21"/>
        <v>2180.2085437041001</v>
      </c>
      <c r="BG15" s="307">
        <f t="shared" si="21"/>
        <v>2262.3909365873401</v>
      </c>
      <c r="BH15" s="307">
        <f t="shared" si="21"/>
        <v>2345.90490729972</v>
      </c>
      <c r="BI15" s="307">
        <f t="shared" si="21"/>
        <v>2430.7504558412393</v>
      </c>
      <c r="BJ15" s="307">
        <f t="shared" si="21"/>
        <v>2516.9275822118993</v>
      </c>
      <c r="BK15" s="307">
        <f t="shared" si="21"/>
        <v>2604.4362864116993</v>
      </c>
      <c r="BL15" s="307">
        <f t="shared" si="21"/>
        <v>2712.6912582379732</v>
      </c>
      <c r="BM15" s="307">
        <f t="shared" si="21"/>
        <v>2822.7898703713222</v>
      </c>
      <c r="BN15" s="312">
        <f t="shared" si="21"/>
        <v>2934.7321228117471</v>
      </c>
      <c r="BO15" s="312">
        <f t="shared" si="21"/>
        <v>3048.5180155592479</v>
      </c>
      <c r="BP15" s="312">
        <f t="shared" si="21"/>
        <v>3164.1475486138243</v>
      </c>
      <c r="BQ15" s="312">
        <f t="shared" si="21"/>
        <v>3281.620721975476</v>
      </c>
      <c r="BR15" s="663">
        <f t="shared" si="21"/>
        <v>3400.9375356442042</v>
      </c>
      <c r="BS15" s="689"/>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213"/>
      <c r="BO16" s="483"/>
      <c r="BP16" s="483"/>
      <c r="BQ16" s="483"/>
      <c r="BR16" s="678"/>
    </row>
    <row r="17" spans="1:71" ht="46.8" x14ac:dyDescent="0.3">
      <c r="A17" s="79" t="s">
        <v>6</v>
      </c>
      <c r="B17" s="80" t="s">
        <v>48</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144">
        <v>2015</v>
      </c>
      <c r="BP17" s="144">
        <v>2016</v>
      </c>
      <c r="BQ17" s="464">
        <v>2017</v>
      </c>
      <c r="BR17" s="353">
        <v>2018</v>
      </c>
    </row>
    <row r="18" spans="1:71" ht="16.2" thickBot="1" x14ac:dyDescent="0.35">
      <c r="A18" s="44"/>
      <c r="B18" s="26"/>
      <c r="C18" s="155">
        <f>'Proportion going to landfill'!$D$35</f>
        <v>70</v>
      </c>
      <c r="D18" s="155">
        <f>'Proportion going to landfill'!$D$35</f>
        <v>70</v>
      </c>
      <c r="E18" s="155">
        <f>'Proportion going to landfill'!$D$35</f>
        <v>70</v>
      </c>
      <c r="F18" s="155">
        <f>'Proportion going to landfill'!$D$35</f>
        <v>70</v>
      </c>
      <c r="G18" s="155">
        <f>'Proportion going to landfill'!$D$35</f>
        <v>70</v>
      </c>
      <c r="H18" s="155">
        <f>'Proportion going to landfill'!$D$35</f>
        <v>70</v>
      </c>
      <c r="I18" s="155">
        <f>'Proportion going to landfill'!$D$35</f>
        <v>70</v>
      </c>
      <c r="J18" s="155">
        <f>'Proportion going to landfill'!$D$35</f>
        <v>70</v>
      </c>
      <c r="K18" s="155">
        <f>'Proportion going to landfill'!$D$35</f>
        <v>70</v>
      </c>
      <c r="L18" s="155">
        <f>'Proportion going to landfill'!$D$35</f>
        <v>70</v>
      </c>
      <c r="M18" s="155">
        <f>'Proportion going to landfill'!$D$35</f>
        <v>70</v>
      </c>
      <c r="N18" s="155">
        <f>'Proportion going to landfill'!$D$35</f>
        <v>70</v>
      </c>
      <c r="O18" s="155">
        <f>'Proportion going to landfill'!$D$35</f>
        <v>70</v>
      </c>
      <c r="P18" s="155">
        <f>'Proportion going to landfill'!$D$35</f>
        <v>70</v>
      </c>
      <c r="Q18" s="155">
        <f>'Proportion going to landfill'!$D$35</f>
        <v>70</v>
      </c>
      <c r="R18" s="155">
        <f>'Proportion going to landfill'!$D$35</f>
        <v>70</v>
      </c>
      <c r="S18" s="155">
        <f>'Proportion going to landfill'!$D$35</f>
        <v>70</v>
      </c>
      <c r="T18" s="155">
        <f>'Proportion going to landfill'!$D$35</f>
        <v>70</v>
      </c>
      <c r="U18" s="155">
        <f>'Proportion going to landfill'!$D$35</f>
        <v>70</v>
      </c>
      <c r="V18" s="155">
        <f>'Proportion going to landfill'!$D$35</f>
        <v>70</v>
      </c>
      <c r="W18" s="155">
        <f>'Proportion going to landfill'!$D$35</f>
        <v>70</v>
      </c>
      <c r="X18" s="155">
        <f>'Proportion going to landfill'!$D$35</f>
        <v>70</v>
      </c>
      <c r="Y18" s="155">
        <f>'Proportion going to landfill'!$D$35</f>
        <v>70</v>
      </c>
      <c r="Z18" s="155">
        <f>'Proportion going to landfill'!$D$35</f>
        <v>70</v>
      </c>
      <c r="AA18" s="155">
        <f>'Proportion going to landfill'!$D$35</f>
        <v>70</v>
      </c>
      <c r="AB18" s="155">
        <f>'Proportion going to landfill'!$D$35</f>
        <v>70</v>
      </c>
      <c r="AC18" s="155">
        <f>'Proportion going to landfill'!$D$35</f>
        <v>70</v>
      </c>
      <c r="AD18" s="155">
        <f>'Proportion going to landfill'!$D$35</f>
        <v>70</v>
      </c>
      <c r="AE18" s="155">
        <f>'Proportion going to landfill'!$D$35</f>
        <v>70</v>
      </c>
      <c r="AF18" s="155">
        <f>'Proportion going to landfill'!$D$35</f>
        <v>70</v>
      </c>
      <c r="AG18" s="155">
        <f>'Proportion going to landfill'!$D$35</f>
        <v>70</v>
      </c>
      <c r="AH18" s="155">
        <f>'Proportion going to landfill'!$D$35</f>
        <v>70</v>
      </c>
      <c r="AI18" s="155">
        <f>'Proportion going to landfill'!$D$35</f>
        <v>70</v>
      </c>
      <c r="AJ18" s="155">
        <f>'Proportion going to landfill'!$D$35</f>
        <v>70</v>
      </c>
      <c r="AK18" s="155">
        <f>'Proportion going to landfill'!$D$35</f>
        <v>70</v>
      </c>
      <c r="AL18" s="155">
        <f>'Proportion going to landfill'!$D$35</f>
        <v>70</v>
      </c>
      <c r="AM18" s="155">
        <f>'Proportion going to landfill'!$D$35</f>
        <v>70</v>
      </c>
      <c r="AN18" s="155">
        <f>'Proportion going to landfill'!$D$35</f>
        <v>70</v>
      </c>
      <c r="AO18" s="155">
        <f>'Proportion going to landfill'!$D$35</f>
        <v>70</v>
      </c>
      <c r="AP18" s="155">
        <f>'Proportion going to landfill'!$D$35</f>
        <v>70</v>
      </c>
      <c r="AQ18" s="155">
        <f>'Proportion going to landfill'!$D$35</f>
        <v>70</v>
      </c>
      <c r="AR18" s="155">
        <f>'Proportion going to landfill'!$D$35</f>
        <v>70</v>
      </c>
      <c r="AS18" s="155">
        <f>'Proportion going to landfill'!$D$35</f>
        <v>70</v>
      </c>
      <c r="AT18" s="155">
        <f>'Proportion going to landfill'!$D$35</f>
        <v>70</v>
      </c>
      <c r="AU18" s="155">
        <f>'Proportion going to landfill'!$D$35</f>
        <v>70</v>
      </c>
      <c r="AV18" s="155">
        <f>'Proportion going to landfill'!$D$35</f>
        <v>70</v>
      </c>
      <c r="AW18" s="155">
        <f>'Proportion going to landfill'!$D$35</f>
        <v>70</v>
      </c>
      <c r="AX18" s="155">
        <f>'Proportion going to landfill'!$D$35</f>
        <v>70</v>
      </c>
      <c r="AY18" s="155">
        <f>'Proportion going to landfill'!$D$35</f>
        <v>70</v>
      </c>
      <c r="AZ18" s="155">
        <f>'Proportion going to landfill'!$D$35</f>
        <v>70</v>
      </c>
      <c r="BA18" s="155">
        <f>'Proportion going to landfill'!$D$35</f>
        <v>70</v>
      </c>
      <c r="BB18" s="155">
        <f>'Proportion going to landfill'!$D$35</f>
        <v>70</v>
      </c>
      <c r="BC18" s="155">
        <f>'Proportion going to landfill'!$D$35</f>
        <v>70</v>
      </c>
      <c r="BD18" s="155">
        <f>'Proportion going to landfill'!$D$35</f>
        <v>70</v>
      </c>
      <c r="BE18" s="155">
        <f>'Proportion going to landfill'!$D$35</f>
        <v>70</v>
      </c>
      <c r="BF18" s="155">
        <f>'Proportion going to landfill'!$D$35</f>
        <v>70</v>
      </c>
      <c r="BG18" s="155">
        <f>'Proportion going to landfill'!$D$35</f>
        <v>70</v>
      </c>
      <c r="BH18" s="155">
        <f>'Proportion going to landfill'!$D$35</f>
        <v>70</v>
      </c>
      <c r="BI18" s="155">
        <f>'Proportion going to landfill'!$D$35</f>
        <v>70</v>
      </c>
      <c r="BJ18" s="155">
        <f>'Proportion going to landfill'!$D$35</f>
        <v>70</v>
      </c>
      <c r="BK18" s="155">
        <f>'Proportion going to landfill'!$E$35</f>
        <v>70</v>
      </c>
      <c r="BL18" s="155">
        <f>'Proportion going to landfill'!$E$35</f>
        <v>70</v>
      </c>
      <c r="BM18" s="728">
        <f>'Proportion going to landfill'!$F$35</f>
        <v>70</v>
      </c>
      <c r="BN18" s="214">
        <f>'Proportion going to landfill'!$G$35</f>
        <v>70</v>
      </c>
      <c r="BO18" s="214">
        <f>'Proportion going to landfill'!H35</f>
        <v>70</v>
      </c>
      <c r="BP18" s="515">
        <f>'Proportion going to landfill'!I35</f>
        <v>70</v>
      </c>
      <c r="BQ18" s="515">
        <f>'Proportion going to landfill'!J35</f>
        <v>70</v>
      </c>
      <c r="BR18" s="515">
        <f>'Proportion going to landfill'!K35</f>
        <v>70</v>
      </c>
      <c r="BS18" s="477"/>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P19" s="678"/>
      <c r="BQ19" s="678"/>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144">
        <v>2016</v>
      </c>
      <c r="BQ20" s="464">
        <v>2017</v>
      </c>
      <c r="BR20" s="353">
        <v>2018</v>
      </c>
    </row>
    <row r="21" spans="1:71" s="18" customFormat="1" ht="16.2" thickBot="1" x14ac:dyDescent="0.35">
      <c r="A21" s="323"/>
      <c r="B21" s="324"/>
      <c r="C21" s="167">
        <f t="shared" ref="C21:AH21" si="22">C18%*C15</f>
        <v>154.87719069051695</v>
      </c>
      <c r="D21" s="167">
        <f t="shared" si="22"/>
        <v>158.62146652608286</v>
      </c>
      <c r="E21" s="167">
        <f t="shared" si="22"/>
        <v>162.4101709054147</v>
      </c>
      <c r="F21" s="167">
        <f t="shared" si="22"/>
        <v>166.24330382851261</v>
      </c>
      <c r="G21" s="167">
        <f t="shared" si="22"/>
        <v>170.12086529537649</v>
      </c>
      <c r="H21" s="167">
        <f t="shared" si="22"/>
        <v>174.04285530600637</v>
      </c>
      <c r="I21" s="167">
        <f t="shared" si="22"/>
        <v>178.00927386040226</v>
      </c>
      <c r="J21" s="167">
        <f t="shared" si="22"/>
        <v>182.02012095856412</v>
      </c>
      <c r="K21" s="167">
        <f t="shared" si="22"/>
        <v>186.07539660049198</v>
      </c>
      <c r="L21" s="167">
        <f t="shared" si="22"/>
        <v>190.17510078618588</v>
      </c>
      <c r="M21" s="167">
        <f t="shared" si="22"/>
        <v>194.31923351564586</v>
      </c>
      <c r="N21" s="167">
        <f t="shared" si="22"/>
        <v>204.11123796577905</v>
      </c>
      <c r="O21" s="167">
        <f t="shared" si="22"/>
        <v>214.07490585244682</v>
      </c>
      <c r="P21" s="167">
        <f t="shared" si="22"/>
        <v>224.21023717564913</v>
      </c>
      <c r="Q21" s="167">
        <f t="shared" si="22"/>
        <v>234.51723193538592</v>
      </c>
      <c r="R21" s="167">
        <f t="shared" si="22"/>
        <v>244.99589013165729</v>
      </c>
      <c r="S21" s="167">
        <f t="shared" si="22"/>
        <v>255.6462117644632</v>
      </c>
      <c r="T21" s="167">
        <f t="shared" si="22"/>
        <v>266.46819683380363</v>
      </c>
      <c r="U21" s="167">
        <f t="shared" si="22"/>
        <v>277.46184533967858</v>
      </c>
      <c r="V21" s="167">
        <f t="shared" si="22"/>
        <v>288.62715728208809</v>
      </c>
      <c r="W21" s="167">
        <f t="shared" si="22"/>
        <v>299.96413266103229</v>
      </c>
      <c r="X21" s="167">
        <f t="shared" si="22"/>
        <v>323.0418799001215</v>
      </c>
      <c r="Y21" s="167">
        <f t="shared" si="22"/>
        <v>346.72641091931888</v>
      </c>
      <c r="Z21" s="167">
        <f t="shared" si="22"/>
        <v>371.01772571862438</v>
      </c>
      <c r="AA21" s="167">
        <f t="shared" si="22"/>
        <v>395.91582429803816</v>
      </c>
      <c r="AB21" s="167">
        <f t="shared" si="22"/>
        <v>421.42070665756012</v>
      </c>
      <c r="AC21" s="167">
        <f t="shared" si="22"/>
        <v>447.53237279719013</v>
      </c>
      <c r="AD21" s="167">
        <f t="shared" si="22"/>
        <v>474.25082271692833</v>
      </c>
      <c r="AE21" s="167">
        <f t="shared" si="22"/>
        <v>501.5760564167748</v>
      </c>
      <c r="AF21" s="167">
        <f t="shared" si="22"/>
        <v>529.50807389672934</v>
      </c>
      <c r="AG21" s="167">
        <f t="shared" si="22"/>
        <v>558.046875156792</v>
      </c>
      <c r="AH21" s="167">
        <f t="shared" si="22"/>
        <v>584.52191712430499</v>
      </c>
      <c r="AI21" s="167">
        <f t="shared" ref="AI21:BR21" si="23">AI18%*AI15</f>
        <v>611.32977194988916</v>
      </c>
      <c r="AJ21" s="167">
        <f t="shared" si="23"/>
        <v>638.47043963354429</v>
      </c>
      <c r="AK21" s="167">
        <f t="shared" si="23"/>
        <v>665.94392017527025</v>
      </c>
      <c r="AL21" s="167">
        <f t="shared" si="23"/>
        <v>693.75021357506739</v>
      </c>
      <c r="AM21" s="167">
        <f t="shared" si="23"/>
        <v>721.88931983293537</v>
      </c>
      <c r="AN21" s="167">
        <f t="shared" si="23"/>
        <v>750.36123894887453</v>
      </c>
      <c r="AO21" s="167">
        <f t="shared" si="23"/>
        <v>779.16597092288453</v>
      </c>
      <c r="AP21" s="167">
        <f t="shared" si="23"/>
        <v>808.30351575496582</v>
      </c>
      <c r="AQ21" s="167">
        <f t="shared" si="23"/>
        <v>837.77387344511783</v>
      </c>
      <c r="AR21" s="167">
        <f t="shared" si="23"/>
        <v>875.97001659492219</v>
      </c>
      <c r="AS21" s="167">
        <f t="shared" si="23"/>
        <v>914.89402347282282</v>
      </c>
      <c r="AT21" s="167">
        <f t="shared" si="23"/>
        <v>954.54589407881997</v>
      </c>
      <c r="AU21" s="167">
        <f t="shared" si="23"/>
        <v>994.92562841291374</v>
      </c>
      <c r="AV21" s="167">
        <f t="shared" si="23"/>
        <v>1036.0332264751037</v>
      </c>
      <c r="AW21" s="167">
        <f t="shared" si="23"/>
        <v>1077.8686882653899</v>
      </c>
      <c r="AX21" s="167">
        <f t="shared" si="23"/>
        <v>1120.4320137837728</v>
      </c>
      <c r="AY21" s="167">
        <f t="shared" si="23"/>
        <v>1163.7232030302516</v>
      </c>
      <c r="AZ21" s="167">
        <f t="shared" si="23"/>
        <v>1207.7422560048274</v>
      </c>
      <c r="BA21" s="167">
        <f t="shared" si="23"/>
        <v>1252.4891727075001</v>
      </c>
      <c r="BB21" s="167">
        <f t="shared" si="23"/>
        <v>1305.3563253237783</v>
      </c>
      <c r="BC21" s="167">
        <f t="shared" si="23"/>
        <v>1359.155582420454</v>
      </c>
      <c r="BD21" s="167">
        <f t="shared" si="23"/>
        <v>1413.8869439975281</v>
      </c>
      <c r="BE21" s="167">
        <f t="shared" si="23"/>
        <v>1469.5504100549999</v>
      </c>
      <c r="BF21" s="167">
        <f t="shared" si="23"/>
        <v>1526.14598059287</v>
      </c>
      <c r="BG21" s="167">
        <f t="shared" si="23"/>
        <v>1583.673655611138</v>
      </c>
      <c r="BH21" s="167">
        <f t="shared" si="23"/>
        <v>1642.1334351098039</v>
      </c>
      <c r="BI21" s="167">
        <f t="shared" si="23"/>
        <v>1701.5253190888675</v>
      </c>
      <c r="BJ21" s="167">
        <f t="shared" si="23"/>
        <v>1761.8493075483295</v>
      </c>
      <c r="BK21" s="167">
        <f t="shared" si="23"/>
        <v>1823.1054004881894</v>
      </c>
      <c r="BL21" s="167">
        <f t="shared" si="23"/>
        <v>1898.8838807665811</v>
      </c>
      <c r="BM21" s="167">
        <f t="shared" si="23"/>
        <v>1975.9529092599255</v>
      </c>
      <c r="BN21" s="322">
        <f t="shared" si="23"/>
        <v>2054.312485968223</v>
      </c>
      <c r="BO21" s="322">
        <f t="shared" si="23"/>
        <v>2133.9626108914736</v>
      </c>
      <c r="BP21" s="322">
        <f t="shared" si="23"/>
        <v>2214.9032840296768</v>
      </c>
      <c r="BQ21" s="322">
        <f t="shared" si="23"/>
        <v>2297.1345053828331</v>
      </c>
      <c r="BR21" s="322">
        <f t="shared" si="23"/>
        <v>2380.6562749509426</v>
      </c>
      <c r="BS21" s="689"/>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P22" s="483"/>
      <c r="BQ22" s="678"/>
      <c r="BR22" s="678"/>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v>0</v>
      </c>
      <c r="D24" s="7">
        <v>0</v>
      </c>
      <c r="E24" s="7">
        <v>0</v>
      </c>
      <c r="F24" s="156">
        <f t="shared" ref="F24:AT24" si="24">F21*$B$44*$B$36*$B$37</f>
        <v>2.912981667004729</v>
      </c>
      <c r="G24" s="156">
        <f t="shared" si="24"/>
        <v>2.9809258500517051</v>
      </c>
      <c r="H24" s="156">
        <f t="shared" si="24"/>
        <v>3.0496485278139662</v>
      </c>
      <c r="I24" s="156">
        <f t="shared" si="24"/>
        <v>3.1191497002915125</v>
      </c>
      <c r="J24" s="156">
        <f t="shared" si="24"/>
        <v>3.1894293674843439</v>
      </c>
      <c r="K24" s="156">
        <f t="shared" si="24"/>
        <v>3.2604875293924609</v>
      </c>
      <c r="L24" s="156">
        <f t="shared" si="24"/>
        <v>3.3323241860158634</v>
      </c>
      <c r="M24" s="156">
        <f t="shared" si="24"/>
        <v>3.4049393373545529</v>
      </c>
      <c r="N24" s="156">
        <f t="shared" si="24"/>
        <v>3.5765187561315672</v>
      </c>
      <c r="O24" s="156">
        <f t="shared" si="24"/>
        <v>3.7511061303089139</v>
      </c>
      <c r="P24" s="156">
        <f t="shared" si="24"/>
        <v>3.9287014598865939</v>
      </c>
      <c r="Q24" s="156">
        <f t="shared" si="24"/>
        <v>4.1093047448646063</v>
      </c>
      <c r="R24" s="156">
        <f t="shared" si="24"/>
        <v>4.2929159852429519</v>
      </c>
      <c r="S24" s="156">
        <f t="shared" si="24"/>
        <v>4.47953518102163</v>
      </c>
      <c r="T24" s="156">
        <f t="shared" si="24"/>
        <v>4.6691623322006413</v>
      </c>
      <c r="U24" s="156">
        <f t="shared" si="24"/>
        <v>4.861797438779984</v>
      </c>
      <c r="V24" s="156">
        <f t="shared" si="24"/>
        <v>5.057440500759661</v>
      </c>
      <c r="W24" s="156">
        <f t="shared" si="24"/>
        <v>5.256091518139673</v>
      </c>
      <c r="X24" s="156">
        <f t="shared" si="24"/>
        <v>5.6604690363618886</v>
      </c>
      <c r="Y24" s="156">
        <f t="shared" si="24"/>
        <v>6.0754788626926732</v>
      </c>
      <c r="Z24" s="156">
        <f t="shared" si="24"/>
        <v>6.5011209971320243</v>
      </c>
      <c r="AA24" s="156">
        <f t="shared" si="24"/>
        <v>6.9373954396799435</v>
      </c>
      <c r="AB24" s="156">
        <f t="shared" si="24"/>
        <v>7.3843021903364319</v>
      </c>
      <c r="AC24" s="156">
        <f t="shared" si="24"/>
        <v>7.8418412491014839</v>
      </c>
      <c r="AD24" s="156">
        <f t="shared" si="24"/>
        <v>8.3100126159751042</v>
      </c>
      <c r="AE24" s="156">
        <f t="shared" si="24"/>
        <v>8.7888162909572944</v>
      </c>
      <c r="AF24" s="156">
        <f t="shared" si="24"/>
        <v>9.2782522740480502</v>
      </c>
      <c r="AG24" s="156">
        <f t="shared" si="24"/>
        <v>9.7783205652473715</v>
      </c>
      <c r="AH24" s="156">
        <f t="shared" si="24"/>
        <v>10.242226840618923</v>
      </c>
      <c r="AI24" s="156">
        <f t="shared" si="24"/>
        <v>10.711964796014739</v>
      </c>
      <c r="AJ24" s="156">
        <f t="shared" si="24"/>
        <v>11.187534431434816</v>
      </c>
      <c r="AK24" s="156">
        <f t="shared" si="24"/>
        <v>11.668935746879155</v>
      </c>
      <c r="AL24" s="156">
        <f t="shared" si="24"/>
        <v>12.156168742347761</v>
      </c>
      <c r="AM24" s="156">
        <f t="shared" si="24"/>
        <v>12.649233417840627</v>
      </c>
      <c r="AN24" s="156">
        <f t="shared" si="24"/>
        <v>13.148129773357759</v>
      </c>
      <c r="AO24" s="156">
        <f t="shared" si="24"/>
        <v>13.652857808899151</v>
      </c>
      <c r="AP24" s="156">
        <f t="shared" si="24"/>
        <v>14.163417524464814</v>
      </c>
      <c r="AQ24" s="156">
        <f t="shared" si="24"/>
        <v>14.679808920054732</v>
      </c>
      <c r="AR24" s="156">
        <f t="shared" si="24"/>
        <v>15.349097018782865</v>
      </c>
      <c r="AS24" s="156">
        <f t="shared" si="24"/>
        <v>16.031139036900189</v>
      </c>
      <c r="AT24" s="156">
        <f t="shared" si="24"/>
        <v>16.725934974406716</v>
      </c>
      <c r="AU24" s="156">
        <f>AU21*$B$45*$B$36*$B$37</f>
        <v>18.748378541812947</v>
      </c>
      <c r="AV24" s="156">
        <f t="shared" ref="AV24:BD24" si="25">AV21*$B$45*$B$36*$B$37</f>
        <v>19.523010119696853</v>
      </c>
      <c r="AW24" s="156">
        <f t="shared" si="25"/>
        <v>20.311357561673006</v>
      </c>
      <c r="AX24" s="156">
        <f t="shared" si="25"/>
        <v>21.113420867741418</v>
      </c>
      <c r="AY24" s="156">
        <f t="shared" si="25"/>
        <v>21.929200037902064</v>
      </c>
      <c r="AZ24" s="156">
        <f t="shared" si="25"/>
        <v>22.758695072154968</v>
      </c>
      <c r="BA24" s="156">
        <f t="shared" si="25"/>
        <v>23.60190597050013</v>
      </c>
      <c r="BB24" s="156">
        <f t="shared" si="25"/>
        <v>24.598134594401277</v>
      </c>
      <c r="BC24" s="156">
        <f t="shared" si="25"/>
        <v>25.611927795131038</v>
      </c>
      <c r="BD24" s="156">
        <f t="shared" si="25"/>
        <v>26.643285572689418</v>
      </c>
      <c r="BE24" s="156">
        <f>BE21*$B$46*$B$36*$B$37</f>
        <v>26.653542284405091</v>
      </c>
      <c r="BF24" s="156">
        <f t="shared" ref="BF24:BR24" si="26">BF21*$B$46*$B$36*$B$37</f>
        <v>27.680027951123186</v>
      </c>
      <c r="BG24" s="156">
        <f t="shared" si="26"/>
        <v>28.72341939120691</v>
      </c>
      <c r="BH24" s="156">
        <f t="shared" si="26"/>
        <v>29.783716604656277</v>
      </c>
      <c r="BI24" s="156">
        <f t="shared" si="26"/>
        <v>30.860919591471276</v>
      </c>
      <c r="BJ24" s="156">
        <f t="shared" si="26"/>
        <v>31.955028351651926</v>
      </c>
      <c r="BK24" s="156">
        <f t="shared" si="26"/>
        <v>33.066042885198208</v>
      </c>
      <c r="BL24" s="156">
        <f t="shared" si="26"/>
        <v>34.440452986769664</v>
      </c>
      <c r="BM24" s="156">
        <f t="shared" si="26"/>
        <v>35.838270030479308</v>
      </c>
      <c r="BN24" s="497">
        <f t="shared" si="26"/>
        <v>37.259494016327146</v>
      </c>
      <c r="BO24" s="497">
        <f t="shared" si="26"/>
        <v>38.704124944313179</v>
      </c>
      <c r="BP24" s="497">
        <f t="shared" si="26"/>
        <v>40.172162814437399</v>
      </c>
      <c r="BQ24" s="497">
        <f t="shared" si="26"/>
        <v>41.663607626699807</v>
      </c>
      <c r="BR24" s="497">
        <f t="shared" si="26"/>
        <v>43.17845938110041</v>
      </c>
      <c r="BS24" s="477"/>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483"/>
      <c r="BP25" s="678"/>
      <c r="BQ25" s="678"/>
      <c r="BR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144">
        <v>2015</v>
      </c>
      <c r="BP26" s="144">
        <v>2016</v>
      </c>
      <c r="BQ26" s="464">
        <v>2017</v>
      </c>
      <c r="BR26" s="353">
        <v>2018</v>
      </c>
    </row>
    <row r="27" spans="1:71" ht="16.2" thickBot="1" x14ac:dyDescent="0.35">
      <c r="A27" s="44"/>
      <c r="B27" s="28"/>
      <c r="C27" s="7">
        <v>0</v>
      </c>
      <c r="D27" s="7">
        <v>0</v>
      </c>
      <c r="E27" s="7">
        <v>0</v>
      </c>
      <c r="F27" s="151">
        <f>F24+(E27*$B$38)</f>
        <v>2.912981667004729</v>
      </c>
      <c r="G27" s="151">
        <f t="shared" ref="G27:BO27" si="27">G24+(F27*$B$38)</f>
        <v>5.4385493123846285</v>
      </c>
      <c r="H27" s="151">
        <f t="shared" si="27"/>
        <v>7.6380421118060449</v>
      </c>
      <c r="I27" s="151">
        <f t="shared" si="27"/>
        <v>9.5632106818229037</v>
      </c>
      <c r="J27" s="151">
        <f t="shared" si="27"/>
        <v>11.257715966434176</v>
      </c>
      <c r="K27" s="151">
        <f t="shared" si="27"/>
        <v>12.758393817226189</v>
      </c>
      <c r="L27" s="151">
        <f t="shared" si="27"/>
        <v>14.096321893951828</v>
      </c>
      <c r="M27" s="151">
        <f t="shared" si="27"/>
        <v>15.297719786877732</v>
      </c>
      <c r="N27" s="151">
        <f t="shared" si="27"/>
        <v>16.482894204447867</v>
      </c>
      <c r="O27" s="151">
        <f t="shared" si="27"/>
        <v>17.65738916080101</v>
      </c>
      <c r="P27" s="151">
        <f t="shared" si="27"/>
        <v>18.82588202805292</v>
      </c>
      <c r="Q27" s="151">
        <f t="shared" si="27"/>
        <v>19.992319010048259</v>
      </c>
      <c r="R27" s="151">
        <f t="shared" si="27"/>
        <v>21.160029438813257</v>
      </c>
      <c r="S27" s="151">
        <f t="shared" si="27"/>
        <v>22.33182220415118</v>
      </c>
      <c r="T27" s="151">
        <f t="shared" si="27"/>
        <v>23.510067109333306</v>
      </c>
      <c r="U27" s="151">
        <f t="shared" si="27"/>
        <v>24.696763509242828</v>
      </c>
      <c r="V27" s="151">
        <f t="shared" si="27"/>
        <v>25.893598218982682</v>
      </c>
      <c r="W27" s="151">
        <f t="shared" si="27"/>
        <v>27.101994370191683</v>
      </c>
      <c r="X27" s="151">
        <f t="shared" si="27"/>
        <v>28.525871175567918</v>
      </c>
      <c r="Y27" s="151">
        <f t="shared" si="27"/>
        <v>30.142176940009595</v>
      </c>
      <c r="Z27" s="151">
        <f t="shared" si="27"/>
        <v>31.931463416598309</v>
      </c>
      <c r="AA27" s="151">
        <f t="shared" si="27"/>
        <v>33.877322514452707</v>
      </c>
      <c r="AB27" s="151">
        <f t="shared" si="27"/>
        <v>35.965911060586556</v>
      </c>
      <c r="AC27" s="151">
        <f t="shared" si="27"/>
        <v>38.185549851141651</v>
      </c>
      <c r="AD27" s="151">
        <f t="shared" si="27"/>
        <v>40.526385379057388</v>
      </c>
      <c r="AE27" s="151">
        <f t="shared" si="27"/>
        <v>42.980104440576696</v>
      </c>
      <c r="AF27" s="151">
        <f t="shared" si="27"/>
        <v>45.539693354552199</v>
      </c>
      <c r="AG27" s="151">
        <f t="shared" si="27"/>
        <v>48.19923482066568</v>
      </c>
      <c r="AH27" s="151">
        <f t="shared" si="27"/>
        <v>50.906942208897846</v>
      </c>
      <c r="AI27" s="151">
        <f t="shared" si="27"/>
        <v>53.661117887272567</v>
      </c>
      <c r="AJ27" s="151">
        <f t="shared" si="27"/>
        <v>56.460329598174823</v>
      </c>
      <c r="AK27" s="151">
        <f t="shared" si="27"/>
        <v>59.303368974947652</v>
      </c>
      <c r="AL27" s="151">
        <f t="shared" si="27"/>
        <v>62.189216543187591</v>
      </c>
      <c r="AM27" s="151">
        <f t="shared" si="27"/>
        <v>65.117012193048566</v>
      </c>
      <c r="AN27" s="151">
        <f t="shared" si="27"/>
        <v>68.086030267324503</v>
      </c>
      <c r="AO27" s="151">
        <f t="shared" si="27"/>
        <v>71.095658543770583</v>
      </c>
      <c r="AP27" s="151">
        <f t="shared" si="27"/>
        <v>74.145380502914648</v>
      </c>
      <c r="AQ27" s="151">
        <f t="shared" si="27"/>
        <v>77.234760367769866</v>
      </c>
      <c r="AR27" s="151">
        <f t="shared" si="27"/>
        <v>80.510495505258163</v>
      </c>
      <c r="AS27" s="151">
        <f t="shared" si="27"/>
        <v>83.956208720303238</v>
      </c>
      <c r="AT27" s="151">
        <f t="shared" si="27"/>
        <v>87.558082906082049</v>
      </c>
      <c r="AU27" s="151">
        <f t="shared" si="27"/>
        <v>92.619354560739311</v>
      </c>
      <c r="AV27" s="151">
        <f t="shared" si="27"/>
        <v>97.664078226266298</v>
      </c>
      <c r="AW27" s="151">
        <f t="shared" si="27"/>
        <v>102.70855655358838</v>
      </c>
      <c r="AX27" s="151">
        <f t="shared" si="27"/>
        <v>107.76654375814269</v>
      </c>
      <c r="AY27" s="151">
        <f t="shared" si="27"/>
        <v>112.84964399211015</v>
      </c>
      <c r="AZ27" s="151">
        <f t="shared" si="27"/>
        <v>117.96764744297579</v>
      </c>
      <c r="BA27" s="151">
        <f t="shared" si="27"/>
        <v>123.12881389305696</v>
      </c>
      <c r="BB27" s="151">
        <f t="shared" si="27"/>
        <v>128.47941381438119</v>
      </c>
      <c r="BC27" s="151">
        <f t="shared" si="27"/>
        <v>134.00739948434278</v>
      </c>
      <c r="BD27" s="151">
        <f t="shared" si="27"/>
        <v>139.70260648409939</v>
      </c>
      <c r="BE27" s="151">
        <f t="shared" si="27"/>
        <v>144.51779365726787</v>
      </c>
      <c r="BF27" s="151">
        <f t="shared" si="27"/>
        <v>149.60675493320309</v>
      </c>
      <c r="BG27" s="151">
        <f t="shared" si="27"/>
        <v>154.94359963195498</v>
      </c>
      <c r="BH27" s="151">
        <f t="shared" si="27"/>
        <v>160.50648431275573</v>
      </c>
      <c r="BI27" s="151">
        <f t="shared" si="27"/>
        <v>166.27698010832566</v>
      </c>
      <c r="BJ27" s="151">
        <f t="shared" si="27"/>
        <v>172.23953895767849</v>
      </c>
      <c r="BK27" s="151">
        <f t="shared" si="27"/>
        <v>178.38104327758106</v>
      </c>
      <c r="BL27" s="151">
        <f t="shared" si="27"/>
        <v>184.93691582417071</v>
      </c>
      <c r="BM27" s="151">
        <f t="shared" si="27"/>
        <v>191.8657893688744</v>
      </c>
      <c r="BN27" s="260">
        <f t="shared" si="27"/>
        <v>199.13276322121945</v>
      </c>
      <c r="BO27" s="260">
        <f t="shared" si="27"/>
        <v>206.70839237757644</v>
      </c>
      <c r="BP27" s="260">
        <f t="shared" ref="BP27" si="28">BP24+(BO27*$B$38)</f>
        <v>214.56783468648666</v>
      </c>
      <c r="BQ27" s="260">
        <f t="shared" ref="BQ27" si="29">BQ24+(BP27*$B$38)</f>
        <v>222.69013132937218</v>
      </c>
      <c r="BR27" s="260">
        <f t="shared" ref="BR27" si="30">BR24+(BQ27*$B$38)</f>
        <v>231.05759977672602</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78"/>
      <c r="BP28" s="678"/>
      <c r="BQ28" s="678"/>
      <c r="BR28" s="678"/>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144">
        <v>2016</v>
      </c>
      <c r="BQ29" s="464">
        <v>2017</v>
      </c>
      <c r="BR29" s="353">
        <v>2018</v>
      </c>
    </row>
    <row r="30" spans="1:71" ht="16.2" thickBot="1" x14ac:dyDescent="0.35">
      <c r="A30" s="44"/>
      <c r="B30" s="26"/>
      <c r="C30" s="7">
        <v>0</v>
      </c>
      <c r="D30" s="7">
        <v>0</v>
      </c>
      <c r="E30" s="7">
        <v>0</v>
      </c>
      <c r="F30" s="7">
        <f>E27*(1-$B$38)</f>
        <v>0</v>
      </c>
      <c r="G30" s="154">
        <f>F27*(1-$B$38)</f>
        <v>0.45535820467180599</v>
      </c>
      <c r="H30" s="154">
        <f t="shared" ref="H30:BO30" si="31">G27*(1-$B$38)</f>
        <v>0.85015572839254971</v>
      </c>
      <c r="I30" s="154">
        <f t="shared" si="31"/>
        <v>1.1939811302746532</v>
      </c>
      <c r="J30" s="154">
        <f t="shared" si="31"/>
        <v>1.4949240828730712</v>
      </c>
      <c r="K30" s="154">
        <f t="shared" si="31"/>
        <v>1.7598096786004487</v>
      </c>
      <c r="L30" s="154">
        <f t="shared" si="31"/>
        <v>1.9943961092902254</v>
      </c>
      <c r="M30" s="154">
        <f t="shared" si="31"/>
        <v>2.2035414444286494</v>
      </c>
      <c r="N30" s="154">
        <f t="shared" si="31"/>
        <v>2.3913443385614337</v>
      </c>
      <c r="O30" s="154">
        <f t="shared" si="31"/>
        <v>2.5766111739557718</v>
      </c>
      <c r="P30" s="154">
        <f t="shared" si="31"/>
        <v>2.7602085926346827</v>
      </c>
      <c r="Q30" s="154">
        <f t="shared" si="31"/>
        <v>2.942867762869267</v>
      </c>
      <c r="R30" s="154">
        <f t="shared" si="31"/>
        <v>3.1252055564779542</v>
      </c>
      <c r="S30" s="154">
        <f t="shared" si="31"/>
        <v>3.3077424156837045</v>
      </c>
      <c r="T30" s="154">
        <f t="shared" si="31"/>
        <v>3.4909174270185153</v>
      </c>
      <c r="U30" s="154">
        <f t="shared" si="31"/>
        <v>3.6751010388704617</v>
      </c>
      <c r="V30" s="154">
        <f t="shared" si="31"/>
        <v>3.8606057910198057</v>
      </c>
      <c r="W30" s="154">
        <f t="shared" si="31"/>
        <v>4.0476953669306717</v>
      </c>
      <c r="X30" s="154">
        <f t="shared" si="31"/>
        <v>4.2365922309856545</v>
      </c>
      <c r="Y30" s="154">
        <f t="shared" si="31"/>
        <v>4.4591730982509947</v>
      </c>
      <c r="Z30" s="154">
        <f t="shared" si="31"/>
        <v>4.7118345205433094</v>
      </c>
      <c r="AA30" s="154">
        <f t="shared" si="31"/>
        <v>4.991536341825543</v>
      </c>
      <c r="AB30" s="154">
        <f t="shared" si="31"/>
        <v>5.2957136442025856</v>
      </c>
      <c r="AC30" s="154">
        <f t="shared" si="31"/>
        <v>5.6222024585463881</v>
      </c>
      <c r="AD30" s="154">
        <f t="shared" si="31"/>
        <v>5.9691770880593671</v>
      </c>
      <c r="AE30" s="154">
        <f t="shared" si="31"/>
        <v>6.3350972294379835</v>
      </c>
      <c r="AF30" s="154">
        <f t="shared" si="31"/>
        <v>6.7186633600725463</v>
      </c>
      <c r="AG30" s="154">
        <f t="shared" si="31"/>
        <v>7.1187790991338895</v>
      </c>
      <c r="AH30" s="154">
        <f t="shared" si="31"/>
        <v>7.5345194523867525</v>
      </c>
      <c r="AI30" s="154">
        <f t="shared" si="31"/>
        <v>7.9577891176400151</v>
      </c>
      <c r="AJ30" s="154">
        <f t="shared" si="31"/>
        <v>8.3883227205325568</v>
      </c>
      <c r="AK30" s="154">
        <f t="shared" si="31"/>
        <v>8.8258963701063262</v>
      </c>
      <c r="AL30" s="154">
        <f t="shared" si="31"/>
        <v>9.2703211741078224</v>
      </c>
      <c r="AM30" s="154">
        <f t="shared" si="31"/>
        <v>9.7214377679796442</v>
      </c>
      <c r="AN30" s="154">
        <f t="shared" si="31"/>
        <v>10.179111699081817</v>
      </c>
      <c r="AO30" s="154">
        <f t="shared" si="31"/>
        <v>10.643229532453077</v>
      </c>
      <c r="AP30" s="154">
        <f t="shared" si="31"/>
        <v>11.113695565320754</v>
      </c>
      <c r="AQ30" s="154">
        <f t="shared" si="31"/>
        <v>11.590429055199518</v>
      </c>
      <c r="AR30" s="154">
        <f t="shared" si="31"/>
        <v>12.073361881294581</v>
      </c>
      <c r="AS30" s="154">
        <f t="shared" si="31"/>
        <v>12.585425821855109</v>
      </c>
      <c r="AT30" s="154">
        <f t="shared" si="31"/>
        <v>13.124060788627901</v>
      </c>
      <c r="AU30" s="154">
        <f t="shared" si="31"/>
        <v>13.687106887155682</v>
      </c>
      <c r="AV30" s="154">
        <f t="shared" si="31"/>
        <v>14.478286454169856</v>
      </c>
      <c r="AW30" s="154">
        <f t="shared" si="31"/>
        <v>15.266879234350924</v>
      </c>
      <c r="AX30" s="154">
        <f t="shared" si="31"/>
        <v>16.055433663187117</v>
      </c>
      <c r="AY30" s="154">
        <f t="shared" si="31"/>
        <v>16.846099803934607</v>
      </c>
      <c r="AZ30" s="154">
        <f t="shared" si="31"/>
        <v>17.640691621289324</v>
      </c>
      <c r="BA30" s="154">
        <f t="shared" si="31"/>
        <v>18.440739520418962</v>
      </c>
      <c r="BB30" s="154">
        <f t="shared" si="31"/>
        <v>19.247534673077059</v>
      </c>
      <c r="BC30" s="154">
        <f t="shared" si="31"/>
        <v>20.083942125169465</v>
      </c>
      <c r="BD30" s="154">
        <f t="shared" si="31"/>
        <v>20.948078572932797</v>
      </c>
      <c r="BE30" s="154">
        <f t="shared" si="31"/>
        <v>21.83835511123662</v>
      </c>
      <c r="BF30" s="154">
        <f t="shared" si="31"/>
        <v>22.59106667518796</v>
      </c>
      <c r="BG30" s="154">
        <f t="shared" si="31"/>
        <v>23.386574692455014</v>
      </c>
      <c r="BH30" s="154">
        <f t="shared" si="31"/>
        <v>24.220831923855556</v>
      </c>
      <c r="BI30" s="154">
        <f t="shared" si="31"/>
        <v>25.090423795901351</v>
      </c>
      <c r="BJ30" s="154">
        <f t="shared" si="31"/>
        <v>25.992469502299084</v>
      </c>
      <c r="BK30" s="154">
        <f t="shared" si="31"/>
        <v>26.924538565295656</v>
      </c>
      <c r="BL30" s="154">
        <f t="shared" si="31"/>
        <v>27.884580440180013</v>
      </c>
      <c r="BM30" s="154">
        <f t="shared" si="31"/>
        <v>28.909396485775606</v>
      </c>
      <c r="BN30" s="212">
        <f t="shared" si="31"/>
        <v>29.9925201639821</v>
      </c>
      <c r="BO30" s="154">
        <f t="shared" si="31"/>
        <v>31.128495787956194</v>
      </c>
      <c r="BP30" s="212">
        <f t="shared" ref="BP30" si="32">BO27*(1-$B$38)</f>
        <v>32.312720505527174</v>
      </c>
      <c r="BQ30" s="154">
        <f t="shared" ref="BQ30" si="33">BP27*(1-$B$38)</f>
        <v>33.541310983814306</v>
      </c>
      <c r="BR30" s="672">
        <f t="shared" ref="BR30" si="34">BQ27*(1-$B$38)</f>
        <v>34.810990933746574</v>
      </c>
      <c r="BS30" s="47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483"/>
      <c r="BP31" s="483"/>
      <c r="BQ31" s="483"/>
      <c r="BR31" s="678"/>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144">
        <v>2016</v>
      </c>
      <c r="BQ32" s="464">
        <v>2017</v>
      </c>
      <c r="BR32" s="353">
        <v>2018</v>
      </c>
    </row>
    <row r="33" spans="1:71" ht="16.2" thickBot="1" x14ac:dyDescent="0.35">
      <c r="A33" s="44"/>
      <c r="B33" s="28"/>
      <c r="C33" s="7">
        <v>0</v>
      </c>
      <c r="D33" s="7">
        <v>0</v>
      </c>
      <c r="E33" s="7">
        <v>0</v>
      </c>
      <c r="F33" s="7">
        <f t="shared" ref="F33:AK33" si="35">F30*$B$39*16/12</f>
        <v>0</v>
      </c>
      <c r="G33" s="151">
        <f t="shared" si="35"/>
        <v>0.30357213644787068</v>
      </c>
      <c r="H33" s="151">
        <f t="shared" si="35"/>
        <v>0.56677048559503318</v>
      </c>
      <c r="I33" s="151">
        <f t="shared" si="35"/>
        <v>0.7959874201831022</v>
      </c>
      <c r="J33" s="151">
        <f t="shared" si="35"/>
        <v>0.99661605524871411</v>
      </c>
      <c r="K33" s="151">
        <f t="shared" si="35"/>
        <v>1.1732064524002992</v>
      </c>
      <c r="L33" s="151">
        <f t="shared" si="35"/>
        <v>1.3295974061934837</v>
      </c>
      <c r="M33" s="151">
        <f t="shared" si="35"/>
        <v>1.4690276296190996</v>
      </c>
      <c r="N33" s="151">
        <f t="shared" si="35"/>
        <v>1.5942295590409559</v>
      </c>
      <c r="O33" s="151">
        <f t="shared" si="35"/>
        <v>1.7177407826371811</v>
      </c>
      <c r="P33" s="151">
        <f t="shared" si="35"/>
        <v>1.840139061756455</v>
      </c>
      <c r="Q33" s="151">
        <f t="shared" si="35"/>
        <v>1.9619118419128447</v>
      </c>
      <c r="R33" s="151">
        <f t="shared" si="35"/>
        <v>2.0834703709853026</v>
      </c>
      <c r="S33" s="151">
        <f t="shared" si="35"/>
        <v>2.2051616104558032</v>
      </c>
      <c r="T33" s="151">
        <f t="shared" si="35"/>
        <v>2.3272782846790103</v>
      </c>
      <c r="U33" s="151">
        <f t="shared" si="35"/>
        <v>2.4500673592469746</v>
      </c>
      <c r="V33" s="151">
        <f t="shared" si="35"/>
        <v>2.5737371940132037</v>
      </c>
      <c r="W33" s="151">
        <f t="shared" si="35"/>
        <v>2.6984635779537811</v>
      </c>
      <c r="X33" s="151">
        <f t="shared" si="35"/>
        <v>2.824394820657103</v>
      </c>
      <c r="Y33" s="151">
        <f t="shared" si="35"/>
        <v>2.9727820655006632</v>
      </c>
      <c r="Z33" s="151">
        <f t="shared" si="35"/>
        <v>3.1412230136955395</v>
      </c>
      <c r="AA33" s="151">
        <f t="shared" si="35"/>
        <v>3.3276908945503618</v>
      </c>
      <c r="AB33" s="151">
        <f t="shared" si="35"/>
        <v>3.5304757628017236</v>
      </c>
      <c r="AC33" s="151">
        <f t="shared" si="35"/>
        <v>3.7481349723642587</v>
      </c>
      <c r="AD33" s="151">
        <f t="shared" si="35"/>
        <v>3.9794513920395782</v>
      </c>
      <c r="AE33" s="151">
        <f t="shared" si="35"/>
        <v>4.2233981529586559</v>
      </c>
      <c r="AF33" s="151">
        <f t="shared" si="35"/>
        <v>4.4791089067150311</v>
      </c>
      <c r="AG33" s="151">
        <f t="shared" si="35"/>
        <v>4.7458527327559263</v>
      </c>
      <c r="AH33" s="151">
        <f t="shared" si="35"/>
        <v>5.0230129682578353</v>
      </c>
      <c r="AI33" s="151">
        <f t="shared" si="35"/>
        <v>5.3051927450933434</v>
      </c>
      <c r="AJ33" s="151">
        <f t="shared" si="35"/>
        <v>5.5922151470217045</v>
      </c>
      <c r="AK33" s="151">
        <f t="shared" si="35"/>
        <v>5.8839309134042175</v>
      </c>
      <c r="AL33" s="151">
        <f t="shared" ref="AL33:BR33" si="36">AL30*$B$39*16/12</f>
        <v>6.1802141160718813</v>
      </c>
      <c r="AM33" s="151">
        <f t="shared" si="36"/>
        <v>6.4809585119864295</v>
      </c>
      <c r="AN33" s="151">
        <f t="shared" si="36"/>
        <v>6.7860744660545445</v>
      </c>
      <c r="AO33" s="151">
        <f t="shared" si="36"/>
        <v>7.0954863549687177</v>
      </c>
      <c r="AP33" s="151">
        <f t="shared" si="36"/>
        <v>7.4091303768805021</v>
      </c>
      <c r="AQ33" s="151">
        <f t="shared" si="36"/>
        <v>7.7269527034663454</v>
      </c>
      <c r="AR33" s="151">
        <f t="shared" si="36"/>
        <v>8.0489079208630532</v>
      </c>
      <c r="AS33" s="151">
        <f t="shared" si="36"/>
        <v>8.3902838812367388</v>
      </c>
      <c r="AT33" s="151">
        <f t="shared" si="36"/>
        <v>8.7493738590852672</v>
      </c>
      <c r="AU33" s="151">
        <f t="shared" si="36"/>
        <v>9.1247379247704554</v>
      </c>
      <c r="AV33" s="151">
        <f t="shared" si="36"/>
        <v>9.6521909694465702</v>
      </c>
      <c r="AW33" s="151">
        <f t="shared" si="36"/>
        <v>10.177919489567282</v>
      </c>
      <c r="AX33" s="151">
        <f t="shared" si="36"/>
        <v>10.703622442124745</v>
      </c>
      <c r="AY33" s="151">
        <f t="shared" si="36"/>
        <v>11.230733202623071</v>
      </c>
      <c r="AZ33" s="151">
        <f t="shared" si="36"/>
        <v>11.76046108085955</v>
      </c>
      <c r="BA33" s="151">
        <f t="shared" si="36"/>
        <v>12.293826346945975</v>
      </c>
      <c r="BB33" s="151">
        <f t="shared" si="36"/>
        <v>12.831689782051372</v>
      </c>
      <c r="BC33" s="151">
        <f t="shared" si="36"/>
        <v>13.389294750112976</v>
      </c>
      <c r="BD33" s="151">
        <f t="shared" si="36"/>
        <v>13.965385715288532</v>
      </c>
      <c r="BE33" s="151">
        <f t="shared" si="36"/>
        <v>14.55890340749108</v>
      </c>
      <c r="BF33" s="151">
        <f t="shared" si="36"/>
        <v>15.060711116791973</v>
      </c>
      <c r="BG33" s="151">
        <f t="shared" si="36"/>
        <v>15.59104979497001</v>
      </c>
      <c r="BH33" s="151">
        <f t="shared" si="36"/>
        <v>16.147221282570371</v>
      </c>
      <c r="BI33" s="151">
        <f t="shared" si="36"/>
        <v>16.726949197267569</v>
      </c>
      <c r="BJ33" s="151">
        <f t="shared" si="36"/>
        <v>17.328313001532724</v>
      </c>
      <c r="BK33" s="151">
        <f t="shared" si="36"/>
        <v>17.949692376863769</v>
      </c>
      <c r="BL33" s="151">
        <f t="shared" si="36"/>
        <v>18.589720293453343</v>
      </c>
      <c r="BM33" s="151">
        <f t="shared" si="36"/>
        <v>19.272930990517072</v>
      </c>
      <c r="BN33" s="151">
        <f t="shared" si="36"/>
        <v>19.995013442654734</v>
      </c>
      <c r="BO33" s="151">
        <f t="shared" si="36"/>
        <v>20.752330525304128</v>
      </c>
      <c r="BP33" s="598">
        <f t="shared" si="36"/>
        <v>21.541813670351448</v>
      </c>
      <c r="BQ33" s="260">
        <f t="shared" si="36"/>
        <v>22.360873989209537</v>
      </c>
      <c r="BR33" s="682">
        <f t="shared" si="36"/>
        <v>23.207327289164382</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7"/>
      <c r="BQ34" s="747"/>
      <c r="BS34" s="619"/>
    </row>
    <row r="35" spans="1:71" ht="41.2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DOC!Z37</f>
        <v>9.068604282655246E-2</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768"/>
      <c r="BP47" s="768"/>
      <c r="BR47" s="768"/>
    </row>
    <row r="48" spans="1:71" ht="36"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259">
        <v>2015</v>
      </c>
      <c r="BP48" s="144">
        <v>2016</v>
      </c>
      <c r="BQ48" s="144">
        <v>2017</v>
      </c>
      <c r="BR48" s="353">
        <v>2018</v>
      </c>
    </row>
    <row r="49" spans="1:71" s="18" customFormat="1" ht="16.2" thickBot="1" x14ac:dyDescent="0.35">
      <c r="A49" s="315"/>
      <c r="B49" s="303"/>
      <c r="C49" s="167">
        <v>0</v>
      </c>
      <c r="D49" s="167">
        <v>0</v>
      </c>
      <c r="E49" s="167">
        <v>0</v>
      </c>
      <c r="F49" s="167">
        <v>0</v>
      </c>
      <c r="G49" s="167">
        <f>(G33-$B$40)*(1-$B$41)*10^3</f>
        <v>303.57213644787066</v>
      </c>
      <c r="H49" s="167">
        <f t="shared" ref="H49:BR49" si="37">(H33-$B$40)*(1-$B$41)*10^3</f>
        <v>566.77048559503316</v>
      </c>
      <c r="I49" s="167">
        <f t="shared" si="37"/>
        <v>795.98742018310224</v>
      </c>
      <c r="J49" s="167">
        <f t="shared" si="37"/>
        <v>996.61605524871413</v>
      </c>
      <c r="K49" s="167">
        <f t="shared" si="37"/>
        <v>1173.2064524002992</v>
      </c>
      <c r="L49" s="167">
        <f t="shared" si="37"/>
        <v>1329.5974061934837</v>
      </c>
      <c r="M49" s="167">
        <f t="shared" si="37"/>
        <v>1469.0276296190996</v>
      </c>
      <c r="N49" s="167">
        <f t="shared" si="37"/>
        <v>1594.2295590409558</v>
      </c>
      <c r="O49" s="167">
        <f t="shared" si="37"/>
        <v>1717.7407826371812</v>
      </c>
      <c r="P49" s="167">
        <f t="shared" si="37"/>
        <v>1840.139061756455</v>
      </c>
      <c r="Q49" s="167">
        <f t="shared" si="37"/>
        <v>1961.9118419128447</v>
      </c>
      <c r="R49" s="167">
        <f t="shared" si="37"/>
        <v>2083.4703709853025</v>
      </c>
      <c r="S49" s="167">
        <f t="shared" si="37"/>
        <v>2205.1616104558034</v>
      </c>
      <c r="T49" s="167">
        <f t="shared" si="37"/>
        <v>2327.2782846790105</v>
      </c>
      <c r="U49" s="167">
        <f t="shared" si="37"/>
        <v>2450.0673592469748</v>
      </c>
      <c r="V49" s="167">
        <f t="shared" si="37"/>
        <v>2573.7371940132039</v>
      </c>
      <c r="W49" s="167">
        <f t="shared" si="37"/>
        <v>2698.4635779537812</v>
      </c>
      <c r="X49" s="167">
        <f t="shared" si="37"/>
        <v>2824.3948206571031</v>
      </c>
      <c r="Y49" s="167">
        <f t="shared" si="37"/>
        <v>2972.7820655006631</v>
      </c>
      <c r="Z49" s="167">
        <f t="shared" si="37"/>
        <v>3141.2230136955395</v>
      </c>
      <c r="AA49" s="167">
        <f t="shared" si="37"/>
        <v>3327.6908945503619</v>
      </c>
      <c r="AB49" s="167">
        <f t="shared" si="37"/>
        <v>3530.4757628017237</v>
      </c>
      <c r="AC49" s="167">
        <f t="shared" si="37"/>
        <v>3748.1349723642588</v>
      </c>
      <c r="AD49" s="167">
        <f t="shared" si="37"/>
        <v>3979.4513920395784</v>
      </c>
      <c r="AE49" s="167">
        <f t="shared" si="37"/>
        <v>4223.3981529586563</v>
      </c>
      <c r="AF49" s="167">
        <f t="shared" si="37"/>
        <v>4479.1089067150315</v>
      </c>
      <c r="AG49" s="167">
        <f t="shared" si="37"/>
        <v>4745.8527327559259</v>
      </c>
      <c r="AH49" s="167">
        <f t="shared" si="37"/>
        <v>5023.0129682578354</v>
      </c>
      <c r="AI49" s="167">
        <f t="shared" si="37"/>
        <v>5305.1927450933435</v>
      </c>
      <c r="AJ49" s="167">
        <f t="shared" si="37"/>
        <v>5592.215147021705</v>
      </c>
      <c r="AK49" s="167">
        <f t="shared" si="37"/>
        <v>5883.9309134042178</v>
      </c>
      <c r="AL49" s="167">
        <f t="shared" si="37"/>
        <v>6180.2141160718811</v>
      </c>
      <c r="AM49" s="167">
        <f t="shared" si="37"/>
        <v>6480.9585119864296</v>
      </c>
      <c r="AN49" s="167">
        <f t="shared" si="37"/>
        <v>6786.0744660545442</v>
      </c>
      <c r="AO49" s="167">
        <f t="shared" si="37"/>
        <v>7095.4863549687179</v>
      </c>
      <c r="AP49" s="167">
        <f t="shared" si="37"/>
        <v>7409.1303768805019</v>
      </c>
      <c r="AQ49" s="167">
        <f t="shared" si="37"/>
        <v>7726.9527034663452</v>
      </c>
      <c r="AR49" s="167">
        <f t="shared" si="37"/>
        <v>8048.9079208630528</v>
      </c>
      <c r="AS49" s="167">
        <f t="shared" si="37"/>
        <v>8390.283881236739</v>
      </c>
      <c r="AT49" s="167">
        <f t="shared" si="37"/>
        <v>8749.3738590852663</v>
      </c>
      <c r="AU49" s="167">
        <f t="shared" si="37"/>
        <v>9124.7379247704557</v>
      </c>
      <c r="AV49" s="167">
        <f t="shared" si="37"/>
        <v>9652.1909694465703</v>
      </c>
      <c r="AW49" s="167">
        <f t="shared" si="37"/>
        <v>10177.919489567283</v>
      </c>
      <c r="AX49" s="167">
        <f t="shared" si="37"/>
        <v>10703.622442124744</v>
      </c>
      <c r="AY49" s="167">
        <f t="shared" si="37"/>
        <v>11230.733202623071</v>
      </c>
      <c r="AZ49" s="167">
        <f t="shared" si="37"/>
        <v>11760.46108085955</v>
      </c>
      <c r="BA49" s="167">
        <f t="shared" si="37"/>
        <v>12293.826346945974</v>
      </c>
      <c r="BB49" s="167">
        <f t="shared" si="37"/>
        <v>12831.689782051371</v>
      </c>
      <c r="BC49" s="167">
        <f t="shared" si="37"/>
        <v>13389.294750112977</v>
      </c>
      <c r="BD49" s="167">
        <f t="shared" si="37"/>
        <v>13965.385715288532</v>
      </c>
      <c r="BE49" s="167">
        <f t="shared" si="37"/>
        <v>14558.90340749108</v>
      </c>
      <c r="BF49" s="167">
        <f t="shared" si="37"/>
        <v>15060.711116791974</v>
      </c>
      <c r="BG49" s="167">
        <f t="shared" si="37"/>
        <v>15591.049794970009</v>
      </c>
      <c r="BH49" s="167">
        <f t="shared" si="37"/>
        <v>16147.22128257037</v>
      </c>
      <c r="BI49" s="167">
        <f t="shared" si="37"/>
        <v>16726.949197267568</v>
      </c>
      <c r="BJ49" s="167">
        <f t="shared" si="37"/>
        <v>17328.313001532722</v>
      </c>
      <c r="BK49" s="167">
        <f t="shared" si="37"/>
        <v>17949.692376863768</v>
      </c>
      <c r="BL49" s="167">
        <f t="shared" si="37"/>
        <v>18589.720293453342</v>
      </c>
      <c r="BM49" s="167">
        <f t="shared" si="37"/>
        <v>19272.93099051707</v>
      </c>
      <c r="BN49" s="322">
        <f t="shared" si="37"/>
        <v>19995.013442654734</v>
      </c>
      <c r="BO49" s="167">
        <f t="shared" si="37"/>
        <v>20752.330525304129</v>
      </c>
      <c r="BP49" s="655">
        <f t="shared" si="37"/>
        <v>21541.81367035145</v>
      </c>
      <c r="BQ49" s="655">
        <f t="shared" si="37"/>
        <v>22360.873989209536</v>
      </c>
      <c r="BR49" s="655">
        <f t="shared" si="37"/>
        <v>23207.327289164383</v>
      </c>
      <c r="BS49" s="689"/>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483"/>
      <c r="BP50" s="483"/>
      <c r="BQ50" s="483"/>
      <c r="BR50" s="483"/>
      <c r="BS50" s="619"/>
    </row>
    <row r="51" spans="1:71" ht="34.5"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144">
        <v>2016</v>
      </c>
      <c r="BQ51" s="464">
        <v>2017</v>
      </c>
      <c r="BR51" s="353">
        <v>2018</v>
      </c>
    </row>
    <row r="52" spans="1:71" s="18" customFormat="1" ht="16.2" thickBot="1" x14ac:dyDescent="0.35">
      <c r="A52" s="316"/>
      <c r="B52" s="317"/>
      <c r="C52" s="167">
        <v>0</v>
      </c>
      <c r="D52" s="167">
        <v>0</v>
      </c>
      <c r="E52" s="167">
        <v>0</v>
      </c>
      <c r="F52" s="318">
        <v>0</v>
      </c>
      <c r="G52" s="167">
        <f>G49*21</f>
        <v>6375.0148654052837</v>
      </c>
      <c r="H52" s="167">
        <f t="shared" ref="H52:BR52" si="38">H49*21</f>
        <v>11902.180197495696</v>
      </c>
      <c r="I52" s="167">
        <f t="shared" si="38"/>
        <v>16715.735823845149</v>
      </c>
      <c r="J52" s="167">
        <f t="shared" si="38"/>
        <v>20928.937160222999</v>
      </c>
      <c r="K52" s="167">
        <f t="shared" si="38"/>
        <v>24637.335500406283</v>
      </c>
      <c r="L52" s="167">
        <f t="shared" si="38"/>
        <v>27921.545530063158</v>
      </c>
      <c r="M52" s="167">
        <f t="shared" si="38"/>
        <v>30849.580222001092</v>
      </c>
      <c r="N52" s="167">
        <f t="shared" si="38"/>
        <v>33478.820739860072</v>
      </c>
      <c r="O52" s="167">
        <f t="shared" si="38"/>
        <v>36072.556435380808</v>
      </c>
      <c r="P52" s="167">
        <f t="shared" si="38"/>
        <v>38642.920296885553</v>
      </c>
      <c r="Q52" s="167">
        <f t="shared" si="38"/>
        <v>41200.148680169739</v>
      </c>
      <c r="R52" s="167">
        <f t="shared" si="38"/>
        <v>43752.877790691353</v>
      </c>
      <c r="S52" s="167">
        <f t="shared" si="38"/>
        <v>46308.393819571873</v>
      </c>
      <c r="T52" s="167">
        <f t="shared" si="38"/>
        <v>48872.843978259218</v>
      </c>
      <c r="U52" s="167">
        <f t="shared" si="38"/>
        <v>51451.414544186468</v>
      </c>
      <c r="V52" s="167">
        <f t="shared" si="38"/>
        <v>54048.481074277282</v>
      </c>
      <c r="W52" s="167">
        <f t="shared" si="38"/>
        <v>56667.735137029405</v>
      </c>
      <c r="X52" s="167">
        <f t="shared" si="38"/>
        <v>59312.291233799166</v>
      </c>
      <c r="Y52" s="167">
        <f t="shared" si="38"/>
        <v>62428.423375513921</v>
      </c>
      <c r="Z52" s="167">
        <f t="shared" si="38"/>
        <v>65965.683287606327</v>
      </c>
      <c r="AA52" s="167">
        <f t="shared" si="38"/>
        <v>69881.508785557598</v>
      </c>
      <c r="AB52" s="167">
        <f t="shared" si="38"/>
        <v>74139.991018836197</v>
      </c>
      <c r="AC52" s="167">
        <f t="shared" si="38"/>
        <v>78710.834419649429</v>
      </c>
      <c r="AD52" s="167">
        <f t="shared" si="38"/>
        <v>83568.479232831145</v>
      </c>
      <c r="AE52" s="167">
        <f t="shared" si="38"/>
        <v>88691.361212131786</v>
      </c>
      <c r="AF52" s="167">
        <f t="shared" si="38"/>
        <v>94061.287041015661</v>
      </c>
      <c r="AG52" s="167">
        <f t="shared" si="38"/>
        <v>99662.907387874438</v>
      </c>
      <c r="AH52" s="167">
        <f t="shared" si="38"/>
        <v>105483.27233341454</v>
      </c>
      <c r="AI52" s="167">
        <f t="shared" si="38"/>
        <v>111409.04764696021</v>
      </c>
      <c r="AJ52" s="167">
        <f t="shared" si="38"/>
        <v>117436.5180874558</v>
      </c>
      <c r="AK52" s="167">
        <f t="shared" si="38"/>
        <v>123562.54918148858</v>
      </c>
      <c r="AL52" s="167">
        <f t="shared" si="38"/>
        <v>129784.4964375095</v>
      </c>
      <c r="AM52" s="167">
        <f t="shared" si="38"/>
        <v>136100.12875171503</v>
      </c>
      <c r="AN52" s="167">
        <f t="shared" si="38"/>
        <v>142507.56378714542</v>
      </c>
      <c r="AO52" s="167">
        <f t="shared" si="38"/>
        <v>149005.21345434309</v>
      </c>
      <c r="AP52" s="167">
        <f t="shared" si="38"/>
        <v>155591.73791449054</v>
      </c>
      <c r="AQ52" s="167">
        <f t="shared" si="38"/>
        <v>162266.00677279325</v>
      </c>
      <c r="AR52" s="167">
        <f t="shared" si="38"/>
        <v>169027.0663381241</v>
      </c>
      <c r="AS52" s="167">
        <f t="shared" si="38"/>
        <v>176195.96150597153</v>
      </c>
      <c r="AT52" s="167">
        <f t="shared" si="38"/>
        <v>183736.85104079059</v>
      </c>
      <c r="AU52" s="167">
        <f t="shared" si="38"/>
        <v>191619.49642017958</v>
      </c>
      <c r="AV52" s="167">
        <f t="shared" si="38"/>
        <v>202696.01035837797</v>
      </c>
      <c r="AW52" s="167">
        <f t="shared" si="38"/>
        <v>213736.30928091294</v>
      </c>
      <c r="AX52" s="167">
        <f t="shared" si="38"/>
        <v>224776.07128461963</v>
      </c>
      <c r="AY52" s="167">
        <f t="shared" si="38"/>
        <v>235845.39725508448</v>
      </c>
      <c r="AZ52" s="167">
        <f t="shared" si="38"/>
        <v>246969.68269805054</v>
      </c>
      <c r="BA52" s="167">
        <f t="shared" si="38"/>
        <v>258170.35328586545</v>
      </c>
      <c r="BB52" s="167">
        <f t="shared" si="38"/>
        <v>269465.48542307882</v>
      </c>
      <c r="BC52" s="167">
        <f t="shared" si="38"/>
        <v>281175.18975237251</v>
      </c>
      <c r="BD52" s="167">
        <f t="shared" si="38"/>
        <v>293273.10002105916</v>
      </c>
      <c r="BE52" s="167">
        <f t="shared" si="38"/>
        <v>305736.97155731265</v>
      </c>
      <c r="BF52" s="167">
        <f t="shared" si="38"/>
        <v>316274.93345263146</v>
      </c>
      <c r="BG52" s="167">
        <f t="shared" si="38"/>
        <v>327412.04569437017</v>
      </c>
      <c r="BH52" s="167">
        <f t="shared" si="38"/>
        <v>339091.64693397778</v>
      </c>
      <c r="BI52" s="167">
        <f t="shared" si="38"/>
        <v>351265.93314261892</v>
      </c>
      <c r="BJ52" s="167">
        <f t="shared" si="38"/>
        <v>363894.57303218718</v>
      </c>
      <c r="BK52" s="167">
        <f t="shared" si="38"/>
        <v>376943.53991413914</v>
      </c>
      <c r="BL52" s="167">
        <f t="shared" si="38"/>
        <v>390384.12616252014</v>
      </c>
      <c r="BM52" s="167">
        <f t="shared" si="38"/>
        <v>404731.55080085847</v>
      </c>
      <c r="BN52" s="167">
        <f t="shared" si="38"/>
        <v>419895.28229574941</v>
      </c>
      <c r="BO52" s="597">
        <f t="shared" si="38"/>
        <v>435798.94103138673</v>
      </c>
      <c r="BP52" s="167">
        <f t="shared" si="38"/>
        <v>452378.08707738045</v>
      </c>
      <c r="BQ52" s="167">
        <f t="shared" si="38"/>
        <v>469578.35377340025</v>
      </c>
      <c r="BR52" s="654">
        <f t="shared" si="38"/>
        <v>487353.87307245203</v>
      </c>
    </row>
  </sheetData>
  <mergeCells count="2">
    <mergeCell ref="A43:B43"/>
    <mergeCell ref="A35:B3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S52"/>
  <sheetViews>
    <sheetView topLeftCell="A40" zoomScale="70" zoomScaleNormal="70" workbookViewId="0">
      <pane xSplit="2" topLeftCell="BH1" activePane="topRight" state="frozen"/>
      <selection pane="topRight" activeCell="A46" sqref="A46"/>
    </sheetView>
  </sheetViews>
  <sheetFormatPr defaultColWidth="9.33203125" defaultRowHeight="14.4" x14ac:dyDescent="0.3"/>
  <cols>
    <col min="1" max="1" width="38.44140625" style="2" customWidth="1"/>
    <col min="2" max="2" width="20.33203125" style="2" customWidth="1"/>
    <col min="3" max="6" width="11.5546875" style="2" bestFit="1" customWidth="1"/>
    <col min="7" max="7" width="8.33203125" style="2" customWidth="1"/>
    <col min="8" max="15" width="11.5546875" style="2" bestFit="1" customWidth="1"/>
    <col min="16" max="57" width="12.6640625" style="2" bestFit="1" customWidth="1"/>
    <col min="58" max="66" width="14.5546875" style="2" bestFit="1" customWidth="1"/>
    <col min="67" max="67" width="15.44140625" style="2" customWidth="1"/>
    <col min="68" max="68" width="13.6640625" style="287" customWidth="1"/>
    <col min="69" max="69" width="15.33203125" style="2" customWidth="1"/>
    <col min="70" max="70" width="14.44140625" style="2" customWidth="1"/>
    <col min="71" max="16384" width="9.33203125" style="2"/>
  </cols>
  <sheetData>
    <row r="1" spans="1:71" ht="15" thickBot="1" x14ac:dyDescent="0.35"/>
    <row r="2" spans="1:71" ht="15.6" x14ac:dyDescent="0.3">
      <c r="A2" s="79" t="s">
        <v>0</v>
      </c>
      <c r="B2" s="80" t="s">
        <v>49</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481">
        <v>2016</v>
      </c>
      <c r="BQ2" s="464">
        <v>2017</v>
      </c>
      <c r="BR2" s="353">
        <v>2018</v>
      </c>
    </row>
    <row r="3" spans="1:71" s="18" customFormat="1" ht="16.2" thickBot="1" x14ac:dyDescent="0.35">
      <c r="A3" s="313"/>
      <c r="B3" s="314"/>
      <c r="C3" s="168">
        <f>Population!D34</f>
        <v>2744</v>
      </c>
      <c r="D3" s="168">
        <f t="shared" ref="D3:L3" si="0">C3+($C$3*(C6/100))</f>
        <v>3154.4</v>
      </c>
      <c r="E3" s="168">
        <f t="shared" si="0"/>
        <v>3564.8</v>
      </c>
      <c r="F3" s="168">
        <f t="shared" si="0"/>
        <v>3975.2000000000003</v>
      </c>
      <c r="G3" s="168">
        <f t="shared" si="0"/>
        <v>4385.6000000000004</v>
      </c>
      <c r="H3" s="168">
        <f t="shared" si="0"/>
        <v>4796</v>
      </c>
      <c r="I3" s="168">
        <f t="shared" si="0"/>
        <v>5206.3999999999996</v>
      </c>
      <c r="J3" s="168">
        <f t="shared" si="0"/>
        <v>5616.7999999999993</v>
      </c>
      <c r="K3" s="168">
        <f t="shared" si="0"/>
        <v>6027.1999999999989</v>
      </c>
      <c r="L3" s="168">
        <f t="shared" si="0"/>
        <v>6437.5999999999985</v>
      </c>
      <c r="M3" s="168">
        <f>Population!E34</f>
        <v>6848</v>
      </c>
      <c r="N3" s="168">
        <f t="shared" ref="N3:V3" si="1">M3+($M$3*(M6/100))</f>
        <v>8130</v>
      </c>
      <c r="O3" s="168">
        <f t="shared" si="1"/>
        <v>9412</v>
      </c>
      <c r="P3" s="168">
        <f t="shared" si="1"/>
        <v>10694</v>
      </c>
      <c r="Q3" s="168">
        <f t="shared" si="1"/>
        <v>11976</v>
      </c>
      <c r="R3" s="168">
        <f t="shared" si="1"/>
        <v>13258</v>
      </c>
      <c r="S3" s="168">
        <f t="shared" si="1"/>
        <v>14540</v>
      </c>
      <c r="T3" s="168">
        <f t="shared" si="1"/>
        <v>15822</v>
      </c>
      <c r="U3" s="168">
        <f t="shared" si="1"/>
        <v>17104</v>
      </c>
      <c r="V3" s="168">
        <f t="shared" si="1"/>
        <v>18386</v>
      </c>
      <c r="W3" s="168">
        <f>Population!F34</f>
        <v>19668</v>
      </c>
      <c r="X3" s="168">
        <f t="shared" ref="X3:AF3" si="2">W3+($W$3*(W6/100))</f>
        <v>22809.599999999999</v>
      </c>
      <c r="Y3" s="168">
        <f t="shared" si="2"/>
        <v>25951.199999999997</v>
      </c>
      <c r="Z3" s="168">
        <f t="shared" si="2"/>
        <v>29092.799999999996</v>
      </c>
      <c r="AA3" s="168">
        <f t="shared" si="2"/>
        <v>32234.399999999994</v>
      </c>
      <c r="AB3" s="168">
        <f t="shared" si="2"/>
        <v>35375.999999999993</v>
      </c>
      <c r="AC3" s="168">
        <f t="shared" si="2"/>
        <v>38517.599999999991</v>
      </c>
      <c r="AD3" s="168">
        <f t="shared" si="2"/>
        <v>41659.19999999999</v>
      </c>
      <c r="AE3" s="168">
        <f t="shared" si="2"/>
        <v>44800.799999999988</v>
      </c>
      <c r="AF3" s="168">
        <f t="shared" si="2"/>
        <v>47942.399999999987</v>
      </c>
      <c r="AG3" s="168">
        <f>Population!G34</f>
        <v>51084</v>
      </c>
      <c r="AH3" s="168">
        <f t="shared" ref="AH3:AP3" si="3">AG3+($AG$3*(AG6/100))</f>
        <v>49676.2</v>
      </c>
      <c r="AI3" s="168">
        <f t="shared" si="3"/>
        <v>48268.399999999994</v>
      </c>
      <c r="AJ3" s="168">
        <f t="shared" si="3"/>
        <v>46860.599999999991</v>
      </c>
      <c r="AK3" s="168">
        <f t="shared" si="3"/>
        <v>45452.799999999988</v>
      </c>
      <c r="AL3" s="168">
        <f t="shared" si="3"/>
        <v>44044.999999999985</v>
      </c>
      <c r="AM3" s="168">
        <f t="shared" si="3"/>
        <v>42637.199999999983</v>
      </c>
      <c r="AN3" s="168">
        <f t="shared" si="3"/>
        <v>41229.39999999998</v>
      </c>
      <c r="AO3" s="168">
        <f t="shared" si="3"/>
        <v>39821.599999999977</v>
      </c>
      <c r="AP3" s="168">
        <f t="shared" si="3"/>
        <v>38413.799999999974</v>
      </c>
      <c r="AQ3" s="168">
        <f>Population!H34</f>
        <v>37006</v>
      </c>
      <c r="AR3" s="168">
        <f t="shared" ref="AR3:AZ3" si="4">AQ3+($AQ$3*(AQ6/100))</f>
        <v>39292.400000000001</v>
      </c>
      <c r="AS3" s="168">
        <f t="shared" si="4"/>
        <v>41578.800000000003</v>
      </c>
      <c r="AT3" s="168">
        <f t="shared" si="4"/>
        <v>43865.200000000004</v>
      </c>
      <c r="AU3" s="168">
        <f t="shared" si="4"/>
        <v>46151.600000000006</v>
      </c>
      <c r="AV3" s="168">
        <f t="shared" si="4"/>
        <v>48438.000000000007</v>
      </c>
      <c r="AW3" s="168">
        <f t="shared" si="4"/>
        <v>50724.400000000009</v>
      </c>
      <c r="AX3" s="168">
        <f t="shared" si="4"/>
        <v>53010.80000000001</v>
      </c>
      <c r="AY3" s="168">
        <f t="shared" si="4"/>
        <v>55297.200000000012</v>
      </c>
      <c r="AZ3" s="168">
        <f t="shared" si="4"/>
        <v>57583.600000000013</v>
      </c>
      <c r="BA3" s="168">
        <f>Population!I34</f>
        <v>59870</v>
      </c>
      <c r="BB3" s="168">
        <f t="shared" ref="BB3:BJ3" si="5">BA3+($BA$3*(BA6/100))</f>
        <v>69240.800000000003</v>
      </c>
      <c r="BC3" s="168">
        <f t="shared" si="5"/>
        <v>78611.600000000006</v>
      </c>
      <c r="BD3" s="168">
        <f t="shared" si="5"/>
        <v>87982.400000000009</v>
      </c>
      <c r="BE3" s="168">
        <f t="shared" si="5"/>
        <v>97353.200000000012</v>
      </c>
      <c r="BF3" s="168">
        <f t="shared" si="5"/>
        <v>106724.00000000001</v>
      </c>
      <c r="BG3" s="168">
        <f t="shared" si="5"/>
        <v>116094.80000000002</v>
      </c>
      <c r="BH3" s="168">
        <f t="shared" si="5"/>
        <v>125465.60000000002</v>
      </c>
      <c r="BI3" s="168">
        <f t="shared" si="5"/>
        <v>134836.40000000002</v>
      </c>
      <c r="BJ3" s="168">
        <f t="shared" si="5"/>
        <v>144207.20000000001</v>
      </c>
      <c r="BK3" s="168">
        <f>Population!J34</f>
        <v>153578</v>
      </c>
      <c r="BL3" s="168">
        <f>BK3+($BK$3*(BK6/100))</f>
        <v>177615.89414397863</v>
      </c>
      <c r="BM3" s="168">
        <f>BL3+($BK$3*(BL6/100))</f>
        <v>201653.78828795726</v>
      </c>
      <c r="BN3" s="492">
        <f>BM3+($BK$3*(BM6/100))</f>
        <v>225691.68243193589</v>
      </c>
      <c r="BO3" s="168">
        <f>BN3+($BK$3*(BN6/100))</f>
        <v>249729.57657591451</v>
      </c>
      <c r="BP3" s="168">
        <f t="shared" ref="BP3:BR3" si="6">BO3+($BK$3*(BO6/100))</f>
        <v>273767.47071989311</v>
      </c>
      <c r="BQ3" s="168">
        <f t="shared" si="6"/>
        <v>297805.36486387171</v>
      </c>
      <c r="BR3" s="650">
        <f t="shared" si="6"/>
        <v>321843.25900785031</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P4" s="483"/>
      <c r="BQ4" s="483"/>
      <c r="BR4" s="678"/>
    </row>
    <row r="5" spans="1:71" ht="31.2" x14ac:dyDescent="0.3">
      <c r="A5" s="79" t="s">
        <v>1</v>
      </c>
      <c r="B5" s="80" t="s">
        <v>49</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144">
        <v>2016</v>
      </c>
      <c r="BQ5" s="464">
        <v>2017</v>
      </c>
      <c r="BR5" s="353">
        <v>2018</v>
      </c>
    </row>
    <row r="6" spans="1:71" ht="16.2" thickBot="1" x14ac:dyDescent="0.35">
      <c r="A6" s="42"/>
      <c r="B6" s="22"/>
      <c r="C6" s="154">
        <f t="shared" ref="C6:L6" si="7">((($M$3-$C$3)/$C$3)*100)/10</f>
        <v>14.956268221574344</v>
      </c>
      <c r="D6" s="154">
        <f t="shared" si="7"/>
        <v>14.956268221574344</v>
      </c>
      <c r="E6" s="154">
        <f t="shared" si="7"/>
        <v>14.956268221574344</v>
      </c>
      <c r="F6" s="154">
        <f t="shared" si="7"/>
        <v>14.956268221574344</v>
      </c>
      <c r="G6" s="154">
        <f t="shared" si="7"/>
        <v>14.956268221574344</v>
      </c>
      <c r="H6" s="154">
        <f t="shared" si="7"/>
        <v>14.956268221574344</v>
      </c>
      <c r="I6" s="154">
        <f t="shared" si="7"/>
        <v>14.956268221574344</v>
      </c>
      <c r="J6" s="154">
        <f t="shared" si="7"/>
        <v>14.956268221574344</v>
      </c>
      <c r="K6" s="154">
        <f t="shared" si="7"/>
        <v>14.956268221574344</v>
      </c>
      <c r="L6" s="154">
        <f t="shared" si="7"/>
        <v>14.956268221574344</v>
      </c>
      <c r="M6" s="154">
        <f t="shared" ref="M6:V6" si="8">((($W$3-$M$3)/$M$3)*100)/10</f>
        <v>18.720794392523366</v>
      </c>
      <c r="N6" s="154">
        <f t="shared" si="8"/>
        <v>18.720794392523366</v>
      </c>
      <c r="O6" s="154">
        <f t="shared" si="8"/>
        <v>18.720794392523366</v>
      </c>
      <c r="P6" s="154">
        <f t="shared" si="8"/>
        <v>18.720794392523366</v>
      </c>
      <c r="Q6" s="154">
        <f t="shared" si="8"/>
        <v>18.720794392523366</v>
      </c>
      <c r="R6" s="154">
        <f t="shared" si="8"/>
        <v>18.720794392523366</v>
      </c>
      <c r="S6" s="154">
        <f t="shared" si="8"/>
        <v>18.720794392523366</v>
      </c>
      <c r="T6" s="154">
        <f t="shared" si="8"/>
        <v>18.720794392523366</v>
      </c>
      <c r="U6" s="154">
        <f t="shared" si="8"/>
        <v>18.720794392523366</v>
      </c>
      <c r="V6" s="154">
        <f t="shared" si="8"/>
        <v>18.720794392523366</v>
      </c>
      <c r="W6" s="154">
        <f t="shared" ref="W6:AF6" si="9">((($AG$3-$W$3)/$W$3)*100)/10</f>
        <v>15.973154362416107</v>
      </c>
      <c r="X6" s="154">
        <f t="shared" si="9"/>
        <v>15.973154362416107</v>
      </c>
      <c r="Y6" s="154">
        <f t="shared" si="9"/>
        <v>15.973154362416107</v>
      </c>
      <c r="Z6" s="154">
        <f t="shared" si="9"/>
        <v>15.973154362416107</v>
      </c>
      <c r="AA6" s="154">
        <f t="shared" si="9"/>
        <v>15.973154362416107</v>
      </c>
      <c r="AB6" s="154">
        <f t="shared" si="9"/>
        <v>15.973154362416107</v>
      </c>
      <c r="AC6" s="154">
        <f t="shared" si="9"/>
        <v>15.973154362416107</v>
      </c>
      <c r="AD6" s="154">
        <f t="shared" si="9"/>
        <v>15.973154362416107</v>
      </c>
      <c r="AE6" s="154">
        <f t="shared" si="9"/>
        <v>15.973154362416107</v>
      </c>
      <c r="AF6" s="154">
        <f t="shared" si="9"/>
        <v>15.973154362416107</v>
      </c>
      <c r="AG6" s="154">
        <f t="shared" ref="AG6:AP6" si="10">((($AQ$3-$AG$3)/$AG$3)*100)/10</f>
        <v>-2.7558531046903143</v>
      </c>
      <c r="AH6" s="154">
        <f t="shared" si="10"/>
        <v>-2.7558531046903143</v>
      </c>
      <c r="AI6" s="154">
        <f t="shared" si="10"/>
        <v>-2.7558531046903143</v>
      </c>
      <c r="AJ6" s="154">
        <f t="shared" si="10"/>
        <v>-2.7558531046903143</v>
      </c>
      <c r="AK6" s="154">
        <f t="shared" si="10"/>
        <v>-2.7558531046903143</v>
      </c>
      <c r="AL6" s="154">
        <f t="shared" si="10"/>
        <v>-2.7558531046903143</v>
      </c>
      <c r="AM6" s="154">
        <f t="shared" si="10"/>
        <v>-2.7558531046903143</v>
      </c>
      <c r="AN6" s="154">
        <f t="shared" si="10"/>
        <v>-2.7558531046903143</v>
      </c>
      <c r="AO6" s="154">
        <f t="shared" si="10"/>
        <v>-2.7558531046903143</v>
      </c>
      <c r="AP6" s="154">
        <f t="shared" si="10"/>
        <v>-2.7558531046903143</v>
      </c>
      <c r="AQ6" s="154">
        <f t="shared" ref="AQ6:AZ6" si="11">((($BA$3-$AQ$3)/$AQ$3)*100)/10</f>
        <v>6.1784575474247418</v>
      </c>
      <c r="AR6" s="154">
        <f t="shared" si="11"/>
        <v>6.1784575474247418</v>
      </c>
      <c r="AS6" s="154">
        <f t="shared" si="11"/>
        <v>6.1784575474247418</v>
      </c>
      <c r="AT6" s="154">
        <f t="shared" si="11"/>
        <v>6.1784575474247418</v>
      </c>
      <c r="AU6" s="154">
        <f t="shared" si="11"/>
        <v>6.1784575474247418</v>
      </c>
      <c r="AV6" s="154">
        <f t="shared" si="11"/>
        <v>6.1784575474247418</v>
      </c>
      <c r="AW6" s="154">
        <f t="shared" si="11"/>
        <v>6.1784575474247418</v>
      </c>
      <c r="AX6" s="154">
        <f t="shared" si="11"/>
        <v>6.1784575474247418</v>
      </c>
      <c r="AY6" s="154">
        <f t="shared" si="11"/>
        <v>6.1784575474247418</v>
      </c>
      <c r="AZ6" s="154">
        <f t="shared" si="11"/>
        <v>6.1784575474247418</v>
      </c>
      <c r="BA6" s="154">
        <f t="shared" ref="BA6:BR6" si="12">((($BK$3-$BA$3)/$BA$3)*100)/10</f>
        <v>15.651912477033573</v>
      </c>
      <c r="BB6" s="154">
        <f t="shared" si="12"/>
        <v>15.651912477033573</v>
      </c>
      <c r="BC6" s="154">
        <f t="shared" si="12"/>
        <v>15.651912477033573</v>
      </c>
      <c r="BD6" s="154">
        <f t="shared" si="12"/>
        <v>15.651912477033573</v>
      </c>
      <c r="BE6" s="154">
        <f t="shared" si="12"/>
        <v>15.651912477033573</v>
      </c>
      <c r="BF6" s="154">
        <f t="shared" si="12"/>
        <v>15.651912477033573</v>
      </c>
      <c r="BG6" s="154">
        <f t="shared" si="12"/>
        <v>15.651912477033573</v>
      </c>
      <c r="BH6" s="154">
        <f t="shared" si="12"/>
        <v>15.651912477033573</v>
      </c>
      <c r="BI6" s="154">
        <f t="shared" si="12"/>
        <v>15.651912477033573</v>
      </c>
      <c r="BJ6" s="154">
        <f t="shared" si="12"/>
        <v>15.651912477033573</v>
      </c>
      <c r="BK6" s="154">
        <f t="shared" si="12"/>
        <v>15.651912477033573</v>
      </c>
      <c r="BL6" s="154">
        <f t="shared" si="12"/>
        <v>15.651912477033573</v>
      </c>
      <c r="BM6" s="154">
        <f t="shared" si="12"/>
        <v>15.651912477033573</v>
      </c>
      <c r="BN6" s="212">
        <f t="shared" si="12"/>
        <v>15.651912477033573</v>
      </c>
      <c r="BO6" s="154">
        <f t="shared" si="12"/>
        <v>15.651912477033573</v>
      </c>
      <c r="BP6" s="591">
        <f t="shared" si="12"/>
        <v>15.651912477033573</v>
      </c>
      <c r="BQ6" s="154">
        <f t="shared" si="12"/>
        <v>15.651912477033573</v>
      </c>
      <c r="BR6" s="672">
        <f t="shared" si="12"/>
        <v>15.651912477033573</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483"/>
      <c r="BP7" s="678"/>
      <c r="BQ7" s="678"/>
      <c r="BR7" s="678"/>
      <c r="BS7" s="287"/>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144">
        <v>2015</v>
      </c>
      <c r="BP8" s="481">
        <v>2016</v>
      </c>
      <c r="BQ8" s="464">
        <v>2017</v>
      </c>
      <c r="BR8" s="353">
        <v>2018</v>
      </c>
    </row>
    <row r="9" spans="1:71" ht="16.2" thickBot="1" x14ac:dyDescent="0.35">
      <c r="A9" s="39"/>
      <c r="B9" s="24"/>
      <c r="C9" s="151">
        <f t="shared" ref="C9:K9" si="13">D9-($M$9*(C12/100))</f>
        <v>0.23141245381506453</v>
      </c>
      <c r="D9" s="151">
        <f t="shared" si="13"/>
        <v>0.23441950829966707</v>
      </c>
      <c r="E9" s="151">
        <f t="shared" si="13"/>
        <v>0.2374265627842696</v>
      </c>
      <c r="F9" s="151">
        <f t="shared" si="13"/>
        <v>0.24043361726887214</v>
      </c>
      <c r="G9" s="151">
        <f t="shared" si="13"/>
        <v>0.24344067175347467</v>
      </c>
      <c r="H9" s="151">
        <f t="shared" si="13"/>
        <v>0.2464477262380772</v>
      </c>
      <c r="I9" s="151">
        <f t="shared" si="13"/>
        <v>0.24945478072267974</v>
      </c>
      <c r="J9" s="151">
        <f t="shared" si="13"/>
        <v>0.25246183520728227</v>
      </c>
      <c r="K9" s="151">
        <f t="shared" si="13"/>
        <v>0.2554688896918848</v>
      </c>
      <c r="L9" s="151">
        <f>M9-($M$9*(L12/100))</f>
        <v>0.25847594417648734</v>
      </c>
      <c r="M9" s="151">
        <f t="shared" ref="M9:U9" si="14">N9-($W$9*(M12/100))</f>
        <v>0.26148299866108987</v>
      </c>
      <c r="N9" s="151">
        <f t="shared" si="14"/>
        <v>0.26448553476611686</v>
      </c>
      <c r="O9" s="151">
        <f t="shared" si="14"/>
        <v>0.26748807087114385</v>
      </c>
      <c r="P9" s="151">
        <f t="shared" si="14"/>
        <v>0.27049060697617083</v>
      </c>
      <c r="Q9" s="151">
        <f t="shared" si="14"/>
        <v>0.27349314308119782</v>
      </c>
      <c r="R9" s="151">
        <f t="shared" si="14"/>
        <v>0.27649567918622481</v>
      </c>
      <c r="S9" s="151">
        <f t="shared" si="14"/>
        <v>0.27949821529125179</v>
      </c>
      <c r="T9" s="151">
        <f t="shared" si="14"/>
        <v>0.28250075139627878</v>
      </c>
      <c r="U9" s="151">
        <f t="shared" si="14"/>
        <v>0.28550328750130577</v>
      </c>
      <c r="V9" s="151">
        <f>W9-($W$9*(V12/100))</f>
        <v>0.28850582360633276</v>
      </c>
      <c r="W9" s="151">
        <f t="shared" ref="W9:AE9" si="15">X9-($AG$9*(W12/100))</f>
        <v>0.29150835971135974</v>
      </c>
      <c r="X9" s="151">
        <f t="shared" si="15"/>
        <v>0.29653200905222377</v>
      </c>
      <c r="Y9" s="151">
        <f t="shared" si="15"/>
        <v>0.30155565839308779</v>
      </c>
      <c r="Z9" s="151">
        <f t="shared" si="15"/>
        <v>0.30657930773395181</v>
      </c>
      <c r="AA9" s="151">
        <f t="shared" si="15"/>
        <v>0.31160295707481583</v>
      </c>
      <c r="AB9" s="151">
        <f t="shared" si="15"/>
        <v>0.31662660641567986</v>
      </c>
      <c r="AC9" s="151">
        <f t="shared" si="15"/>
        <v>0.32165025575654388</v>
      </c>
      <c r="AD9" s="151">
        <f t="shared" si="15"/>
        <v>0.3266739050974079</v>
      </c>
      <c r="AE9" s="151">
        <f t="shared" si="15"/>
        <v>0.33169755443827192</v>
      </c>
      <c r="AF9" s="151">
        <f>AG9-($AG$9*(AF12/100))</f>
        <v>0.33672120377913595</v>
      </c>
      <c r="AG9" s="151">
        <f t="shared" ref="AG9:AO9" si="16">AH9-($AQ$9*(AG12/100))</f>
        <v>0.34174485311999997</v>
      </c>
      <c r="AH9" s="151">
        <f t="shared" si="16"/>
        <v>0.34431712620799998</v>
      </c>
      <c r="AI9" s="151">
        <f t="shared" si="16"/>
        <v>0.34688939929599999</v>
      </c>
      <c r="AJ9" s="151">
        <f t="shared" si="16"/>
        <v>0.349461672384</v>
      </c>
      <c r="AK9" s="151">
        <f t="shared" si="16"/>
        <v>0.35203394547200001</v>
      </c>
      <c r="AL9" s="151">
        <f t="shared" si="16"/>
        <v>0.35460621856000002</v>
      </c>
      <c r="AM9" s="151">
        <f t="shared" si="16"/>
        <v>0.35717849164800003</v>
      </c>
      <c r="AN9" s="151">
        <f t="shared" si="16"/>
        <v>0.35975076473600004</v>
      </c>
      <c r="AO9" s="151">
        <f t="shared" si="16"/>
        <v>0.36232303782400005</v>
      </c>
      <c r="AP9" s="151">
        <f>AQ9-($AQ$9*(AP12/100))</f>
        <v>0.36489531091200006</v>
      </c>
      <c r="AQ9" s="262">
        <f t="shared" ref="AQ9:AY9" si="17">AR9-($BA$9*AQ12%)</f>
        <v>0.36746758400000007</v>
      </c>
      <c r="AR9" s="262">
        <f t="shared" si="17"/>
        <v>0.37257362560000007</v>
      </c>
      <c r="AS9" s="262">
        <f t="shared" si="17"/>
        <v>0.37767966720000007</v>
      </c>
      <c r="AT9" s="262">
        <f t="shared" si="17"/>
        <v>0.38278570880000007</v>
      </c>
      <c r="AU9" s="262">
        <f t="shared" si="17"/>
        <v>0.38789175040000007</v>
      </c>
      <c r="AV9" s="262">
        <f t="shared" si="17"/>
        <v>0.39299779200000007</v>
      </c>
      <c r="AW9" s="262">
        <f t="shared" si="17"/>
        <v>0.39810383360000007</v>
      </c>
      <c r="AX9" s="262">
        <f t="shared" si="17"/>
        <v>0.40320987520000007</v>
      </c>
      <c r="AY9" s="262">
        <f t="shared" si="17"/>
        <v>0.40831591680000007</v>
      </c>
      <c r="AZ9" s="262">
        <f>BA9-($BA$9*AZ12%)</f>
        <v>0.41342195840000007</v>
      </c>
      <c r="BA9" s="151">
        <f>BB9-($BE$9*BA12%)</f>
        <v>0.41852800000000007</v>
      </c>
      <c r="BB9" s="151">
        <f>BC9-($BE$9*BB12%)</f>
        <v>0.42389600000000005</v>
      </c>
      <c r="BC9" s="151">
        <f>BD9-($BE$9*BC12%)</f>
        <v>0.42926400000000003</v>
      </c>
      <c r="BD9" s="151">
        <f>BE9-($BE$9*BD12%)</f>
        <v>0.43463200000000002</v>
      </c>
      <c r="BE9" s="151">
        <f>'Per Capita Generation'!E35</f>
        <v>0.44</v>
      </c>
      <c r="BF9" s="151">
        <f t="shared" ref="BF9:BK9" si="18">BE9+($BE$9*(BE12/100))</f>
        <v>0.44536799999999999</v>
      </c>
      <c r="BG9" s="151">
        <f t="shared" si="18"/>
        <v>0.45073599999999997</v>
      </c>
      <c r="BH9" s="151">
        <f t="shared" si="18"/>
        <v>0.45610399999999995</v>
      </c>
      <c r="BI9" s="151">
        <f t="shared" si="18"/>
        <v>0.46147199999999994</v>
      </c>
      <c r="BJ9" s="151">
        <f t="shared" si="18"/>
        <v>0.46683999999999992</v>
      </c>
      <c r="BK9" s="151">
        <f t="shared" si="18"/>
        <v>0.47220799999999991</v>
      </c>
      <c r="BL9" s="210">
        <f>BK9+($BK$9*(BK12/100))</f>
        <v>0.47796893759999992</v>
      </c>
      <c r="BM9" s="210">
        <f>BL9+($BK$9*(BL12/100))</f>
        <v>0.48372987519999994</v>
      </c>
      <c r="BN9" s="475">
        <f>BM9+($BK$9*(BM12/100))</f>
        <v>0.48949081279999995</v>
      </c>
      <c r="BO9" s="475">
        <f>BN9+($BK$9*(BN12/100))</f>
        <v>0.49525175039999997</v>
      </c>
      <c r="BP9" s="475">
        <f t="shared" ref="BP9:BR9" si="19">BO9+($BK$9*(BO12/100))</f>
        <v>0.50101268799999998</v>
      </c>
      <c r="BQ9" s="210">
        <f t="shared" si="19"/>
        <v>0.50677362559999994</v>
      </c>
      <c r="BR9" s="657">
        <f t="shared" si="19"/>
        <v>0.5125345631999999</v>
      </c>
      <c r="BS9" s="477"/>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263"/>
      <c r="BE10" s="263"/>
      <c r="BF10" s="263"/>
      <c r="BG10" s="263"/>
      <c r="BH10" s="263"/>
      <c r="BI10" s="263"/>
      <c r="BJ10" s="263"/>
      <c r="BK10" s="263"/>
      <c r="BL10" s="263"/>
      <c r="BM10" s="263"/>
      <c r="BN10" s="263"/>
      <c r="BO10" s="483"/>
      <c r="BP10" s="678"/>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144">
        <v>2016</v>
      </c>
      <c r="BQ11" s="14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199">
        <v>1.22</v>
      </c>
      <c r="AS12" s="199">
        <v>1.22</v>
      </c>
      <c r="AT12" s="199">
        <v>1.22</v>
      </c>
      <c r="AU12" s="199">
        <v>1.22</v>
      </c>
      <c r="AV12" s="199">
        <v>1.22</v>
      </c>
      <c r="AW12" s="199">
        <v>1.22</v>
      </c>
      <c r="AX12" s="199">
        <v>1.22</v>
      </c>
      <c r="AY12" s="199">
        <v>1.22</v>
      </c>
      <c r="AZ12" s="199">
        <v>1.22</v>
      </c>
      <c r="BA12" s="199">
        <v>1.22</v>
      </c>
      <c r="BB12" s="199">
        <v>1.22</v>
      </c>
      <c r="BC12" s="199">
        <v>1.22</v>
      </c>
      <c r="BD12" s="264">
        <v>1.22</v>
      </c>
      <c r="BE12" s="264">
        <v>1.22</v>
      </c>
      <c r="BF12" s="264">
        <v>1.22</v>
      </c>
      <c r="BG12" s="264">
        <v>1.22</v>
      </c>
      <c r="BH12" s="264">
        <v>1.22</v>
      </c>
      <c r="BI12" s="264">
        <v>1.22</v>
      </c>
      <c r="BJ12" s="264">
        <v>1.22</v>
      </c>
      <c r="BK12" s="264">
        <v>1.22</v>
      </c>
      <c r="BL12" s="264">
        <v>1.22</v>
      </c>
      <c r="BM12" s="264">
        <v>1.22</v>
      </c>
      <c r="BN12" s="726">
        <v>1.22</v>
      </c>
      <c r="BO12" s="264">
        <v>1.22</v>
      </c>
      <c r="BP12" s="618">
        <v>1.22</v>
      </c>
      <c r="BQ12" s="264">
        <v>1.22</v>
      </c>
      <c r="BR12" s="702">
        <v>1.22</v>
      </c>
      <c r="BS12" s="477"/>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P13" s="678"/>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481">
        <v>2016</v>
      </c>
      <c r="BQ14" s="464">
        <v>2017</v>
      </c>
      <c r="BR14" s="353">
        <v>2018</v>
      </c>
    </row>
    <row r="15" spans="1:71" ht="16.2" thickBot="1" x14ac:dyDescent="0.35">
      <c r="A15" s="39"/>
      <c r="B15" s="24"/>
      <c r="C15" s="199">
        <f t="shared" ref="C15:BD15" si="20">C9*C3*365/10^6</f>
        <v>0.23177345724301601</v>
      </c>
      <c r="D15" s="199">
        <f t="shared" si="20"/>
        <v>0.26990030739787152</v>
      </c>
      <c r="E15" s="199">
        <f t="shared" si="20"/>
        <v>0.30892804701987797</v>
      </c>
      <c r="F15" s="199">
        <f t="shared" si="20"/>
        <v>0.34885667610903548</v>
      </c>
      <c r="G15" s="199">
        <f t="shared" si="20"/>
        <v>0.3896861946653441</v>
      </c>
      <c r="H15" s="199">
        <f t="shared" si="20"/>
        <v>0.43141660268880361</v>
      </c>
      <c r="I15" s="199">
        <f t="shared" si="20"/>
        <v>0.47404790017941423</v>
      </c>
      <c r="J15" s="199">
        <f t="shared" si="20"/>
        <v>0.51758008713717596</v>
      </c>
      <c r="K15" s="199">
        <f t="shared" si="20"/>
        <v>0.56201316356208875</v>
      </c>
      <c r="L15" s="199">
        <f t="shared" si="20"/>
        <v>0.60734712945415248</v>
      </c>
      <c r="M15" s="199">
        <f t="shared" si="20"/>
        <v>0.65358198481336738</v>
      </c>
      <c r="N15" s="199">
        <f t="shared" si="20"/>
        <v>0.78484760014171351</v>
      </c>
      <c r="O15" s="199">
        <f t="shared" si="20"/>
        <v>0.91892316890931014</v>
      </c>
      <c r="P15" s="199">
        <f t="shared" si="20"/>
        <v>1.0558086911161575</v>
      </c>
      <c r="Q15" s="199">
        <f t="shared" si="20"/>
        <v>1.1955041667622552</v>
      </c>
      <c r="R15" s="199">
        <f t="shared" si="20"/>
        <v>1.3380095958476035</v>
      </c>
      <c r="S15" s="199">
        <f t="shared" si="20"/>
        <v>1.4833249783722022</v>
      </c>
      <c r="T15" s="199">
        <f t="shared" si="20"/>
        <v>1.6314503143360519</v>
      </c>
      <c r="U15" s="199">
        <f t="shared" si="20"/>
        <v>1.7823856037391517</v>
      </c>
      <c r="V15" s="199">
        <f t="shared" si="20"/>
        <v>1.9361308465815024</v>
      </c>
      <c r="W15" s="199">
        <f t="shared" si="20"/>
        <v>2.0926860428631038</v>
      </c>
      <c r="X15" s="199">
        <f t="shared" si="20"/>
        <v>2.4687784274923246</v>
      </c>
      <c r="Y15" s="199">
        <f t="shared" si="20"/>
        <v>2.8563918887631052</v>
      </c>
      <c r="Z15" s="199">
        <f t="shared" si="20"/>
        <v>3.2555264266754436</v>
      </c>
      <c r="AA15" s="199">
        <f t="shared" si="20"/>
        <v>3.6661820412293418</v>
      </c>
      <c r="AB15" s="199">
        <f t="shared" si="20"/>
        <v>4.0883587324247967</v>
      </c>
      <c r="AC15" s="199">
        <f t="shared" si="20"/>
        <v>4.5220565002618116</v>
      </c>
      <c r="AD15" s="215">
        <f t="shared" si="20"/>
        <v>4.9672753447403855</v>
      </c>
      <c r="AE15" s="215">
        <f t="shared" si="20"/>
        <v>5.4240152658605165</v>
      </c>
      <c r="AF15" s="215">
        <f t="shared" si="20"/>
        <v>5.8922762636222075</v>
      </c>
      <c r="AG15" s="215">
        <f t="shared" si="20"/>
        <v>6.3720583380254583</v>
      </c>
      <c r="AH15" s="215">
        <f t="shared" si="20"/>
        <v>6.2430937451008539</v>
      </c>
      <c r="AI15" s="215">
        <f t="shared" si="20"/>
        <v>6.1114856425573505</v>
      </c>
      <c r="AJ15" s="215">
        <f t="shared" si="20"/>
        <v>5.9772340303949489</v>
      </c>
      <c r="AK15" s="215">
        <f t="shared" si="20"/>
        <v>5.8403389086136475</v>
      </c>
      <c r="AL15" s="215">
        <f t="shared" si="20"/>
        <v>5.7008002772134461</v>
      </c>
      <c r="AM15" s="215">
        <f t="shared" si="20"/>
        <v>5.5586181361943465</v>
      </c>
      <c r="AN15" s="215">
        <f t="shared" si="20"/>
        <v>5.413792485556348</v>
      </c>
      <c r="AO15" s="215">
        <f t="shared" si="20"/>
        <v>5.2663233252994504</v>
      </c>
      <c r="AP15" s="215">
        <f t="shared" si="20"/>
        <v>5.1162106554236519</v>
      </c>
      <c r="AQ15" s="215">
        <f t="shared" si="20"/>
        <v>4.9634544759289616</v>
      </c>
      <c r="AR15" s="215">
        <f t="shared" si="20"/>
        <v>5.3433488531817872</v>
      </c>
      <c r="AS15" s="215">
        <f t="shared" si="20"/>
        <v>5.7317655815000075</v>
      </c>
      <c r="AT15" s="215">
        <f t="shared" si="20"/>
        <v>6.1287046608836233</v>
      </c>
      <c r="AU15" s="215">
        <f t="shared" si="20"/>
        <v>6.5341660913326356</v>
      </c>
      <c r="AV15" s="215">
        <f t="shared" si="20"/>
        <v>6.9481498728470417</v>
      </c>
      <c r="AW15" s="215">
        <f t="shared" si="20"/>
        <v>7.3706560054268433</v>
      </c>
      <c r="AX15" s="215">
        <f t="shared" si="20"/>
        <v>7.8016844890720414</v>
      </c>
      <c r="AY15" s="215">
        <f t="shared" si="20"/>
        <v>8.2412353237826341</v>
      </c>
      <c r="AZ15" s="215">
        <f t="shared" si="20"/>
        <v>8.6893085095586216</v>
      </c>
      <c r="BA15" s="215">
        <f t="shared" si="20"/>
        <v>9.1459040464000019</v>
      </c>
      <c r="BB15" s="215">
        <f t="shared" si="20"/>
        <v>10.713077827232002</v>
      </c>
      <c r="BC15" s="215">
        <f t="shared" si="20"/>
        <v>12.316972399776002</v>
      </c>
      <c r="BD15" s="215">
        <f t="shared" si="20"/>
        <v>13.957587764032002</v>
      </c>
      <c r="BE15" s="215">
        <f t="shared" ref="BE15:BR15" si="21">BE9*BE3*365/10^6</f>
        <v>15.634923920000002</v>
      </c>
      <c r="BF15" s="215">
        <f t="shared" si="21"/>
        <v>17.348980867680002</v>
      </c>
      <c r="BG15" s="215">
        <f t="shared" si="21"/>
        <v>19.099758607072001</v>
      </c>
      <c r="BH15" s="215">
        <f t="shared" si="21"/>
        <v>20.887257138176</v>
      </c>
      <c r="BI15" s="215">
        <f t="shared" si="21"/>
        <v>22.711476460991999</v>
      </c>
      <c r="BJ15" s="215">
        <f t="shared" si="21"/>
        <v>24.572416575519998</v>
      </c>
      <c r="BK15" s="215">
        <f t="shared" si="21"/>
        <v>26.470077481759994</v>
      </c>
      <c r="BL15" s="215">
        <f t="shared" si="21"/>
        <v>30.986631282078097</v>
      </c>
      <c r="BM15" s="215">
        <f t="shared" si="21"/>
        <v>35.604276072381381</v>
      </c>
      <c r="BN15" s="501">
        <f t="shared" si="21"/>
        <v>40.323011852669836</v>
      </c>
      <c r="BO15" s="215">
        <f t="shared" si="21"/>
        <v>45.142838622943458</v>
      </c>
      <c r="BP15" s="501">
        <f t="shared" si="21"/>
        <v>50.063756383202254</v>
      </c>
      <c r="BQ15" s="501">
        <f t="shared" si="21"/>
        <v>55.085765133446209</v>
      </c>
      <c r="BR15" s="666">
        <f t="shared" si="21"/>
        <v>60.208864873675338</v>
      </c>
      <c r="BS15" s="477"/>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213"/>
      <c r="BP16" s="483"/>
      <c r="BQ16" s="678"/>
      <c r="BR16" s="678"/>
    </row>
    <row r="17" spans="1:71" ht="46.8" x14ac:dyDescent="0.3">
      <c r="A17" s="79" t="s">
        <v>6</v>
      </c>
      <c r="B17" s="80" t="s">
        <v>49</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81">
        <v>2015</v>
      </c>
      <c r="BP17" s="144">
        <v>2016</v>
      </c>
      <c r="BQ17" s="464">
        <v>2017</v>
      </c>
      <c r="BR17" s="353">
        <v>2018</v>
      </c>
    </row>
    <row r="18" spans="1:71" ht="16.2" thickBot="1" x14ac:dyDescent="0.35">
      <c r="A18" s="44"/>
      <c r="B18" s="26"/>
      <c r="C18" s="155">
        <f>'Proportion going to landfill'!$D$36</f>
        <v>70</v>
      </c>
      <c r="D18" s="155">
        <f>'Proportion going to landfill'!$D$36</f>
        <v>70</v>
      </c>
      <c r="E18" s="155">
        <f>'Proportion going to landfill'!$D$36</f>
        <v>70</v>
      </c>
      <c r="F18" s="155">
        <f>'Proportion going to landfill'!$D$36</f>
        <v>70</v>
      </c>
      <c r="G18" s="155">
        <f>'Proportion going to landfill'!$D$36</f>
        <v>70</v>
      </c>
      <c r="H18" s="155">
        <f>'Proportion going to landfill'!$D$36</f>
        <v>70</v>
      </c>
      <c r="I18" s="155">
        <f>'Proportion going to landfill'!$D$36</f>
        <v>70</v>
      </c>
      <c r="J18" s="155">
        <f>'Proportion going to landfill'!$D$36</f>
        <v>70</v>
      </c>
      <c r="K18" s="155">
        <f>'Proportion going to landfill'!$D$36</f>
        <v>70</v>
      </c>
      <c r="L18" s="155">
        <f>'Proportion going to landfill'!$D$36</f>
        <v>70</v>
      </c>
      <c r="M18" s="155">
        <f>'Proportion going to landfill'!$D$36</f>
        <v>70</v>
      </c>
      <c r="N18" s="155">
        <f>'Proportion going to landfill'!$D$36</f>
        <v>70</v>
      </c>
      <c r="O18" s="155">
        <f>'Proportion going to landfill'!$D$36</f>
        <v>70</v>
      </c>
      <c r="P18" s="155">
        <f>'Proportion going to landfill'!$D$36</f>
        <v>70</v>
      </c>
      <c r="Q18" s="155">
        <f>'Proportion going to landfill'!$D$36</f>
        <v>70</v>
      </c>
      <c r="R18" s="155">
        <f>'Proportion going to landfill'!$D$36</f>
        <v>70</v>
      </c>
      <c r="S18" s="155">
        <f>'Proportion going to landfill'!$D$36</f>
        <v>70</v>
      </c>
      <c r="T18" s="155">
        <f>'Proportion going to landfill'!$D$36</f>
        <v>70</v>
      </c>
      <c r="U18" s="155">
        <f>'Proportion going to landfill'!$D$36</f>
        <v>70</v>
      </c>
      <c r="V18" s="155">
        <f>'Proportion going to landfill'!$D$36</f>
        <v>70</v>
      </c>
      <c r="W18" s="155">
        <f>'Proportion going to landfill'!$D$36</f>
        <v>70</v>
      </c>
      <c r="X18" s="155">
        <f>'Proportion going to landfill'!$D$36</f>
        <v>70</v>
      </c>
      <c r="Y18" s="155">
        <f>'Proportion going to landfill'!$D$36</f>
        <v>70</v>
      </c>
      <c r="Z18" s="155">
        <f>'Proportion going to landfill'!$D$36</f>
        <v>70</v>
      </c>
      <c r="AA18" s="155">
        <f>'Proportion going to landfill'!$D$36</f>
        <v>70</v>
      </c>
      <c r="AB18" s="155">
        <f>'Proportion going to landfill'!$D$36</f>
        <v>70</v>
      </c>
      <c r="AC18" s="155">
        <f>'Proportion going to landfill'!$D$36</f>
        <v>70</v>
      </c>
      <c r="AD18" s="155">
        <f>'Proportion going to landfill'!$D$36</f>
        <v>70</v>
      </c>
      <c r="AE18" s="155">
        <f>'Proportion going to landfill'!$D$36</f>
        <v>70</v>
      </c>
      <c r="AF18" s="155">
        <f>'Proportion going to landfill'!$D$36</f>
        <v>70</v>
      </c>
      <c r="AG18" s="155">
        <f>'Proportion going to landfill'!$D$36</f>
        <v>70</v>
      </c>
      <c r="AH18" s="155">
        <f>'Proportion going to landfill'!$D$36</f>
        <v>70</v>
      </c>
      <c r="AI18" s="155">
        <f>'Proportion going to landfill'!$D$36</f>
        <v>70</v>
      </c>
      <c r="AJ18" s="155">
        <f>'Proportion going to landfill'!$D$36</f>
        <v>70</v>
      </c>
      <c r="AK18" s="155">
        <f>'Proportion going to landfill'!$D$36</f>
        <v>70</v>
      </c>
      <c r="AL18" s="155">
        <f>'Proportion going to landfill'!$D$36</f>
        <v>70</v>
      </c>
      <c r="AM18" s="155">
        <f>'Proportion going to landfill'!$D$36</f>
        <v>70</v>
      </c>
      <c r="AN18" s="155">
        <f>'Proportion going to landfill'!$D$36</f>
        <v>70</v>
      </c>
      <c r="AO18" s="155">
        <f>'Proportion going to landfill'!$D$36</f>
        <v>70</v>
      </c>
      <c r="AP18" s="155">
        <f>'Proportion going to landfill'!$D$36</f>
        <v>70</v>
      </c>
      <c r="AQ18" s="155">
        <f>'Proportion going to landfill'!$D$36</f>
        <v>70</v>
      </c>
      <c r="AR18" s="155">
        <f>'Proportion going to landfill'!$D$36</f>
        <v>70</v>
      </c>
      <c r="AS18" s="155">
        <f>'Proportion going to landfill'!$D$36</f>
        <v>70</v>
      </c>
      <c r="AT18" s="155">
        <f>'Proportion going to landfill'!$D$36</f>
        <v>70</v>
      </c>
      <c r="AU18" s="155">
        <f>'Proportion going to landfill'!$D$36</f>
        <v>70</v>
      </c>
      <c r="AV18" s="155">
        <f>'Proportion going to landfill'!$D$36</f>
        <v>70</v>
      </c>
      <c r="AW18" s="155">
        <f>'Proportion going to landfill'!$D$36</f>
        <v>70</v>
      </c>
      <c r="AX18" s="155">
        <f>'Proportion going to landfill'!$D$36</f>
        <v>70</v>
      </c>
      <c r="AY18" s="155">
        <f>'Proportion going to landfill'!$D$36</f>
        <v>70</v>
      </c>
      <c r="AZ18" s="155">
        <f>'Proportion going to landfill'!$D$36</f>
        <v>70</v>
      </c>
      <c r="BA18" s="155">
        <f>'Proportion going to landfill'!$D$36</f>
        <v>70</v>
      </c>
      <c r="BB18" s="155">
        <f>'Proportion going to landfill'!$D$36</f>
        <v>70</v>
      </c>
      <c r="BC18" s="155">
        <f>'Proportion going to landfill'!$D$36</f>
        <v>70</v>
      </c>
      <c r="BD18" s="155">
        <f>'Proportion going to landfill'!$D$36</f>
        <v>70</v>
      </c>
      <c r="BE18" s="155">
        <f>'Proportion going to landfill'!$D$36</f>
        <v>70</v>
      </c>
      <c r="BF18" s="155">
        <f>'Proportion going to landfill'!$D$36</f>
        <v>70</v>
      </c>
      <c r="BG18" s="155">
        <f>'Proportion going to landfill'!$D$36</f>
        <v>70</v>
      </c>
      <c r="BH18" s="155">
        <f>'Proportion going to landfill'!$D$36</f>
        <v>70</v>
      </c>
      <c r="BI18" s="155">
        <f>'Proportion going to landfill'!$D$36</f>
        <v>70</v>
      </c>
      <c r="BJ18" s="155">
        <f>'Proportion going to landfill'!$D$36</f>
        <v>70</v>
      </c>
      <c r="BK18" s="155">
        <f>'Proportion going to landfill'!$E$36</f>
        <v>55.874704152080945</v>
      </c>
      <c r="BL18" s="155">
        <f>'Proportion going to landfill'!$E$36</f>
        <v>55.874704152080945</v>
      </c>
      <c r="BM18" s="155">
        <f>'Proportion going to landfill'!$F$36</f>
        <v>70</v>
      </c>
      <c r="BN18" s="495">
        <f>'Proportion going to landfill'!$G$36</f>
        <v>70</v>
      </c>
      <c r="BO18" s="515">
        <f>'Proportion going to landfill'!H36</f>
        <v>70</v>
      </c>
      <c r="BP18" s="214">
        <f>'Proportion going to landfill'!I36</f>
        <v>70</v>
      </c>
      <c r="BQ18" s="603">
        <f>'Proportion going to landfill'!J36</f>
        <v>70</v>
      </c>
      <c r="BR18" s="674">
        <f>'Proportion going to landfill'!K36</f>
        <v>70</v>
      </c>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P19" s="678"/>
      <c r="BQ19" s="765"/>
      <c r="BR19" s="765"/>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144">
        <v>2016</v>
      </c>
      <c r="BQ20" s="464">
        <v>2017</v>
      </c>
      <c r="BR20" s="353">
        <v>2018</v>
      </c>
    </row>
    <row r="21" spans="1:71" ht="16.2" thickBot="1" x14ac:dyDescent="0.35">
      <c r="A21" s="44"/>
      <c r="B21" s="28"/>
      <c r="C21" s="154">
        <f t="shared" ref="C21:AH21" si="22">C18%*C15</f>
        <v>0.16224142007011119</v>
      </c>
      <c r="D21" s="154">
        <f t="shared" si="22"/>
        <v>0.18893021517851005</v>
      </c>
      <c r="E21" s="154">
        <f t="shared" si="22"/>
        <v>0.21624963291391458</v>
      </c>
      <c r="F21" s="154">
        <f t="shared" si="22"/>
        <v>0.24419967327632483</v>
      </c>
      <c r="G21" s="154">
        <f t="shared" si="22"/>
        <v>0.27278033626574083</v>
      </c>
      <c r="H21" s="154">
        <f t="shared" si="22"/>
        <v>0.3019916218821625</v>
      </c>
      <c r="I21" s="154">
        <f t="shared" si="22"/>
        <v>0.33183353012558992</v>
      </c>
      <c r="J21" s="154">
        <f t="shared" si="22"/>
        <v>0.36230606099602314</v>
      </c>
      <c r="K21" s="154">
        <f t="shared" si="22"/>
        <v>0.39340921449346211</v>
      </c>
      <c r="L21" s="154">
        <f t="shared" si="22"/>
        <v>0.42514299061790672</v>
      </c>
      <c r="M21" s="154">
        <f t="shared" si="22"/>
        <v>0.45750738936935714</v>
      </c>
      <c r="N21" s="154">
        <f t="shared" si="22"/>
        <v>0.54939332009919939</v>
      </c>
      <c r="O21" s="154">
        <f t="shared" si="22"/>
        <v>0.64324621823651706</v>
      </c>
      <c r="P21" s="154">
        <f t="shared" si="22"/>
        <v>0.73906608378131022</v>
      </c>
      <c r="Q21" s="154">
        <f t="shared" si="22"/>
        <v>0.83685291673357864</v>
      </c>
      <c r="R21" s="154">
        <f t="shared" si="22"/>
        <v>0.93660671709332233</v>
      </c>
      <c r="S21" s="154">
        <f t="shared" si="22"/>
        <v>1.0383274848605415</v>
      </c>
      <c r="T21" s="154">
        <f t="shared" si="22"/>
        <v>1.1420152200352363</v>
      </c>
      <c r="U21" s="154">
        <f t="shared" si="22"/>
        <v>1.2476699226174062</v>
      </c>
      <c r="V21" s="154">
        <f t="shared" si="22"/>
        <v>1.3552915926070517</v>
      </c>
      <c r="W21" s="154">
        <f t="shared" si="22"/>
        <v>1.4648802300041726</v>
      </c>
      <c r="X21" s="154">
        <f t="shared" si="22"/>
        <v>1.7281448992446271</v>
      </c>
      <c r="Y21" s="154">
        <f t="shared" si="22"/>
        <v>1.9994743221341735</v>
      </c>
      <c r="Z21" s="154">
        <f t="shared" si="22"/>
        <v>2.2788684986728103</v>
      </c>
      <c r="AA21" s="154">
        <f t="shared" si="22"/>
        <v>2.5663274288605389</v>
      </c>
      <c r="AB21" s="154">
        <f t="shared" si="22"/>
        <v>2.8618511126973574</v>
      </c>
      <c r="AC21" s="154">
        <f t="shared" si="22"/>
        <v>3.1654395501832679</v>
      </c>
      <c r="AD21" s="154">
        <f t="shared" si="22"/>
        <v>3.4770927413182697</v>
      </c>
      <c r="AE21" s="154">
        <f t="shared" si="22"/>
        <v>3.7968106861023614</v>
      </c>
      <c r="AF21" s="154">
        <f t="shared" si="22"/>
        <v>4.1245933845355447</v>
      </c>
      <c r="AG21" s="154">
        <f t="shared" si="22"/>
        <v>4.4604408366178205</v>
      </c>
      <c r="AH21" s="154">
        <f t="shared" si="22"/>
        <v>4.3701656215705977</v>
      </c>
      <c r="AI21" s="154">
        <f t="shared" ref="AI21:BR21" si="23">AI18%*AI15</f>
        <v>4.2780399497901449</v>
      </c>
      <c r="AJ21" s="154">
        <f t="shared" si="23"/>
        <v>4.1840638212764638</v>
      </c>
      <c r="AK21" s="154">
        <f t="shared" si="23"/>
        <v>4.0882372360295527</v>
      </c>
      <c r="AL21" s="154">
        <f t="shared" si="23"/>
        <v>3.990560194049412</v>
      </c>
      <c r="AM21" s="154">
        <f t="shared" si="23"/>
        <v>3.8910326953360421</v>
      </c>
      <c r="AN21" s="154">
        <f t="shared" si="23"/>
        <v>3.7896547398894431</v>
      </c>
      <c r="AO21" s="154">
        <f t="shared" si="23"/>
        <v>3.686426327709615</v>
      </c>
      <c r="AP21" s="154">
        <f t="shared" si="23"/>
        <v>3.5813474587965559</v>
      </c>
      <c r="AQ21" s="154">
        <f t="shared" si="23"/>
        <v>3.474418133150273</v>
      </c>
      <c r="AR21" s="154">
        <f t="shared" si="23"/>
        <v>3.7403441972272509</v>
      </c>
      <c r="AS21" s="154">
        <f t="shared" si="23"/>
        <v>4.0122359070500053</v>
      </c>
      <c r="AT21" s="154">
        <f t="shared" si="23"/>
        <v>4.2900932626185364</v>
      </c>
      <c r="AU21" s="154">
        <f t="shared" si="23"/>
        <v>4.573916263932845</v>
      </c>
      <c r="AV21" s="154">
        <f t="shared" si="23"/>
        <v>4.8637049109929285</v>
      </c>
      <c r="AW21" s="154">
        <f t="shared" si="23"/>
        <v>5.1594592037987903</v>
      </c>
      <c r="AX21" s="154">
        <f t="shared" si="23"/>
        <v>5.4611791423504288</v>
      </c>
      <c r="AY21" s="154">
        <f t="shared" si="23"/>
        <v>5.7688647266478439</v>
      </c>
      <c r="AZ21" s="154">
        <f t="shared" si="23"/>
        <v>6.0825159566910347</v>
      </c>
      <c r="BA21" s="154">
        <f t="shared" si="23"/>
        <v>6.4021328324800013</v>
      </c>
      <c r="BB21" s="154">
        <f t="shared" si="23"/>
        <v>7.4991544790624012</v>
      </c>
      <c r="BC21" s="154">
        <f t="shared" si="23"/>
        <v>8.6218806798432013</v>
      </c>
      <c r="BD21" s="154">
        <f t="shared" si="23"/>
        <v>9.7703114348224016</v>
      </c>
      <c r="BE21" s="154">
        <f t="shared" si="23"/>
        <v>10.944446744</v>
      </c>
      <c r="BF21" s="154">
        <f t="shared" si="23"/>
        <v>12.144286607376001</v>
      </c>
      <c r="BG21" s="154">
        <f t="shared" si="23"/>
        <v>13.3698310249504</v>
      </c>
      <c r="BH21" s="154">
        <f t="shared" si="23"/>
        <v>14.6210799967232</v>
      </c>
      <c r="BI21" s="154">
        <f t="shared" si="23"/>
        <v>15.898033522694398</v>
      </c>
      <c r="BJ21" s="154">
        <f t="shared" si="23"/>
        <v>17.200691602863998</v>
      </c>
      <c r="BK21" s="154">
        <f t="shared" si="23"/>
        <v>14.790077481759994</v>
      </c>
      <c r="BL21" s="154">
        <f t="shared" si="23"/>
        <v>17.313688555557302</v>
      </c>
      <c r="BM21" s="154">
        <f t="shared" si="23"/>
        <v>24.922993250666966</v>
      </c>
      <c r="BN21" s="212">
        <f t="shared" si="23"/>
        <v>28.226108296868883</v>
      </c>
      <c r="BO21" s="212">
        <f t="shared" si="23"/>
        <v>31.599987036060419</v>
      </c>
      <c r="BP21" s="154">
        <f t="shared" si="23"/>
        <v>35.044629468241574</v>
      </c>
      <c r="BQ21" s="154">
        <f t="shared" si="23"/>
        <v>38.560035593412344</v>
      </c>
      <c r="BR21" s="591">
        <f t="shared" si="23"/>
        <v>42.146205411572737</v>
      </c>
      <c r="BS21" s="477"/>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213"/>
      <c r="BO22" s="678"/>
      <c r="BQ22" s="483"/>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v>0</v>
      </c>
      <c r="D24" s="7">
        <v>0</v>
      </c>
      <c r="E24" s="7">
        <v>0</v>
      </c>
      <c r="F24" s="156">
        <f t="shared" ref="F24:AT24" si="24">F21*$B$44*$B$36*$B$37</f>
        <v>4.2789643550170736E-3</v>
      </c>
      <c r="G24" s="156">
        <f t="shared" si="24"/>
        <v>4.7797661641828179E-3</v>
      </c>
      <c r="H24" s="156">
        <f t="shared" si="24"/>
        <v>5.2916179952680045E-3</v>
      </c>
      <c r="I24" s="156">
        <f t="shared" si="24"/>
        <v>5.8145198482726368E-3</v>
      </c>
      <c r="J24" s="156">
        <f t="shared" si="24"/>
        <v>6.3484717231967157E-3</v>
      </c>
      <c r="K24" s="156">
        <f t="shared" si="24"/>
        <v>6.8934736200402403E-3</v>
      </c>
      <c r="L24" s="156">
        <f t="shared" si="24"/>
        <v>7.4495255388032089E-3</v>
      </c>
      <c r="M24" s="156">
        <f t="shared" si="24"/>
        <v>8.0166274794856232E-3</v>
      </c>
      <c r="N24" s="156">
        <f t="shared" si="24"/>
        <v>9.6266895121062124E-3</v>
      </c>
      <c r="O24" s="156">
        <f t="shared" si="24"/>
        <v>1.1271217534427547E-2</v>
      </c>
      <c r="P24" s="156">
        <f t="shared" si="24"/>
        <v>1.2950211546449632E-2</v>
      </c>
      <c r="Q24" s="156">
        <f t="shared" si="24"/>
        <v>1.4663671548172458E-2</v>
      </c>
      <c r="R24" s="156">
        <f t="shared" si="24"/>
        <v>1.6411597539596031E-2</v>
      </c>
      <c r="S24" s="156">
        <f t="shared" si="24"/>
        <v>1.8193989520720353E-2</v>
      </c>
      <c r="T24" s="156">
        <f t="shared" si="24"/>
        <v>2.0010847491545424E-2</v>
      </c>
      <c r="U24" s="156">
        <f t="shared" si="24"/>
        <v>2.1862171452071238E-2</v>
      </c>
      <c r="V24" s="156">
        <f t="shared" si="24"/>
        <v>2.3747961402297804E-2</v>
      </c>
      <c r="W24" s="156">
        <f t="shared" si="24"/>
        <v>2.5668217342225116E-2</v>
      </c>
      <c r="X24" s="156">
        <f t="shared" si="24"/>
        <v>3.0281246182524053E-2</v>
      </c>
      <c r="Y24" s="156">
        <f t="shared" si="24"/>
        <v>3.503558886216384E-2</v>
      </c>
      <c r="Z24" s="156">
        <f t="shared" si="24"/>
        <v>3.9931245381144453E-2</v>
      </c>
      <c r="AA24" s="156">
        <f t="shared" si="24"/>
        <v>4.4968215739465911E-2</v>
      </c>
      <c r="AB24" s="156">
        <f t="shared" si="24"/>
        <v>5.0146499937128178E-2</v>
      </c>
      <c r="AC24" s="156">
        <f t="shared" si="24"/>
        <v>5.5466097974131295E-2</v>
      </c>
      <c r="AD24" s="156">
        <f t="shared" si="24"/>
        <v>6.092700985047525E-2</v>
      </c>
      <c r="AE24" s="156">
        <f t="shared" si="24"/>
        <v>6.6529235566160014E-2</v>
      </c>
      <c r="AF24" s="156">
        <f t="shared" si="24"/>
        <v>7.2272775121185628E-2</v>
      </c>
      <c r="AG24" s="156">
        <f t="shared" si="24"/>
        <v>7.8157628515552094E-2</v>
      </c>
      <c r="AH24" s="156">
        <f t="shared" si="24"/>
        <v>7.6575790087408641E-2</v>
      </c>
      <c r="AI24" s="156">
        <f t="shared" si="24"/>
        <v>7.4961527216202833E-2</v>
      </c>
      <c r="AJ24" s="156">
        <f t="shared" si="24"/>
        <v>7.33148399019347E-2</v>
      </c>
      <c r="AK24" s="156">
        <f t="shared" si="24"/>
        <v>7.1635728144604227E-2</v>
      </c>
      <c r="AL24" s="156">
        <f t="shared" si="24"/>
        <v>6.9924191944211414E-2</v>
      </c>
      <c r="AM24" s="156">
        <f t="shared" si="24"/>
        <v>6.8180231300756261E-2</v>
      </c>
      <c r="AN24" s="156">
        <f t="shared" si="24"/>
        <v>6.6403846214238768E-2</v>
      </c>
      <c r="AO24" s="156">
        <f t="shared" si="24"/>
        <v>6.4595036684658963E-2</v>
      </c>
      <c r="AP24" s="156">
        <f t="shared" si="24"/>
        <v>6.2753802712016776E-2</v>
      </c>
      <c r="AQ24" s="156">
        <f t="shared" si="24"/>
        <v>6.0880144296312347E-2</v>
      </c>
      <c r="AR24" s="156">
        <f t="shared" si="24"/>
        <v>6.5539807161494781E-2</v>
      </c>
      <c r="AS24" s="156">
        <f t="shared" si="24"/>
        <v>7.0304002457693013E-2</v>
      </c>
      <c r="AT24" s="156">
        <f t="shared" si="24"/>
        <v>7.5172730184907055E-2</v>
      </c>
      <c r="AU24" s="156">
        <f>AU21*$B$45*$B$36*$B$37</f>
        <v>8.6190878077550534E-2</v>
      </c>
      <c r="AV24" s="156">
        <f t="shared" ref="AV24:BD24" si="25">AV21*$B$45*$B$36*$B$37</f>
        <v>9.1651655342750743E-2</v>
      </c>
      <c r="AW24" s="156">
        <f t="shared" si="25"/>
        <v>9.7224849236384414E-2</v>
      </c>
      <c r="AX24" s="156">
        <f t="shared" si="25"/>
        <v>0.10291045975845148</v>
      </c>
      <c r="AY24" s="156">
        <f t="shared" si="25"/>
        <v>0.10870848690895196</v>
      </c>
      <c r="AZ24" s="156">
        <f t="shared" si="25"/>
        <v>0.11461893068788587</v>
      </c>
      <c r="BA24" s="156">
        <f t="shared" si="25"/>
        <v>0.12064179109525315</v>
      </c>
      <c r="BB24" s="156">
        <f t="shared" si="25"/>
        <v>0.14131406700345189</v>
      </c>
      <c r="BC24" s="156">
        <f t="shared" si="25"/>
        <v>0.16247071953096529</v>
      </c>
      <c r="BD24" s="156">
        <f t="shared" si="25"/>
        <v>0.18411174867779334</v>
      </c>
      <c r="BE24" s="156">
        <f>BE21*$B$46*$B$36*$B$37</f>
        <v>0.26146226557152358</v>
      </c>
      <c r="BF24" s="156">
        <f t="shared" ref="BF24:BR24" si="26">BF21*$B$46*$B$36*$B$37</f>
        <v>0.2901263777317204</v>
      </c>
      <c r="BG24" s="156">
        <f t="shared" si="26"/>
        <v>0.3194045703597036</v>
      </c>
      <c r="BH24" s="156">
        <f t="shared" si="26"/>
        <v>0.34929684345547329</v>
      </c>
      <c r="BI24" s="156">
        <f t="shared" si="26"/>
        <v>0.37980319701902943</v>
      </c>
      <c r="BJ24" s="156">
        <f t="shared" si="26"/>
        <v>0.41092363105037211</v>
      </c>
      <c r="BK24" s="156">
        <f t="shared" si="26"/>
        <v>0.3533341846155309</v>
      </c>
      <c r="BL24" s="156">
        <f t="shared" si="26"/>
        <v>0.41362312239469851</v>
      </c>
      <c r="BM24" s="156">
        <f t="shared" si="26"/>
        <v>0.59540901724572137</v>
      </c>
      <c r="BN24" s="156">
        <f t="shared" si="26"/>
        <v>0.67432026453163918</v>
      </c>
      <c r="BO24" s="156">
        <f t="shared" si="26"/>
        <v>0.75492205277609514</v>
      </c>
      <c r="BP24" s="605">
        <f t="shared" si="26"/>
        <v>0.83721438197908959</v>
      </c>
      <c r="BQ24" s="497">
        <f t="shared" si="26"/>
        <v>0.92119725214062231</v>
      </c>
      <c r="BR24" s="675">
        <f t="shared" si="26"/>
        <v>1.0068706632606934</v>
      </c>
      <c r="BS24" s="477"/>
    </row>
    <row r="25" spans="1:71" ht="16.2" thickBot="1" x14ac:dyDescent="0.35">
      <c r="A25" s="9"/>
      <c r="B25" s="27"/>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P25" s="483"/>
      <c r="BQ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481">
        <v>2016</v>
      </c>
      <c r="BQ26" s="464">
        <v>2017</v>
      </c>
      <c r="BR26" s="353">
        <v>2018</v>
      </c>
    </row>
    <row r="27" spans="1:71" ht="16.2" thickBot="1" x14ac:dyDescent="0.35">
      <c r="A27" s="44"/>
      <c r="B27" s="28"/>
      <c r="C27" s="7">
        <v>0</v>
      </c>
      <c r="D27" s="7">
        <v>0</v>
      </c>
      <c r="E27" s="7">
        <v>0</v>
      </c>
      <c r="F27" s="151">
        <f>F24+(E27*$B$38)</f>
        <v>4.2789643550170736E-3</v>
      </c>
      <c r="G27" s="151">
        <f t="shared" ref="G27:BO27" si="27">G24+(F27*$B$38)</f>
        <v>8.3898414737845345E-3</v>
      </c>
      <c r="H27" s="151">
        <f t="shared" si="27"/>
        <v>1.2369956827529949E-2</v>
      </c>
      <c r="I27" s="151">
        <f t="shared" si="27"/>
        <v>1.6250801158152084E-2</v>
      </c>
      <c r="J27" s="151">
        <f t="shared" si="27"/>
        <v>2.0058942564933312E-2</v>
      </c>
      <c r="K27" s="151">
        <f t="shared" si="27"/>
        <v>2.3816796013572013E-2</v>
      </c>
      <c r="L27" s="151">
        <f t="shared" si="27"/>
        <v>2.7543272555322549E-2</v>
      </c>
      <c r="M27" s="151">
        <f t="shared" si="27"/>
        <v>3.1254327059996333E-2</v>
      </c>
      <c r="N27" s="151">
        <f t="shared" si="27"/>
        <v>3.5995330397187705E-2</v>
      </c>
      <c r="O27" s="151">
        <f t="shared" si="27"/>
        <v>4.1639746633176024E-2</v>
      </c>
      <c r="P27" s="151">
        <f t="shared" si="27"/>
        <v>4.8080819970950095E-2</v>
      </c>
      <c r="Q27" s="151">
        <f t="shared" si="27"/>
        <v>5.5228482713055249E-2</v>
      </c>
      <c r="R27" s="151">
        <f t="shared" si="27"/>
        <v>6.3006746572654634E-2</v>
      </c>
      <c r="S27" s="151">
        <f t="shared" si="27"/>
        <v>7.1351501775660728E-2</v>
      </c>
      <c r="T27" s="151">
        <f t="shared" si="27"/>
        <v>8.0208660207909607E-2</v>
      </c>
      <c r="U27" s="151">
        <f t="shared" si="27"/>
        <v>8.9532588826149326E-2</v>
      </c>
      <c r="V27" s="151">
        <f t="shared" si="27"/>
        <v>9.9284787958712192E-2</v>
      </c>
      <c r="W27" s="151">
        <f t="shared" si="27"/>
        <v>0.10943277621463914</v>
      </c>
      <c r="X27" s="151">
        <f t="shared" si="27"/>
        <v>0.12260745661482911</v>
      </c>
      <c r="Y27" s="151">
        <f t="shared" si="27"/>
        <v>0.13847700953660463</v>
      </c>
      <c r="Z27" s="151">
        <f t="shared" si="27"/>
        <v>0.15676148550441915</v>
      </c>
      <c r="AA27" s="151">
        <f t="shared" si="27"/>
        <v>0.17722469683224495</v>
      </c>
      <c r="AB27" s="151">
        <f t="shared" si="27"/>
        <v>0.19966737676695734</v>
      </c>
      <c r="AC27" s="151">
        <f t="shared" si="27"/>
        <v>0.22392140799656313</v>
      </c>
      <c r="AD27" s="151">
        <f t="shared" si="27"/>
        <v>0.24984495335982695</v>
      </c>
      <c r="AE27" s="151">
        <f t="shared" si="27"/>
        <v>0.2773183477248905</v>
      </c>
      <c r="AF27" s="151">
        <f t="shared" si="27"/>
        <v>0.30624063205071039</v>
      </c>
      <c r="AG27" s="151">
        <f t="shared" si="27"/>
        <v>0.33652662924509485</v>
      </c>
      <c r="AH27" s="151">
        <f t="shared" si="27"/>
        <v>0.36049647146367603</v>
      </c>
      <c r="AI27" s="151">
        <f t="shared" si="27"/>
        <v>0.3791050775833954</v>
      </c>
      <c r="AJ27" s="151">
        <f t="shared" si="27"/>
        <v>0.39315809326388013</v>
      </c>
      <c r="AK27" s="151">
        <f t="shared" si="27"/>
        <v>0.40333522538343075</v>
      </c>
      <c r="AL27" s="151">
        <f t="shared" si="27"/>
        <v>0.41020992882868174</v>
      </c>
      <c r="AM27" s="151">
        <f t="shared" si="27"/>
        <v>0.41426601583914902</v>
      </c>
      <c r="AN27" s="151">
        <f t="shared" si="27"/>
        <v>0.41591166897384635</v>
      </c>
      <c r="AO27" s="151">
        <f t="shared" si="27"/>
        <v>0.41549126356658028</v>
      </c>
      <c r="AP27" s="151">
        <f t="shared" si="27"/>
        <v>0.41329534209133834</v>
      </c>
      <c r="AQ27" s="151">
        <f t="shared" si="27"/>
        <v>0.40956902933176209</v>
      </c>
      <c r="AR27" s="151">
        <f t="shared" si="27"/>
        <v>0.4110848778126468</v>
      </c>
      <c r="AS27" s="151">
        <f t="shared" si="27"/>
        <v>0.41712796368140215</v>
      </c>
      <c r="AT27" s="151">
        <f t="shared" si="27"/>
        <v>0.42709512020553231</v>
      </c>
      <c r="AU27" s="151">
        <f t="shared" si="27"/>
        <v>0.44652235559910552</v>
      </c>
      <c r="AV27" s="151">
        <f t="shared" si="27"/>
        <v>0.46837349674895168</v>
      </c>
      <c r="AW27" s="151">
        <f t="shared" si="27"/>
        <v>0.49238205457806433</v>
      </c>
      <c r="AX27" s="151">
        <f t="shared" si="27"/>
        <v>0.5183231976652487</v>
      </c>
      <c r="AY27" s="151">
        <f t="shared" si="27"/>
        <v>0.54600724030734482</v>
      </c>
      <c r="AZ27" s="151">
        <f t="shared" si="27"/>
        <v>0.57527414852959935</v>
      </c>
      <c r="BA27" s="151">
        <f t="shared" si="27"/>
        <v>0.60598890491821256</v>
      </c>
      <c r="BB27" s="151">
        <f t="shared" si="27"/>
        <v>0.65257459689610919</v>
      </c>
      <c r="BC27" s="151">
        <f t="shared" si="27"/>
        <v>0.71303465147064538</v>
      </c>
      <c r="BD27" s="151">
        <f t="shared" si="27"/>
        <v>0.78568460056343881</v>
      </c>
      <c r="BE27" s="151">
        <f t="shared" si="27"/>
        <v>0.92432840380020731</v>
      </c>
      <c r="BF27" s="151">
        <f t="shared" si="27"/>
        <v>1.0699634765404997</v>
      </c>
      <c r="BG27" s="151">
        <f t="shared" si="27"/>
        <v>1.2221110218181108</v>
      </c>
      <c r="BH27" s="151">
        <f t="shared" si="27"/>
        <v>1.3803670883582457</v>
      </c>
      <c r="BI27" s="151">
        <f t="shared" si="27"/>
        <v>1.5443908706756451</v>
      </c>
      <c r="BJ27" s="151">
        <f t="shared" si="27"/>
        <v>1.7138948381050283</v>
      </c>
      <c r="BK27" s="151">
        <f t="shared" si="27"/>
        <v>1.7993124459306118</v>
      </c>
      <c r="BL27" s="151">
        <f t="shared" si="27"/>
        <v>1.9316664843818208</v>
      </c>
      <c r="BM27" s="151">
        <f t="shared" si="27"/>
        <v>2.2251167930245961</v>
      </c>
      <c r="BN27" s="260">
        <f t="shared" si="27"/>
        <v>2.5516061049850114</v>
      </c>
      <c r="BO27" s="260">
        <f t="shared" si="27"/>
        <v>2.9076602938962743</v>
      </c>
      <c r="BP27" s="260">
        <f t="shared" ref="BP27" si="28">BP24+(BO27*$B$38)</f>
        <v>3.2903483099111273</v>
      </c>
      <c r="BQ27" s="260">
        <f t="shared" ref="BQ27" si="29">BQ24+(BP27*$B$38)</f>
        <v>3.6971972858105695</v>
      </c>
      <c r="BR27" s="682">
        <f t="shared" ref="BR27" si="30">BR24+(BQ27*$B$38)</f>
        <v>4.1261209137521968</v>
      </c>
      <c r="BS27" s="477"/>
    </row>
    <row r="28" spans="1:71" ht="16.2" thickBot="1" x14ac:dyDescent="0.35">
      <c r="A28" s="9"/>
      <c r="B28" s="27"/>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P28" s="678"/>
      <c r="BQ28" s="483"/>
      <c r="BR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481">
        <v>2016</v>
      </c>
      <c r="BQ29" s="464">
        <v>2017</v>
      </c>
      <c r="BR29" s="353">
        <v>2018</v>
      </c>
    </row>
    <row r="30" spans="1:71" ht="16.2" thickBot="1" x14ac:dyDescent="0.35">
      <c r="A30" s="44"/>
      <c r="B30" s="26"/>
      <c r="C30" s="7">
        <v>0</v>
      </c>
      <c r="D30" s="7">
        <v>0</v>
      </c>
      <c r="E30" s="7">
        <v>0</v>
      </c>
      <c r="F30" s="7">
        <f>E27*(1-$B$38)</f>
        <v>0</v>
      </c>
      <c r="G30" s="154">
        <f>F27*(1-$B$38)</f>
        <v>6.6888904541535636E-4</v>
      </c>
      <c r="H30" s="154">
        <f t="shared" ref="H30:BO30" si="31">G27*(1-$B$38)</f>
        <v>1.3115026415225915E-3</v>
      </c>
      <c r="I30" s="154">
        <f t="shared" si="31"/>
        <v>1.9336755176505001E-3</v>
      </c>
      <c r="J30" s="154">
        <f t="shared" si="31"/>
        <v>2.5403303164154875E-3</v>
      </c>
      <c r="K30" s="154">
        <f t="shared" si="31"/>
        <v>3.135620171401537E-3</v>
      </c>
      <c r="L30" s="154">
        <f t="shared" si="31"/>
        <v>3.7230489970526718E-3</v>
      </c>
      <c r="M30" s="154">
        <f t="shared" si="31"/>
        <v>4.3055729748118395E-3</v>
      </c>
      <c r="N30" s="154">
        <f t="shared" si="31"/>
        <v>4.8856861749148345E-3</v>
      </c>
      <c r="O30" s="154">
        <f t="shared" si="31"/>
        <v>5.6268012984392289E-3</v>
      </c>
      <c r="P30" s="154">
        <f t="shared" si="31"/>
        <v>6.5091382086755606E-3</v>
      </c>
      <c r="Q30" s="154">
        <f t="shared" si="31"/>
        <v>7.5160088060673008E-3</v>
      </c>
      <c r="R30" s="154">
        <f t="shared" si="31"/>
        <v>8.6333336799966492E-3</v>
      </c>
      <c r="S30" s="154">
        <f t="shared" si="31"/>
        <v>9.849234317714263E-3</v>
      </c>
      <c r="T30" s="154">
        <f t="shared" si="31"/>
        <v>1.115368905929654E-2</v>
      </c>
      <c r="U30" s="154">
        <f t="shared" si="31"/>
        <v>1.2538242833831521E-2</v>
      </c>
      <c r="V30" s="154">
        <f t="shared" si="31"/>
        <v>1.3995762269734932E-2</v>
      </c>
      <c r="W30" s="154">
        <f t="shared" si="31"/>
        <v>1.5520229086298168E-2</v>
      </c>
      <c r="X30" s="154">
        <f t="shared" si="31"/>
        <v>1.710656578233408E-2</v>
      </c>
      <c r="Y30" s="154">
        <f t="shared" si="31"/>
        <v>1.9166035940388321E-2</v>
      </c>
      <c r="Z30" s="154">
        <f t="shared" si="31"/>
        <v>2.1646769413329943E-2</v>
      </c>
      <c r="AA30" s="154">
        <f t="shared" si="31"/>
        <v>2.4505004411640108E-2</v>
      </c>
      <c r="AB30" s="154">
        <f t="shared" si="31"/>
        <v>2.7703820002415808E-2</v>
      </c>
      <c r="AC30" s="154">
        <f t="shared" si="31"/>
        <v>3.12120667445255E-2</v>
      </c>
      <c r="AD30" s="154">
        <f t="shared" si="31"/>
        <v>3.5003464487211422E-2</v>
      </c>
      <c r="AE30" s="154">
        <f t="shared" si="31"/>
        <v>3.9055841201096446E-2</v>
      </c>
      <c r="AF30" s="154">
        <f t="shared" si="31"/>
        <v>4.3350490795365772E-2</v>
      </c>
      <c r="AG30" s="154">
        <f t="shared" si="31"/>
        <v>4.7871631321167604E-2</v>
      </c>
      <c r="AH30" s="154">
        <f t="shared" si="31"/>
        <v>5.2605947868827455E-2</v>
      </c>
      <c r="AI30" s="154">
        <f t="shared" si="31"/>
        <v>5.6352921096483495E-2</v>
      </c>
      <c r="AJ30" s="154">
        <f t="shared" si="31"/>
        <v>5.9261824221449995E-2</v>
      </c>
      <c r="AK30" s="154">
        <f t="shared" si="31"/>
        <v>6.1458596025053616E-2</v>
      </c>
      <c r="AL30" s="154">
        <f t="shared" si="31"/>
        <v>6.3049488498960429E-2</v>
      </c>
      <c r="AM30" s="154">
        <f t="shared" si="31"/>
        <v>6.4124144290288995E-2</v>
      </c>
      <c r="AN30" s="154">
        <f t="shared" si="31"/>
        <v>6.4758193079541476E-2</v>
      </c>
      <c r="AO30" s="154">
        <f t="shared" si="31"/>
        <v>6.5015442091925002E-2</v>
      </c>
      <c r="AP30" s="154">
        <f t="shared" si="31"/>
        <v>6.4949724187258667E-2</v>
      </c>
      <c r="AQ30" s="154">
        <f t="shared" si="31"/>
        <v>6.4606457055888564E-2</v>
      </c>
      <c r="AR30" s="154">
        <f t="shared" si="31"/>
        <v>6.4023958680610074E-2</v>
      </c>
      <c r="AS30" s="154">
        <f t="shared" si="31"/>
        <v>6.4260916588937692E-2</v>
      </c>
      <c r="AT30" s="154">
        <f t="shared" si="31"/>
        <v>6.5205573660776908E-2</v>
      </c>
      <c r="AU30" s="154">
        <f t="shared" si="31"/>
        <v>6.6763642683977331E-2</v>
      </c>
      <c r="AV30" s="154">
        <f t="shared" si="31"/>
        <v>6.9800514192904575E-2</v>
      </c>
      <c r="AW30" s="154">
        <f t="shared" si="31"/>
        <v>7.3216291407271789E-2</v>
      </c>
      <c r="AX30" s="154">
        <f t="shared" si="31"/>
        <v>7.6969316671267107E-2</v>
      </c>
      <c r="AY30" s="154">
        <f t="shared" si="31"/>
        <v>8.1024444266855761E-2</v>
      </c>
      <c r="AZ30" s="154">
        <f t="shared" si="31"/>
        <v>8.5352022465631339E-2</v>
      </c>
      <c r="BA30" s="154">
        <f t="shared" si="31"/>
        <v>8.9927034706639958E-2</v>
      </c>
      <c r="BB30" s="154">
        <f t="shared" si="31"/>
        <v>9.4728375025555228E-2</v>
      </c>
      <c r="BC30" s="154">
        <f t="shared" si="31"/>
        <v>0.1020106649564291</v>
      </c>
      <c r="BD30" s="154">
        <f t="shared" si="31"/>
        <v>0.11146179958499988</v>
      </c>
      <c r="BE30" s="154">
        <f t="shared" si="31"/>
        <v>0.12281846233475512</v>
      </c>
      <c r="BF30" s="154">
        <f t="shared" si="31"/>
        <v>0.14449130499142795</v>
      </c>
      <c r="BG30" s="154">
        <f t="shared" si="31"/>
        <v>0.16725702508209261</v>
      </c>
      <c r="BH30" s="154">
        <f t="shared" si="31"/>
        <v>0.19104077691533847</v>
      </c>
      <c r="BI30" s="154">
        <f t="shared" si="31"/>
        <v>0.21577941470163001</v>
      </c>
      <c r="BJ30" s="154">
        <f t="shared" si="31"/>
        <v>0.24141966362098882</v>
      </c>
      <c r="BK30" s="154">
        <f t="shared" si="31"/>
        <v>0.26791657678994729</v>
      </c>
      <c r="BL30" s="154">
        <f t="shared" si="31"/>
        <v>0.2812690839434896</v>
      </c>
      <c r="BM30" s="154">
        <f t="shared" si="31"/>
        <v>0.30195870860294605</v>
      </c>
      <c r="BN30" s="154">
        <f t="shared" si="31"/>
        <v>0.34783095257122387</v>
      </c>
      <c r="BO30" s="154">
        <f t="shared" si="31"/>
        <v>0.39886786386483225</v>
      </c>
      <c r="BP30" s="591">
        <f t="shared" ref="BP30" si="32">BO27*(1-$B$38)</f>
        <v>0.45452636596423651</v>
      </c>
      <c r="BQ30" s="154">
        <f t="shared" ref="BQ30" si="33">BP27*(1-$B$38)</f>
        <v>0.51434827624118018</v>
      </c>
      <c r="BR30" s="591">
        <f t="shared" ref="BR30" si="34">BQ27*(1-$B$38)</f>
        <v>0.57794703531906633</v>
      </c>
      <c r="BS30" s="477"/>
    </row>
    <row r="31" spans="1:71" ht="16.2" thickBot="1" x14ac:dyDescent="0.35">
      <c r="A31" s="9"/>
      <c r="B31" s="27"/>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678"/>
      <c r="BP31" s="678"/>
      <c r="BQ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481">
        <v>2015</v>
      </c>
      <c r="BP32" s="144">
        <v>2016</v>
      </c>
      <c r="BQ32" s="464">
        <v>2017</v>
      </c>
      <c r="BR32" s="353">
        <v>2018</v>
      </c>
    </row>
    <row r="33" spans="1:70" ht="16.2" thickBot="1" x14ac:dyDescent="0.35">
      <c r="A33" s="44"/>
      <c r="B33" s="28"/>
      <c r="C33" s="7">
        <v>0</v>
      </c>
      <c r="D33" s="7">
        <v>0</v>
      </c>
      <c r="E33" s="7">
        <v>0</v>
      </c>
      <c r="F33" s="7">
        <f t="shared" ref="F33:AK33" si="35">F30*$B$39*16/12</f>
        <v>0</v>
      </c>
      <c r="G33" s="151">
        <f t="shared" si="35"/>
        <v>4.4592603027690422E-4</v>
      </c>
      <c r="H33" s="151">
        <f t="shared" si="35"/>
        <v>8.743350943483944E-4</v>
      </c>
      <c r="I33" s="151">
        <f t="shared" si="35"/>
        <v>1.2891170117670001E-3</v>
      </c>
      <c r="J33" s="151">
        <f t="shared" si="35"/>
        <v>1.6935535442769917E-3</v>
      </c>
      <c r="K33" s="151">
        <f t="shared" si="35"/>
        <v>2.0904134476010246E-3</v>
      </c>
      <c r="L33" s="151">
        <f t="shared" si="35"/>
        <v>2.4820326647017814E-3</v>
      </c>
      <c r="M33" s="151">
        <f t="shared" si="35"/>
        <v>2.8703819832078931E-3</v>
      </c>
      <c r="N33" s="151">
        <f t="shared" si="35"/>
        <v>3.2571241166098898E-3</v>
      </c>
      <c r="O33" s="151">
        <f t="shared" si="35"/>
        <v>3.7512008656261525E-3</v>
      </c>
      <c r="P33" s="151">
        <f t="shared" si="35"/>
        <v>4.339425472450374E-3</v>
      </c>
      <c r="Q33" s="151">
        <f t="shared" si="35"/>
        <v>5.0106725373782008E-3</v>
      </c>
      <c r="R33" s="151">
        <f t="shared" si="35"/>
        <v>5.7555557866644331E-3</v>
      </c>
      <c r="S33" s="151">
        <f t="shared" si="35"/>
        <v>6.5661562118095084E-3</v>
      </c>
      <c r="T33" s="151">
        <f t="shared" si="35"/>
        <v>7.4357927061976933E-3</v>
      </c>
      <c r="U33" s="151">
        <f t="shared" si="35"/>
        <v>8.3588285558876801E-3</v>
      </c>
      <c r="V33" s="151">
        <f t="shared" si="35"/>
        <v>9.3305081798232877E-3</v>
      </c>
      <c r="W33" s="151">
        <f t="shared" si="35"/>
        <v>1.0346819390865446E-2</v>
      </c>
      <c r="X33" s="151">
        <f t="shared" si="35"/>
        <v>1.1404377188222721E-2</v>
      </c>
      <c r="Y33" s="151">
        <f t="shared" si="35"/>
        <v>1.2777357293592214E-2</v>
      </c>
      <c r="Z33" s="151">
        <f t="shared" si="35"/>
        <v>1.4431179608886629E-2</v>
      </c>
      <c r="AA33" s="151">
        <f t="shared" si="35"/>
        <v>1.6336669607760073E-2</v>
      </c>
      <c r="AB33" s="151">
        <f t="shared" si="35"/>
        <v>1.8469213334943873E-2</v>
      </c>
      <c r="AC33" s="151">
        <f t="shared" si="35"/>
        <v>2.0808044496350334E-2</v>
      </c>
      <c r="AD33" s="151">
        <f t="shared" si="35"/>
        <v>2.3335642991474281E-2</v>
      </c>
      <c r="AE33" s="151">
        <f t="shared" si="35"/>
        <v>2.6037227467397631E-2</v>
      </c>
      <c r="AF33" s="151">
        <f t="shared" si="35"/>
        <v>2.8900327196910516E-2</v>
      </c>
      <c r="AG33" s="151">
        <f t="shared" si="35"/>
        <v>3.1914420880778401E-2</v>
      </c>
      <c r="AH33" s="151">
        <f t="shared" si="35"/>
        <v>3.5070631912551636E-2</v>
      </c>
      <c r="AI33" s="151">
        <f t="shared" si="35"/>
        <v>3.7568614064322332E-2</v>
      </c>
      <c r="AJ33" s="151">
        <f t="shared" si="35"/>
        <v>3.9507882814299997E-2</v>
      </c>
      <c r="AK33" s="151">
        <f t="shared" si="35"/>
        <v>4.0972397350035744E-2</v>
      </c>
      <c r="AL33" s="151">
        <f t="shared" ref="AL33:BR33" si="36">AL30*$B$39*16/12</f>
        <v>4.2032992332640289E-2</v>
      </c>
      <c r="AM33" s="151">
        <f t="shared" si="36"/>
        <v>4.2749429526859332E-2</v>
      </c>
      <c r="AN33" s="151">
        <f t="shared" si="36"/>
        <v>4.3172128719694315E-2</v>
      </c>
      <c r="AO33" s="151">
        <f t="shared" si="36"/>
        <v>4.3343628061283335E-2</v>
      </c>
      <c r="AP33" s="151">
        <f t="shared" si="36"/>
        <v>4.3299816124839109E-2</v>
      </c>
      <c r="AQ33" s="151">
        <f t="shared" si="36"/>
        <v>4.3070971370592376E-2</v>
      </c>
      <c r="AR33" s="151">
        <f t="shared" si="36"/>
        <v>4.2682639120406714E-2</v>
      </c>
      <c r="AS33" s="151">
        <f t="shared" si="36"/>
        <v>4.2840611059291794E-2</v>
      </c>
      <c r="AT33" s="151">
        <f t="shared" si="36"/>
        <v>4.3470382440517936E-2</v>
      </c>
      <c r="AU33" s="151">
        <f t="shared" si="36"/>
        <v>4.4509095122651554E-2</v>
      </c>
      <c r="AV33" s="151">
        <f t="shared" si="36"/>
        <v>4.6533676128603048E-2</v>
      </c>
      <c r="AW33" s="151">
        <f t="shared" si="36"/>
        <v>4.881086093818119E-2</v>
      </c>
      <c r="AX33" s="151">
        <f t="shared" si="36"/>
        <v>5.1312877780844736E-2</v>
      </c>
      <c r="AY33" s="151">
        <f t="shared" si="36"/>
        <v>5.4016296177903843E-2</v>
      </c>
      <c r="AZ33" s="151">
        <f t="shared" si="36"/>
        <v>5.6901348310420895E-2</v>
      </c>
      <c r="BA33" s="151">
        <f t="shared" si="36"/>
        <v>5.9951356471093308E-2</v>
      </c>
      <c r="BB33" s="151">
        <f t="shared" si="36"/>
        <v>6.3152250017036823E-2</v>
      </c>
      <c r="BC33" s="151">
        <f t="shared" si="36"/>
        <v>6.8007109970952731E-2</v>
      </c>
      <c r="BD33" s="151">
        <f t="shared" si="36"/>
        <v>7.4307866389999921E-2</v>
      </c>
      <c r="BE33" s="151">
        <f t="shared" si="36"/>
        <v>8.1878974889836739E-2</v>
      </c>
      <c r="BF33" s="151">
        <f t="shared" si="36"/>
        <v>9.6327536660951965E-2</v>
      </c>
      <c r="BG33" s="151">
        <f t="shared" si="36"/>
        <v>0.11150468338806174</v>
      </c>
      <c r="BH33" s="151">
        <f t="shared" si="36"/>
        <v>0.12736051794355899</v>
      </c>
      <c r="BI33" s="151">
        <f t="shared" si="36"/>
        <v>0.14385294313442001</v>
      </c>
      <c r="BJ33" s="151">
        <f t="shared" si="36"/>
        <v>0.16094644241399256</v>
      </c>
      <c r="BK33" s="151">
        <f t="shared" si="36"/>
        <v>0.1786110511932982</v>
      </c>
      <c r="BL33" s="151">
        <f t="shared" si="36"/>
        <v>0.18751272262899307</v>
      </c>
      <c r="BM33" s="151">
        <f t="shared" si="36"/>
        <v>0.20130580573529736</v>
      </c>
      <c r="BN33" s="260">
        <f t="shared" si="36"/>
        <v>0.23188730171414926</v>
      </c>
      <c r="BO33" s="151">
        <f t="shared" si="36"/>
        <v>0.2659119092432215</v>
      </c>
      <c r="BP33" s="151">
        <f t="shared" si="36"/>
        <v>0.30301757730949103</v>
      </c>
      <c r="BQ33" s="261">
        <f t="shared" si="36"/>
        <v>0.34289885082745347</v>
      </c>
      <c r="BR33" s="684">
        <f t="shared" si="36"/>
        <v>0.3852980235460442</v>
      </c>
    </row>
    <row r="34" spans="1:70"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P34" s="742"/>
      <c r="BR34" s="742"/>
    </row>
    <row r="35" spans="1:70" ht="39.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0"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0"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0"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0"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0"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0"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0"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0" ht="54.7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0"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0"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0" ht="16.2" thickBot="1" x14ac:dyDescent="0.35">
      <c r="A46" s="52" t="s">
        <v>337</v>
      </c>
      <c r="B46" s="54">
        <f>DOC!Z38</f>
        <v>0.11944974089935759</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0"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723"/>
      <c r="BR47" s="33"/>
    </row>
    <row r="48" spans="1:70" ht="36" customHeight="1"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588">
        <v>2015</v>
      </c>
      <c r="BP48" s="481">
        <v>2016</v>
      </c>
      <c r="BQ48" s="464">
        <v>2017</v>
      </c>
      <c r="BR48" s="353">
        <v>2018</v>
      </c>
    </row>
    <row r="49" spans="1:71" ht="16.2" thickBot="1" x14ac:dyDescent="0.35">
      <c r="A49" s="55"/>
      <c r="B49" s="303"/>
      <c r="C49" s="7">
        <v>0</v>
      </c>
      <c r="D49" s="7">
        <v>0</v>
      </c>
      <c r="E49" s="7">
        <v>0</v>
      </c>
      <c r="F49" s="7">
        <v>0</v>
      </c>
      <c r="G49" s="154">
        <f>(G33-$B$40)*(1-$B$41)*10^3</f>
        <v>0.4459260302769042</v>
      </c>
      <c r="H49" s="154">
        <f t="shared" ref="H49:BR49" si="37">(H33-$B$40)*(1-$B$41)*10^3</f>
        <v>0.8743350943483944</v>
      </c>
      <c r="I49" s="154">
        <f t="shared" si="37"/>
        <v>1.2891170117670001</v>
      </c>
      <c r="J49" s="154">
        <f t="shared" si="37"/>
        <v>1.6935535442769918</v>
      </c>
      <c r="K49" s="154">
        <f t="shared" si="37"/>
        <v>2.0904134476010245</v>
      </c>
      <c r="L49" s="154">
        <f t="shared" si="37"/>
        <v>2.4820326647017814</v>
      </c>
      <c r="M49" s="154">
        <f t="shared" si="37"/>
        <v>2.870381983207893</v>
      </c>
      <c r="N49" s="154">
        <f t="shared" si="37"/>
        <v>3.2571241166098899</v>
      </c>
      <c r="O49" s="154">
        <f t="shared" si="37"/>
        <v>3.7512008656261524</v>
      </c>
      <c r="P49" s="154">
        <f t="shared" si="37"/>
        <v>4.3394254724503742</v>
      </c>
      <c r="Q49" s="154">
        <f t="shared" si="37"/>
        <v>5.0106725373782011</v>
      </c>
      <c r="R49" s="154">
        <f t="shared" si="37"/>
        <v>5.7555557866644333</v>
      </c>
      <c r="S49" s="154">
        <f t="shared" si="37"/>
        <v>6.566156211809508</v>
      </c>
      <c r="T49" s="154">
        <f t="shared" si="37"/>
        <v>7.4357927061976934</v>
      </c>
      <c r="U49" s="154">
        <f t="shared" si="37"/>
        <v>8.3588285558876798</v>
      </c>
      <c r="V49" s="154">
        <f t="shared" si="37"/>
        <v>9.330508179823287</v>
      </c>
      <c r="W49" s="154">
        <f t="shared" si="37"/>
        <v>10.346819390865447</v>
      </c>
      <c r="X49" s="154">
        <f t="shared" si="37"/>
        <v>11.404377188222721</v>
      </c>
      <c r="Y49" s="154">
        <f t="shared" si="37"/>
        <v>12.777357293592214</v>
      </c>
      <c r="Z49" s="154">
        <f t="shared" si="37"/>
        <v>14.431179608886628</v>
      </c>
      <c r="AA49" s="154">
        <f t="shared" si="37"/>
        <v>16.336669607760072</v>
      </c>
      <c r="AB49" s="154">
        <f t="shared" si="37"/>
        <v>18.469213334943873</v>
      </c>
      <c r="AC49" s="154">
        <f t="shared" si="37"/>
        <v>20.808044496350334</v>
      </c>
      <c r="AD49" s="154">
        <f t="shared" si="37"/>
        <v>23.33564299147428</v>
      </c>
      <c r="AE49" s="154">
        <f t="shared" si="37"/>
        <v>26.037227467397631</v>
      </c>
      <c r="AF49" s="154">
        <f t="shared" si="37"/>
        <v>28.900327196910517</v>
      </c>
      <c r="AG49" s="154">
        <f t="shared" si="37"/>
        <v>31.914420880778401</v>
      </c>
      <c r="AH49" s="154">
        <f t="shared" si="37"/>
        <v>35.070631912551633</v>
      </c>
      <c r="AI49" s="154">
        <f t="shared" si="37"/>
        <v>37.568614064322333</v>
      </c>
      <c r="AJ49" s="154">
        <f t="shared" si="37"/>
        <v>39.507882814299997</v>
      </c>
      <c r="AK49" s="154">
        <f t="shared" si="37"/>
        <v>40.972397350035742</v>
      </c>
      <c r="AL49" s="154">
        <f t="shared" si="37"/>
        <v>42.032992332640291</v>
      </c>
      <c r="AM49" s="154">
        <f t="shared" si="37"/>
        <v>42.749429526859331</v>
      </c>
      <c r="AN49" s="154">
        <f t="shared" si="37"/>
        <v>43.172128719694314</v>
      </c>
      <c r="AO49" s="154">
        <f t="shared" si="37"/>
        <v>43.343628061283333</v>
      </c>
      <c r="AP49" s="154">
        <f t="shared" si="37"/>
        <v>43.299816124839111</v>
      </c>
      <c r="AQ49" s="154">
        <f t="shared" si="37"/>
        <v>43.070971370592375</v>
      </c>
      <c r="AR49" s="154">
        <f t="shared" si="37"/>
        <v>42.682639120406712</v>
      </c>
      <c r="AS49" s="154">
        <f t="shared" si="37"/>
        <v>42.840611059291795</v>
      </c>
      <c r="AT49" s="154">
        <f t="shared" si="37"/>
        <v>43.470382440517938</v>
      </c>
      <c r="AU49" s="154">
        <f t="shared" si="37"/>
        <v>44.509095122651551</v>
      </c>
      <c r="AV49" s="154">
        <f t="shared" si="37"/>
        <v>46.533676128603048</v>
      </c>
      <c r="AW49" s="154">
        <f t="shared" si="37"/>
        <v>48.810860938181193</v>
      </c>
      <c r="AX49" s="154">
        <f t="shared" si="37"/>
        <v>51.312877780844737</v>
      </c>
      <c r="AY49" s="154">
        <f t="shared" si="37"/>
        <v>54.01629617790384</v>
      </c>
      <c r="AZ49" s="154">
        <f t="shared" si="37"/>
        <v>56.901348310420893</v>
      </c>
      <c r="BA49" s="154">
        <f t="shared" si="37"/>
        <v>59.951356471093305</v>
      </c>
      <c r="BB49" s="154">
        <f t="shared" si="37"/>
        <v>63.15225001703682</v>
      </c>
      <c r="BC49" s="154">
        <f t="shared" si="37"/>
        <v>68.007109970952726</v>
      </c>
      <c r="BD49" s="154">
        <f t="shared" si="37"/>
        <v>74.307866389999916</v>
      </c>
      <c r="BE49" s="154">
        <f t="shared" si="37"/>
        <v>81.878974889836741</v>
      </c>
      <c r="BF49" s="154">
        <f t="shared" si="37"/>
        <v>96.327536660951964</v>
      </c>
      <c r="BG49" s="154">
        <f t="shared" si="37"/>
        <v>111.50468338806175</v>
      </c>
      <c r="BH49" s="154">
        <f t="shared" si="37"/>
        <v>127.36051794355899</v>
      </c>
      <c r="BI49" s="154">
        <f t="shared" si="37"/>
        <v>143.85294313442</v>
      </c>
      <c r="BJ49" s="154">
        <f t="shared" si="37"/>
        <v>160.94644241399257</v>
      </c>
      <c r="BK49" s="154">
        <f t="shared" si="37"/>
        <v>178.61105119329821</v>
      </c>
      <c r="BL49" s="154">
        <f t="shared" si="37"/>
        <v>187.51272262899306</v>
      </c>
      <c r="BM49" s="154">
        <f t="shared" si="37"/>
        <v>201.30580573529735</v>
      </c>
      <c r="BN49" s="212">
        <f t="shared" si="37"/>
        <v>231.88730171414926</v>
      </c>
      <c r="BO49" s="212">
        <f t="shared" si="37"/>
        <v>265.91190924322149</v>
      </c>
      <c r="BP49" s="212">
        <f t="shared" si="37"/>
        <v>303.017577309491</v>
      </c>
      <c r="BQ49" s="212">
        <f t="shared" si="37"/>
        <v>342.89885082745349</v>
      </c>
      <c r="BR49" s="672">
        <f t="shared" si="37"/>
        <v>385.29802354604419</v>
      </c>
      <c r="BS49" s="477"/>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483"/>
      <c r="BP50" s="678"/>
      <c r="BQ50" s="678"/>
      <c r="BS50" s="619"/>
    </row>
    <row r="51" spans="1:71" ht="36" customHeight="1"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67">
        <v>2015</v>
      </c>
      <c r="BP51" s="144">
        <v>2016</v>
      </c>
      <c r="BQ51" s="464">
        <v>2017</v>
      </c>
      <c r="BR51" s="353">
        <v>2018</v>
      </c>
    </row>
    <row r="52" spans="1:71" s="18" customFormat="1" ht="16.2" thickBot="1" x14ac:dyDescent="0.35">
      <c r="A52" s="316"/>
      <c r="B52" s="317"/>
      <c r="C52" s="167">
        <v>0</v>
      </c>
      <c r="D52" s="167">
        <v>0</v>
      </c>
      <c r="E52" s="167">
        <v>0</v>
      </c>
      <c r="F52" s="318">
        <v>0</v>
      </c>
      <c r="G52" s="167">
        <f>G49*21</f>
        <v>9.3644466358149874</v>
      </c>
      <c r="H52" s="167">
        <f t="shared" ref="H52:BR52" si="38">H49*21</f>
        <v>18.361036981316282</v>
      </c>
      <c r="I52" s="167">
        <f t="shared" si="38"/>
        <v>27.071457247107002</v>
      </c>
      <c r="J52" s="167">
        <f t="shared" si="38"/>
        <v>35.564624429816824</v>
      </c>
      <c r="K52" s="167">
        <f t="shared" si="38"/>
        <v>43.898682399621514</v>
      </c>
      <c r="L52" s="167">
        <f t="shared" si="38"/>
        <v>52.122685958737407</v>
      </c>
      <c r="M52" s="167">
        <f t="shared" si="38"/>
        <v>60.278021647365755</v>
      </c>
      <c r="N52" s="167">
        <f t="shared" si="38"/>
        <v>68.399606448807688</v>
      </c>
      <c r="O52" s="167">
        <f t="shared" si="38"/>
        <v>78.775218178149203</v>
      </c>
      <c r="P52" s="167">
        <f t="shared" si="38"/>
        <v>91.127934921457864</v>
      </c>
      <c r="Q52" s="167">
        <f t="shared" si="38"/>
        <v>105.22412328494222</v>
      </c>
      <c r="R52" s="167">
        <f t="shared" si="38"/>
        <v>120.8666715199531</v>
      </c>
      <c r="S52" s="167">
        <f t="shared" si="38"/>
        <v>137.88928044799968</v>
      </c>
      <c r="T52" s="167">
        <f t="shared" si="38"/>
        <v>156.15164683015155</v>
      </c>
      <c r="U52" s="167">
        <f t="shared" si="38"/>
        <v>175.53539967364128</v>
      </c>
      <c r="V52" s="167">
        <f t="shared" si="38"/>
        <v>195.94067177628904</v>
      </c>
      <c r="W52" s="167">
        <f t="shared" si="38"/>
        <v>217.28320720817439</v>
      </c>
      <c r="X52" s="167">
        <f t="shared" si="38"/>
        <v>239.49192095267713</v>
      </c>
      <c r="Y52" s="167">
        <f t="shared" si="38"/>
        <v>268.32450316543651</v>
      </c>
      <c r="Z52" s="167">
        <f t="shared" si="38"/>
        <v>303.0547717866192</v>
      </c>
      <c r="AA52" s="167">
        <f t="shared" si="38"/>
        <v>343.07006176296153</v>
      </c>
      <c r="AB52" s="167">
        <f t="shared" si="38"/>
        <v>387.85348003382137</v>
      </c>
      <c r="AC52" s="167">
        <f t="shared" si="38"/>
        <v>436.96893442335704</v>
      </c>
      <c r="AD52" s="167">
        <f t="shared" si="38"/>
        <v>490.04850282095987</v>
      </c>
      <c r="AE52" s="167">
        <f t="shared" si="38"/>
        <v>546.78177681535021</v>
      </c>
      <c r="AF52" s="167">
        <f t="shared" si="38"/>
        <v>606.90687113512081</v>
      </c>
      <c r="AG52" s="167">
        <f t="shared" si="38"/>
        <v>670.20283849634643</v>
      </c>
      <c r="AH52" s="167">
        <f t="shared" si="38"/>
        <v>736.48327016358428</v>
      </c>
      <c r="AI52" s="167">
        <f t="shared" si="38"/>
        <v>788.94089535076898</v>
      </c>
      <c r="AJ52" s="167">
        <f t="shared" si="38"/>
        <v>829.66553910029995</v>
      </c>
      <c r="AK52" s="167">
        <f t="shared" si="38"/>
        <v>860.42034435075061</v>
      </c>
      <c r="AL52" s="167">
        <f t="shared" si="38"/>
        <v>882.69283898544609</v>
      </c>
      <c r="AM52" s="167">
        <f t="shared" si="38"/>
        <v>897.73802006404594</v>
      </c>
      <c r="AN52" s="167">
        <f t="shared" si="38"/>
        <v>906.61470311358062</v>
      </c>
      <c r="AO52" s="167">
        <f t="shared" si="38"/>
        <v>910.21618928695</v>
      </c>
      <c r="AP52" s="167">
        <f t="shared" si="38"/>
        <v>909.29613862162137</v>
      </c>
      <c r="AQ52" s="167">
        <f t="shared" si="38"/>
        <v>904.49039878243991</v>
      </c>
      <c r="AR52" s="167">
        <f t="shared" si="38"/>
        <v>896.33542152854091</v>
      </c>
      <c r="AS52" s="167">
        <f t="shared" si="38"/>
        <v>899.65283224512768</v>
      </c>
      <c r="AT52" s="167">
        <f t="shared" si="38"/>
        <v>912.87803125087669</v>
      </c>
      <c r="AU52" s="167">
        <f t="shared" si="38"/>
        <v>934.69099757568256</v>
      </c>
      <c r="AV52" s="167">
        <f t="shared" si="38"/>
        <v>977.20719870066398</v>
      </c>
      <c r="AW52" s="167">
        <f t="shared" si="38"/>
        <v>1025.0280797018052</v>
      </c>
      <c r="AX52" s="167">
        <f t="shared" si="38"/>
        <v>1077.5704333977394</v>
      </c>
      <c r="AY52" s="167">
        <f t="shared" si="38"/>
        <v>1134.3422197359807</v>
      </c>
      <c r="AZ52" s="167">
        <f t="shared" si="38"/>
        <v>1194.9283145188388</v>
      </c>
      <c r="BA52" s="167">
        <f t="shared" si="38"/>
        <v>1258.9784858929595</v>
      </c>
      <c r="BB52" s="167">
        <f t="shared" si="38"/>
        <v>1326.1972503577733</v>
      </c>
      <c r="BC52" s="167">
        <f t="shared" si="38"/>
        <v>1428.1493093900071</v>
      </c>
      <c r="BD52" s="167">
        <f t="shared" si="38"/>
        <v>1560.4651941899983</v>
      </c>
      <c r="BE52" s="167">
        <f t="shared" si="38"/>
        <v>1719.4584726865714</v>
      </c>
      <c r="BF52" s="167">
        <f t="shared" si="38"/>
        <v>2022.8782698799912</v>
      </c>
      <c r="BG52" s="167">
        <f t="shared" si="38"/>
        <v>2341.5983511492968</v>
      </c>
      <c r="BH52" s="167">
        <f t="shared" si="38"/>
        <v>2674.5708768147388</v>
      </c>
      <c r="BI52" s="167">
        <f t="shared" si="38"/>
        <v>3020.91180582282</v>
      </c>
      <c r="BJ52" s="167">
        <f t="shared" si="38"/>
        <v>3379.8752906938439</v>
      </c>
      <c r="BK52" s="167">
        <f t="shared" si="38"/>
        <v>3750.8320750592625</v>
      </c>
      <c r="BL52" s="167">
        <f t="shared" si="38"/>
        <v>3937.7671752088545</v>
      </c>
      <c r="BM52" s="167">
        <f t="shared" si="38"/>
        <v>4227.4219204412448</v>
      </c>
      <c r="BN52" s="322">
        <f t="shared" si="38"/>
        <v>4869.6333359971341</v>
      </c>
      <c r="BO52" s="167">
        <f t="shared" si="38"/>
        <v>5584.1500941076511</v>
      </c>
      <c r="BP52" s="322">
        <f t="shared" si="38"/>
        <v>6363.3691234993112</v>
      </c>
      <c r="BQ52" s="322">
        <f t="shared" si="38"/>
        <v>7200.8758673765233</v>
      </c>
      <c r="BR52" s="322">
        <f t="shared" si="38"/>
        <v>8091.2584944669279</v>
      </c>
      <c r="BS52" s="689"/>
    </row>
  </sheetData>
  <mergeCells count="2">
    <mergeCell ref="A43:B43"/>
    <mergeCell ref="A35:B3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S52"/>
  <sheetViews>
    <sheetView topLeftCell="A40" zoomScale="70" zoomScaleNormal="70" workbookViewId="0">
      <pane xSplit="2" topLeftCell="BK1" activePane="topRight" state="frozen"/>
      <selection pane="topRight" activeCell="A46" sqref="A46"/>
    </sheetView>
  </sheetViews>
  <sheetFormatPr defaultColWidth="9.33203125" defaultRowHeight="14.4" x14ac:dyDescent="0.3"/>
  <cols>
    <col min="1" max="1" width="38.6640625" style="2" customWidth="1"/>
    <col min="2" max="2" width="22.6640625" style="2" customWidth="1"/>
    <col min="3" max="66" width="17.44140625" style="2" customWidth="1"/>
    <col min="67" max="67" width="16.44140625" style="2" customWidth="1"/>
    <col min="68" max="68" width="17" style="287" customWidth="1"/>
    <col min="69" max="69" width="16" style="2" customWidth="1"/>
    <col min="70" max="70" width="15.88671875" style="2" bestFit="1" customWidth="1"/>
    <col min="71" max="16384" width="9.33203125" style="2"/>
  </cols>
  <sheetData>
    <row r="1" spans="1:71" ht="15" thickBot="1" x14ac:dyDescent="0.35">
      <c r="BO1" s="482"/>
    </row>
    <row r="2" spans="1:71" ht="15.6" x14ac:dyDescent="0.3">
      <c r="A2" s="79" t="s">
        <v>0</v>
      </c>
      <c r="B2" s="80" t="s">
        <v>50</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464">
        <v>2017</v>
      </c>
      <c r="BR2" s="353">
        <v>2018</v>
      </c>
    </row>
    <row r="3" spans="1:71" s="18" customFormat="1" ht="16.2" thickBot="1" x14ac:dyDescent="0.35">
      <c r="A3" s="313"/>
      <c r="B3" s="314"/>
      <c r="C3" s="168">
        <f>Population!D35</f>
        <v>7333525</v>
      </c>
      <c r="D3" s="168">
        <f t="shared" ref="D3:L3" si="0">C3+($C$3*(C6/100))</f>
        <v>7499225.2999999998</v>
      </c>
      <c r="E3" s="168">
        <f t="shared" si="0"/>
        <v>7664925.5999999996</v>
      </c>
      <c r="F3" s="168">
        <f t="shared" si="0"/>
        <v>7830625.8999999994</v>
      </c>
      <c r="G3" s="168">
        <f t="shared" si="0"/>
        <v>7996326.1999999993</v>
      </c>
      <c r="H3" s="168">
        <f t="shared" si="0"/>
        <v>8162026.4999999991</v>
      </c>
      <c r="I3" s="168">
        <f t="shared" si="0"/>
        <v>8327726.7999999989</v>
      </c>
      <c r="J3" s="168">
        <f t="shared" si="0"/>
        <v>8493427.0999999996</v>
      </c>
      <c r="K3" s="168">
        <f t="shared" si="0"/>
        <v>8659127.4000000004</v>
      </c>
      <c r="L3" s="168">
        <f t="shared" si="0"/>
        <v>8824827.7000000011</v>
      </c>
      <c r="M3" s="168">
        <f>Population!E35</f>
        <v>8990528</v>
      </c>
      <c r="N3" s="168">
        <f t="shared" ref="N3:V3" si="1">M3+($M$3*(M6/100))</f>
        <v>9337958.5999999996</v>
      </c>
      <c r="O3" s="168">
        <f t="shared" si="1"/>
        <v>9685389.1999999993</v>
      </c>
      <c r="P3" s="168">
        <f t="shared" si="1"/>
        <v>10032819.799999999</v>
      </c>
      <c r="Q3" s="168">
        <f t="shared" si="1"/>
        <v>10380250.399999999</v>
      </c>
      <c r="R3" s="168">
        <f t="shared" si="1"/>
        <v>10727680.999999998</v>
      </c>
      <c r="S3" s="168">
        <f t="shared" si="1"/>
        <v>11075111.599999998</v>
      </c>
      <c r="T3" s="168">
        <f t="shared" si="1"/>
        <v>11422542.199999997</v>
      </c>
      <c r="U3" s="168">
        <f t="shared" si="1"/>
        <v>11769972.799999997</v>
      </c>
      <c r="V3" s="168">
        <f t="shared" si="1"/>
        <v>12117403.399999997</v>
      </c>
      <c r="W3" s="168">
        <f>Population!F35</f>
        <v>12464834</v>
      </c>
      <c r="X3" s="168">
        <f t="shared" ref="X3:AF3" si="2">W3+($W$3*(W6/100))</f>
        <v>12813538.1</v>
      </c>
      <c r="Y3" s="168">
        <f t="shared" si="2"/>
        <v>13162242.199999999</v>
      </c>
      <c r="Z3" s="168">
        <f t="shared" si="2"/>
        <v>13510946.299999999</v>
      </c>
      <c r="AA3" s="168">
        <f t="shared" si="2"/>
        <v>13859650.399999999</v>
      </c>
      <c r="AB3" s="168">
        <f t="shared" si="2"/>
        <v>14208354.499999998</v>
      </c>
      <c r="AC3" s="168">
        <f t="shared" si="2"/>
        <v>14557058.599999998</v>
      </c>
      <c r="AD3" s="168">
        <f t="shared" si="2"/>
        <v>14905762.699999997</v>
      </c>
      <c r="AE3" s="168">
        <f t="shared" si="2"/>
        <v>15254466.799999997</v>
      </c>
      <c r="AF3" s="168">
        <f t="shared" si="2"/>
        <v>15603170.899999997</v>
      </c>
      <c r="AG3" s="168">
        <f>Population!G35</f>
        <v>15951875</v>
      </c>
      <c r="AH3" s="168">
        <f t="shared" ref="AH3:AP3" si="3">AG3+($AG$3*(AG6/100))</f>
        <v>16264446.699999999</v>
      </c>
      <c r="AI3" s="168">
        <f t="shared" si="3"/>
        <v>16577018.399999999</v>
      </c>
      <c r="AJ3" s="168">
        <f t="shared" si="3"/>
        <v>16889590.099999998</v>
      </c>
      <c r="AK3" s="168">
        <f t="shared" si="3"/>
        <v>17202161.799999997</v>
      </c>
      <c r="AL3" s="168">
        <f t="shared" si="3"/>
        <v>17514733.499999996</v>
      </c>
      <c r="AM3" s="168">
        <f t="shared" si="3"/>
        <v>17827305.199999996</v>
      </c>
      <c r="AN3" s="168">
        <f t="shared" si="3"/>
        <v>18139876.899999995</v>
      </c>
      <c r="AO3" s="168">
        <f t="shared" si="3"/>
        <v>18452448.599999994</v>
      </c>
      <c r="AP3" s="168">
        <f t="shared" si="3"/>
        <v>18765020.299999993</v>
      </c>
      <c r="AQ3" s="168">
        <f>Population!H35</f>
        <v>19077592</v>
      </c>
      <c r="AR3" s="168">
        <f t="shared" ref="AR3:AZ3" si="4">AQ3+($AQ$3*(AQ6/100))</f>
        <v>19918232.600000001</v>
      </c>
      <c r="AS3" s="168">
        <f t="shared" si="4"/>
        <v>20758873.200000003</v>
      </c>
      <c r="AT3" s="168">
        <f t="shared" si="4"/>
        <v>21599513.800000004</v>
      </c>
      <c r="AU3" s="168">
        <f t="shared" si="4"/>
        <v>22440154.400000006</v>
      </c>
      <c r="AV3" s="168">
        <f t="shared" si="4"/>
        <v>23280795.000000007</v>
      </c>
      <c r="AW3" s="168">
        <f t="shared" si="4"/>
        <v>24121435.600000009</v>
      </c>
      <c r="AX3" s="168">
        <f t="shared" si="4"/>
        <v>24962076.20000001</v>
      </c>
      <c r="AY3" s="168">
        <f t="shared" si="4"/>
        <v>25802716.800000012</v>
      </c>
      <c r="AZ3" s="168">
        <f t="shared" si="4"/>
        <v>26643357.400000013</v>
      </c>
      <c r="BA3" s="168">
        <f>Population!I35</f>
        <v>27483998</v>
      </c>
      <c r="BB3" s="168">
        <f t="shared" ref="BB3:BJ3" si="5">BA3+($BA$3*(BA6/100))</f>
        <v>28227342.199999999</v>
      </c>
      <c r="BC3" s="168">
        <f t="shared" si="5"/>
        <v>28970686.399999999</v>
      </c>
      <c r="BD3" s="168">
        <f t="shared" si="5"/>
        <v>29714030.599999998</v>
      </c>
      <c r="BE3" s="168">
        <f t="shared" si="5"/>
        <v>30457374.799999997</v>
      </c>
      <c r="BF3" s="168">
        <f t="shared" si="5"/>
        <v>31200718.999999996</v>
      </c>
      <c r="BG3" s="168">
        <f t="shared" si="5"/>
        <v>31944063.199999996</v>
      </c>
      <c r="BH3" s="168">
        <f t="shared" si="5"/>
        <v>32687407.399999995</v>
      </c>
      <c r="BI3" s="168">
        <f t="shared" si="5"/>
        <v>33430751.599999994</v>
      </c>
      <c r="BJ3" s="168">
        <f t="shared" si="5"/>
        <v>34174095.799999997</v>
      </c>
      <c r="BK3" s="168">
        <f>Population!J35</f>
        <v>34917440</v>
      </c>
      <c r="BL3" s="168">
        <f>BK3+($BK$3*(BK6/100))</f>
        <v>35861832.315224588</v>
      </c>
      <c r="BM3" s="168">
        <f>BL3+($BK$3*(BL6/100))</f>
        <v>36806224.630449176</v>
      </c>
      <c r="BN3" s="168">
        <f>BM3+($BK$3*(BM6/100))</f>
        <v>37750616.945673764</v>
      </c>
      <c r="BO3" s="168">
        <f>BN3+($BK$3*(BN6/100))</f>
        <v>38695009.260898352</v>
      </c>
      <c r="BP3" s="725">
        <f t="shared" ref="BP3:BR3" si="6">BO3+($BK$3*(BO6/100))</f>
        <v>39639401.57612294</v>
      </c>
      <c r="BQ3" s="725">
        <f t="shared" si="6"/>
        <v>40583793.891347528</v>
      </c>
      <c r="BR3" s="594">
        <f t="shared" si="6"/>
        <v>41528186.206572115</v>
      </c>
      <c r="BS3" s="689"/>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P4" s="483"/>
      <c r="BQ4" s="483"/>
      <c r="BR4" s="483"/>
      <c r="BS4" s="619"/>
    </row>
    <row r="5" spans="1:71" ht="31.2" x14ac:dyDescent="0.3">
      <c r="A5" s="79" t="s">
        <v>1</v>
      </c>
      <c r="B5" s="80" t="s">
        <v>50</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144">
        <v>2016</v>
      </c>
      <c r="BQ5" s="464">
        <v>2017</v>
      </c>
      <c r="BR5" s="353">
        <v>2018</v>
      </c>
    </row>
    <row r="6" spans="1:71" ht="16.2" thickBot="1" x14ac:dyDescent="0.35">
      <c r="A6" s="42"/>
      <c r="B6" s="22"/>
      <c r="C6" s="154">
        <f t="shared" ref="C6:L6" si="7">((($M$3-$C$3)/$C$3)*100)/10</f>
        <v>2.2594904905894504</v>
      </c>
      <c r="D6" s="154">
        <f t="shared" si="7"/>
        <v>2.2594904905894504</v>
      </c>
      <c r="E6" s="154">
        <f t="shared" si="7"/>
        <v>2.2594904905894504</v>
      </c>
      <c r="F6" s="154">
        <f t="shared" si="7"/>
        <v>2.2594904905894504</v>
      </c>
      <c r="G6" s="154">
        <f t="shared" si="7"/>
        <v>2.2594904905894504</v>
      </c>
      <c r="H6" s="154">
        <f t="shared" si="7"/>
        <v>2.2594904905894504</v>
      </c>
      <c r="I6" s="154">
        <f t="shared" si="7"/>
        <v>2.2594904905894504</v>
      </c>
      <c r="J6" s="154">
        <f t="shared" si="7"/>
        <v>2.2594904905894504</v>
      </c>
      <c r="K6" s="154">
        <f t="shared" si="7"/>
        <v>2.2594904905894504</v>
      </c>
      <c r="L6" s="154">
        <f t="shared" si="7"/>
        <v>2.2594904905894504</v>
      </c>
      <c r="M6" s="154">
        <f t="shared" ref="M6:V6" si="8">((($W$3-$M$3)/$M$3)*100)/10</f>
        <v>3.8644070737558458</v>
      </c>
      <c r="N6" s="154">
        <f t="shared" si="8"/>
        <v>3.8644070737558458</v>
      </c>
      <c r="O6" s="154">
        <f t="shared" si="8"/>
        <v>3.8644070737558458</v>
      </c>
      <c r="P6" s="154">
        <f t="shared" si="8"/>
        <v>3.8644070737558458</v>
      </c>
      <c r="Q6" s="154">
        <f t="shared" si="8"/>
        <v>3.8644070737558458</v>
      </c>
      <c r="R6" s="154">
        <f t="shared" si="8"/>
        <v>3.8644070737558458</v>
      </c>
      <c r="S6" s="154">
        <f t="shared" si="8"/>
        <v>3.8644070737558458</v>
      </c>
      <c r="T6" s="154">
        <f t="shared" si="8"/>
        <v>3.8644070737558458</v>
      </c>
      <c r="U6" s="154">
        <f t="shared" si="8"/>
        <v>3.8644070737558458</v>
      </c>
      <c r="V6" s="154">
        <f t="shared" si="8"/>
        <v>3.8644070737558458</v>
      </c>
      <c r="W6" s="154">
        <f t="shared" ref="W6:AF6" si="9">((($AG$3-$W$3)/$W$3)*100)/10</f>
        <v>2.7975029591248468</v>
      </c>
      <c r="X6" s="154">
        <f t="shared" si="9"/>
        <v>2.7975029591248468</v>
      </c>
      <c r="Y6" s="154">
        <f t="shared" si="9"/>
        <v>2.7975029591248468</v>
      </c>
      <c r="Z6" s="154">
        <f t="shared" si="9"/>
        <v>2.7975029591248468</v>
      </c>
      <c r="AA6" s="154">
        <f t="shared" si="9"/>
        <v>2.7975029591248468</v>
      </c>
      <c r="AB6" s="154">
        <f t="shared" si="9"/>
        <v>2.7975029591248468</v>
      </c>
      <c r="AC6" s="154">
        <f t="shared" si="9"/>
        <v>2.7975029591248468</v>
      </c>
      <c r="AD6" s="154">
        <f t="shared" si="9"/>
        <v>2.7975029591248468</v>
      </c>
      <c r="AE6" s="154">
        <f t="shared" si="9"/>
        <v>2.7975029591248468</v>
      </c>
      <c r="AF6" s="154">
        <f t="shared" si="9"/>
        <v>2.7975029591248468</v>
      </c>
      <c r="AG6" s="154">
        <f t="shared" ref="AG6:AP6" si="10">((($AQ$3-$AG$3)/$AG$3)*100)/10</f>
        <v>1.9594668338361481</v>
      </c>
      <c r="AH6" s="154">
        <f t="shared" si="10"/>
        <v>1.9594668338361481</v>
      </c>
      <c r="AI6" s="154">
        <f t="shared" si="10"/>
        <v>1.9594668338361481</v>
      </c>
      <c r="AJ6" s="154">
        <f t="shared" si="10"/>
        <v>1.9594668338361481</v>
      </c>
      <c r="AK6" s="154">
        <f t="shared" si="10"/>
        <v>1.9594668338361481</v>
      </c>
      <c r="AL6" s="154">
        <f t="shared" si="10"/>
        <v>1.9594668338361481</v>
      </c>
      <c r="AM6" s="154">
        <f t="shared" si="10"/>
        <v>1.9594668338361481</v>
      </c>
      <c r="AN6" s="154">
        <f t="shared" si="10"/>
        <v>1.9594668338361481</v>
      </c>
      <c r="AO6" s="154">
        <f t="shared" si="10"/>
        <v>1.9594668338361481</v>
      </c>
      <c r="AP6" s="154">
        <f t="shared" si="10"/>
        <v>1.9594668338361481</v>
      </c>
      <c r="AQ6" s="154">
        <f t="shared" ref="AQ6:AZ6" si="11">((($BA$3-$AQ$3)/$AQ$3)*100)/10</f>
        <v>4.4064292810119854</v>
      </c>
      <c r="AR6" s="154">
        <f t="shared" si="11"/>
        <v>4.4064292810119854</v>
      </c>
      <c r="AS6" s="154">
        <f t="shared" si="11"/>
        <v>4.4064292810119854</v>
      </c>
      <c r="AT6" s="154">
        <f t="shared" si="11"/>
        <v>4.4064292810119854</v>
      </c>
      <c r="AU6" s="154">
        <f t="shared" si="11"/>
        <v>4.4064292810119854</v>
      </c>
      <c r="AV6" s="154">
        <f t="shared" si="11"/>
        <v>4.4064292810119854</v>
      </c>
      <c r="AW6" s="154">
        <f t="shared" si="11"/>
        <v>4.4064292810119854</v>
      </c>
      <c r="AX6" s="154">
        <f t="shared" si="11"/>
        <v>4.4064292810119854</v>
      </c>
      <c r="AY6" s="154">
        <f t="shared" si="11"/>
        <v>4.4064292810119854</v>
      </c>
      <c r="AZ6" s="154">
        <f t="shared" si="11"/>
        <v>4.4064292810119854</v>
      </c>
      <c r="BA6" s="154">
        <f t="shared" ref="BA6:BR6" si="12">((($BK$3-$BA$3)/$BA$3)*100)/10</f>
        <v>2.7046436257199553</v>
      </c>
      <c r="BB6" s="154">
        <f t="shared" si="12"/>
        <v>2.7046436257199553</v>
      </c>
      <c r="BC6" s="154">
        <f t="shared" si="12"/>
        <v>2.7046436257199553</v>
      </c>
      <c r="BD6" s="154">
        <f t="shared" si="12"/>
        <v>2.7046436257199553</v>
      </c>
      <c r="BE6" s="154">
        <f t="shared" si="12"/>
        <v>2.7046436257199553</v>
      </c>
      <c r="BF6" s="154">
        <f t="shared" si="12"/>
        <v>2.7046436257199553</v>
      </c>
      <c r="BG6" s="154">
        <f t="shared" si="12"/>
        <v>2.7046436257199553</v>
      </c>
      <c r="BH6" s="154">
        <f t="shared" si="12"/>
        <v>2.7046436257199553</v>
      </c>
      <c r="BI6" s="154">
        <f t="shared" si="12"/>
        <v>2.7046436257199553</v>
      </c>
      <c r="BJ6" s="154">
        <f t="shared" si="12"/>
        <v>2.7046436257199553</v>
      </c>
      <c r="BK6" s="154">
        <f t="shared" si="12"/>
        <v>2.7046436257199553</v>
      </c>
      <c r="BL6" s="154">
        <f t="shared" si="12"/>
        <v>2.7046436257199553</v>
      </c>
      <c r="BM6" s="154">
        <f t="shared" si="12"/>
        <v>2.7046436257199553</v>
      </c>
      <c r="BN6" s="212">
        <f t="shared" si="12"/>
        <v>2.7046436257199553</v>
      </c>
      <c r="BO6" s="212">
        <f t="shared" si="12"/>
        <v>2.7046436257199553</v>
      </c>
      <c r="BP6" s="154">
        <f t="shared" si="12"/>
        <v>2.7046436257199553</v>
      </c>
      <c r="BQ6" s="591">
        <f t="shared" si="12"/>
        <v>2.7046436257199553</v>
      </c>
      <c r="BR6" s="672">
        <f t="shared" si="12"/>
        <v>2.7046436257199553</v>
      </c>
      <c r="BS6" s="477"/>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213"/>
      <c r="BO7" s="678"/>
      <c r="BP7" s="765"/>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64">
        <v>2015</v>
      </c>
      <c r="BP8" s="144">
        <v>2016</v>
      </c>
      <c r="BQ8" s="464">
        <v>2017</v>
      </c>
      <c r="BR8" s="353">
        <v>2018</v>
      </c>
    </row>
    <row r="9" spans="1:71" ht="16.2" thickBot="1" x14ac:dyDescent="0.35">
      <c r="A9" s="39"/>
      <c r="B9" s="24"/>
      <c r="C9" s="151">
        <f t="shared" ref="C9:K9" si="13">D9-($M$9*(C12/100))</f>
        <v>0.26121557286700448</v>
      </c>
      <c r="D9" s="151">
        <f t="shared" si="13"/>
        <v>0.26460989952007857</v>
      </c>
      <c r="E9" s="151">
        <f t="shared" si="13"/>
        <v>0.26800422617315267</v>
      </c>
      <c r="F9" s="151">
        <f t="shared" si="13"/>
        <v>0.27139855282622677</v>
      </c>
      <c r="G9" s="151">
        <f t="shared" si="13"/>
        <v>0.27479287947930087</v>
      </c>
      <c r="H9" s="151">
        <f t="shared" si="13"/>
        <v>0.27818720613237496</v>
      </c>
      <c r="I9" s="151">
        <f t="shared" si="13"/>
        <v>0.28158153278544906</v>
      </c>
      <c r="J9" s="151">
        <f t="shared" si="13"/>
        <v>0.28497585943852316</v>
      </c>
      <c r="K9" s="151">
        <f t="shared" si="13"/>
        <v>0.28837018609159726</v>
      </c>
      <c r="L9" s="151">
        <f>M9-($M$9*(L12/100))</f>
        <v>0.29176451274467136</v>
      </c>
      <c r="M9" s="151">
        <f t="shared" ref="M9:U9" si="14">N9-($W$9*(M12/100))</f>
        <v>0.29515883939774545</v>
      </c>
      <c r="N9" s="151">
        <f t="shared" si="14"/>
        <v>0.29854806575872289</v>
      </c>
      <c r="O9" s="151">
        <f t="shared" si="14"/>
        <v>0.30193729211970033</v>
      </c>
      <c r="P9" s="151">
        <f t="shared" si="14"/>
        <v>0.30532651848067777</v>
      </c>
      <c r="Q9" s="151">
        <f t="shared" si="14"/>
        <v>0.3087157448416552</v>
      </c>
      <c r="R9" s="151">
        <f t="shared" si="14"/>
        <v>0.31210497120263264</v>
      </c>
      <c r="S9" s="151">
        <f t="shared" si="14"/>
        <v>0.31549419756361008</v>
      </c>
      <c r="T9" s="151">
        <f t="shared" si="14"/>
        <v>0.31888342392458752</v>
      </c>
      <c r="U9" s="151">
        <f t="shared" si="14"/>
        <v>0.32227265028556495</v>
      </c>
      <c r="V9" s="151">
        <f>W9-($W$9*(V12/100))</f>
        <v>0.32566187664654239</v>
      </c>
      <c r="W9" s="151">
        <f t="shared" ref="W9:AE9" si="15">X9-($AG$9*(W12/100))</f>
        <v>0.32905110300751983</v>
      </c>
      <c r="X9" s="151">
        <f t="shared" si="15"/>
        <v>0.33472173749076783</v>
      </c>
      <c r="Y9" s="151">
        <f t="shared" si="15"/>
        <v>0.34039237197401584</v>
      </c>
      <c r="Z9" s="151">
        <f t="shared" si="15"/>
        <v>0.34606300645726384</v>
      </c>
      <c r="AA9" s="151">
        <f t="shared" si="15"/>
        <v>0.35173364094051185</v>
      </c>
      <c r="AB9" s="151">
        <f t="shared" si="15"/>
        <v>0.35740427542375985</v>
      </c>
      <c r="AC9" s="151">
        <f t="shared" si="15"/>
        <v>0.36307490990700786</v>
      </c>
      <c r="AD9" s="151">
        <f t="shared" si="15"/>
        <v>0.36874554439025586</v>
      </c>
      <c r="AE9" s="151">
        <f t="shared" si="15"/>
        <v>0.37441617887350387</v>
      </c>
      <c r="AF9" s="151">
        <f>AG9-($AG$9*(AF12/100))</f>
        <v>0.38008681335675187</v>
      </c>
      <c r="AG9" s="151">
        <f t="shared" ref="AG9:AO9" si="16">AH9-($AQ$9*(AG12/100))</f>
        <v>0.38575744783999988</v>
      </c>
      <c r="AH9" s="151">
        <f t="shared" si="16"/>
        <v>0.38866099852266656</v>
      </c>
      <c r="AI9" s="151">
        <f t="shared" si="16"/>
        <v>0.39156454920533323</v>
      </c>
      <c r="AJ9" s="151">
        <f t="shared" si="16"/>
        <v>0.39446809988799991</v>
      </c>
      <c r="AK9" s="151">
        <f t="shared" si="16"/>
        <v>0.39737165057066659</v>
      </c>
      <c r="AL9" s="151">
        <f t="shared" si="16"/>
        <v>0.40027520125333327</v>
      </c>
      <c r="AM9" s="151">
        <f t="shared" si="16"/>
        <v>0.40317875193599995</v>
      </c>
      <c r="AN9" s="151">
        <f t="shared" si="16"/>
        <v>0.40608230261866662</v>
      </c>
      <c r="AO9" s="151">
        <f t="shared" si="16"/>
        <v>0.4089858533013333</v>
      </c>
      <c r="AP9" s="151">
        <f>AQ9-($AQ$9*(AP12/100))</f>
        <v>0.41188940398399998</v>
      </c>
      <c r="AQ9" s="151">
        <f t="shared" ref="AQ9:AY9" si="17">AR9-($BA$9*AQ12%)</f>
        <v>0.41479295466666666</v>
      </c>
      <c r="AR9" s="151">
        <f t="shared" si="17"/>
        <v>0.42055659253333333</v>
      </c>
      <c r="AS9" s="151">
        <f t="shared" si="17"/>
        <v>0.4263202304</v>
      </c>
      <c r="AT9" s="151">
        <f t="shared" si="17"/>
        <v>0.43208386826666667</v>
      </c>
      <c r="AU9" s="151">
        <f t="shared" si="17"/>
        <v>0.43784750613333334</v>
      </c>
      <c r="AV9" s="151">
        <f t="shared" si="17"/>
        <v>0.44361114400000001</v>
      </c>
      <c r="AW9" s="151">
        <f t="shared" si="17"/>
        <v>0.44937478186666668</v>
      </c>
      <c r="AX9" s="151">
        <f t="shared" si="17"/>
        <v>0.45513841973333335</v>
      </c>
      <c r="AY9" s="151">
        <f t="shared" si="17"/>
        <v>0.46090205760000003</v>
      </c>
      <c r="AZ9" s="151">
        <f>BA9-($BA$9*AZ12%)</f>
        <v>0.4666656954666667</v>
      </c>
      <c r="BA9" s="151">
        <f>BB9-($BE$9*BA12%)</f>
        <v>0.47242933333333337</v>
      </c>
      <c r="BB9" s="151">
        <f>BC9-($BE$9*BB12%)</f>
        <v>0.47848866666666667</v>
      </c>
      <c r="BC9" s="151">
        <f>BD9-($BE$9*BC12%)</f>
        <v>0.48454799999999998</v>
      </c>
      <c r="BD9" s="151">
        <f>BE9-($BE$9*BD12%)</f>
        <v>0.49060733333333328</v>
      </c>
      <c r="BE9" s="151">
        <f>'Per Capita Generation'!E36</f>
        <v>0.49666666666666659</v>
      </c>
      <c r="BF9" s="151">
        <f t="shared" ref="BF9:BK9" si="18">BE9+($BE$9*(BE12/100))</f>
        <v>0.5027259999999999</v>
      </c>
      <c r="BG9" s="151">
        <f t="shared" si="18"/>
        <v>0.5087853333333332</v>
      </c>
      <c r="BH9" s="151">
        <f t="shared" si="18"/>
        <v>0.51484466666666651</v>
      </c>
      <c r="BI9" s="151">
        <f t="shared" si="18"/>
        <v>0.52090399999999981</v>
      </c>
      <c r="BJ9" s="151">
        <f t="shared" si="18"/>
        <v>0.52696333333333312</v>
      </c>
      <c r="BK9" s="151">
        <f t="shared" si="18"/>
        <v>0.53302266666666642</v>
      </c>
      <c r="BL9" s="199">
        <f>BK9+($BK$9*(BK12/100))</f>
        <v>0.53952554319999979</v>
      </c>
      <c r="BM9" s="199">
        <f>BL9+($BK$9*(BL12/100))</f>
        <v>0.54602841973333316</v>
      </c>
      <c r="BN9" s="471">
        <f>BM9+($BK$9*(BM12/100))</f>
        <v>0.55253129626666653</v>
      </c>
      <c r="BO9" s="471">
        <f>BN9+($BK$9*(BN12/100))</f>
        <v>0.5590341727999999</v>
      </c>
      <c r="BP9" s="199">
        <f t="shared" ref="BP9:BR9" si="19">BO9+($BK$9*(BO12/100))</f>
        <v>0.56553704933333326</v>
      </c>
      <c r="BQ9" s="576">
        <f t="shared" si="19"/>
        <v>0.57203992586666663</v>
      </c>
      <c r="BR9" s="656">
        <f t="shared" si="19"/>
        <v>0.5785428024</v>
      </c>
      <c r="BS9" s="477"/>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78"/>
      <c r="BP10" s="678"/>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481">
        <v>2015</v>
      </c>
      <c r="BP11" s="144">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7">
        <v>1.22</v>
      </c>
      <c r="BP12" s="7">
        <v>1.22</v>
      </c>
      <c r="BQ12" s="7">
        <v>1.22</v>
      </c>
      <c r="BR12" s="681">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P13" s="678"/>
      <c r="BQ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584">
        <v>2014</v>
      </c>
      <c r="BO14" s="464">
        <v>2015</v>
      </c>
      <c r="BP14" s="144">
        <v>2016</v>
      </c>
      <c r="BQ14" s="464">
        <v>2017</v>
      </c>
      <c r="BR14" s="353">
        <v>2018</v>
      </c>
    </row>
    <row r="15" spans="1:71" s="18" customFormat="1" ht="16.2" thickBot="1" x14ac:dyDescent="0.35">
      <c r="A15" s="321"/>
      <c r="B15" s="322"/>
      <c r="C15" s="307">
        <f t="shared" ref="C15:AX15" si="20">C9*C3*365/10^6</f>
        <v>699.20529091346702</v>
      </c>
      <c r="D15" s="307">
        <f t="shared" si="20"/>
        <v>724.29477738567232</v>
      </c>
      <c r="E15" s="307">
        <f t="shared" si="20"/>
        <v>749.79484574751757</v>
      </c>
      <c r="F15" s="307">
        <f t="shared" si="20"/>
        <v>775.70549599900266</v>
      </c>
      <c r="G15" s="307">
        <f t="shared" si="20"/>
        <v>802.02672814012817</v>
      </c>
      <c r="H15" s="307">
        <f t="shared" si="20"/>
        <v>828.75854217089352</v>
      </c>
      <c r="I15" s="307">
        <f t="shared" si="20"/>
        <v>855.90093809129883</v>
      </c>
      <c r="J15" s="307">
        <f t="shared" si="20"/>
        <v>883.45391590134432</v>
      </c>
      <c r="K15" s="307">
        <f t="shared" si="20"/>
        <v>911.41747560102988</v>
      </c>
      <c r="L15" s="307">
        <f t="shared" si="20"/>
        <v>939.7916171903554</v>
      </c>
      <c r="M15" s="307">
        <f t="shared" si="20"/>
        <v>968.57634066932087</v>
      </c>
      <c r="N15" s="307">
        <f t="shared" si="20"/>
        <v>1017.5577595302366</v>
      </c>
      <c r="O15" s="307">
        <f t="shared" si="20"/>
        <v>1067.3987686832875</v>
      </c>
      <c r="P15" s="307">
        <f t="shared" si="20"/>
        <v>1118.0993681284735</v>
      </c>
      <c r="Q15" s="307">
        <f t="shared" si="20"/>
        <v>1169.6595578657943</v>
      </c>
      <c r="R15" s="307">
        <f t="shared" si="20"/>
        <v>1222.0793378952505</v>
      </c>
      <c r="S15" s="307">
        <f t="shared" si="20"/>
        <v>1275.3587082168417</v>
      </c>
      <c r="T15" s="307">
        <f t="shared" si="20"/>
        <v>1329.4976688305678</v>
      </c>
      <c r="U15" s="307">
        <f t="shared" si="20"/>
        <v>1384.4962197364287</v>
      </c>
      <c r="V15" s="307">
        <f t="shared" si="20"/>
        <v>1440.3543609344254</v>
      </c>
      <c r="W15" s="307">
        <f t="shared" si="20"/>
        <v>1497.072092424557</v>
      </c>
      <c r="X15" s="307">
        <f t="shared" si="20"/>
        <v>1565.4739537261955</v>
      </c>
      <c r="Y15" s="307">
        <f t="shared" si="20"/>
        <v>1635.3192976783885</v>
      </c>
      <c r="Z15" s="307">
        <f t="shared" si="20"/>
        <v>1706.6081242811351</v>
      </c>
      <c r="AA15" s="307">
        <f t="shared" si="20"/>
        <v>1779.3404335344367</v>
      </c>
      <c r="AB15" s="307">
        <f t="shared" si="20"/>
        <v>1853.5162254382922</v>
      </c>
      <c r="AC15" s="307">
        <f t="shared" si="20"/>
        <v>1929.1354999927021</v>
      </c>
      <c r="AD15" s="307">
        <f t="shared" si="20"/>
        <v>2006.1982571976664</v>
      </c>
      <c r="AE15" s="307">
        <f t="shared" si="20"/>
        <v>2084.7044970531847</v>
      </c>
      <c r="AF15" s="307">
        <f t="shared" si="20"/>
        <v>2164.6542195592574</v>
      </c>
      <c r="AG15" s="307">
        <f t="shared" si="20"/>
        <v>2246.0474247158845</v>
      </c>
      <c r="AH15" s="307">
        <f t="shared" si="20"/>
        <v>2307.2949746168515</v>
      </c>
      <c r="AI15" s="307">
        <f t="shared" si="20"/>
        <v>2369.2050489920475</v>
      </c>
      <c r="AJ15" s="307">
        <f t="shared" si="20"/>
        <v>2431.777647841473</v>
      </c>
      <c r="AK15" s="307">
        <f t="shared" si="20"/>
        <v>2495.0127711651289</v>
      </c>
      <c r="AL15" s="307">
        <f t="shared" si="20"/>
        <v>2558.9104189630139</v>
      </c>
      <c r="AM15" s="307">
        <f t="shared" si="20"/>
        <v>2623.4705912351283</v>
      </c>
      <c r="AN15" s="307">
        <f t="shared" si="20"/>
        <v>2688.6932879814726</v>
      </c>
      <c r="AO15" s="307">
        <f t="shared" si="20"/>
        <v>2754.5785092020465</v>
      </c>
      <c r="AP15" s="307">
        <f t="shared" si="20"/>
        <v>2821.1262548968502</v>
      </c>
      <c r="AQ15" s="307">
        <f t="shared" si="20"/>
        <v>2888.3365250658844</v>
      </c>
      <c r="AR15" s="307">
        <f t="shared" si="20"/>
        <v>3057.5115715129605</v>
      </c>
      <c r="AS15" s="307">
        <f t="shared" si="20"/>
        <v>3230.2235759959613</v>
      </c>
      <c r="AT15" s="307">
        <f t="shared" si="20"/>
        <v>3406.4725385148863</v>
      </c>
      <c r="AU15" s="307">
        <f t="shared" si="20"/>
        <v>3586.258459069737</v>
      </c>
      <c r="AV15" s="307">
        <f t="shared" si="20"/>
        <v>3769.5813376605111</v>
      </c>
      <c r="AW15" s="307">
        <f t="shared" si="20"/>
        <v>3956.4411742872107</v>
      </c>
      <c r="AX15" s="307">
        <f t="shared" si="20"/>
        <v>4146.8379689498352</v>
      </c>
      <c r="AY15" s="307">
        <f>AY9*AY3*365/10^6</f>
        <v>4340.7717216483843</v>
      </c>
      <c r="AZ15" s="307">
        <f t="shared" ref="AZ15:BR15" si="21">AZ9*AZ3*365/10^6</f>
        <v>4538.2424323828582</v>
      </c>
      <c r="BA15" s="307">
        <f t="shared" si="21"/>
        <v>4739.2501011532531</v>
      </c>
      <c r="BB15" s="307">
        <f t="shared" si="21"/>
        <v>4929.8591164799327</v>
      </c>
      <c r="BC15" s="307">
        <f t="shared" si="21"/>
        <v>5123.7561761177276</v>
      </c>
      <c r="BD15" s="307">
        <f t="shared" si="21"/>
        <v>5320.9412800666378</v>
      </c>
      <c r="BE15" s="307">
        <f t="shared" si="21"/>
        <v>5521.4144283266651</v>
      </c>
      <c r="BF15" s="307">
        <f t="shared" si="21"/>
        <v>5725.1756208978077</v>
      </c>
      <c r="BG15" s="307">
        <f t="shared" si="21"/>
        <v>5932.2248577800665</v>
      </c>
      <c r="BH15" s="307">
        <f t="shared" si="21"/>
        <v>6142.5621389734415</v>
      </c>
      <c r="BI15" s="307">
        <f t="shared" si="21"/>
        <v>6356.1874644779318</v>
      </c>
      <c r="BJ15" s="307">
        <f t="shared" si="21"/>
        <v>6573.1008342935402</v>
      </c>
      <c r="BK15" s="307">
        <f t="shared" si="21"/>
        <v>6793.3022484202629</v>
      </c>
      <c r="BL15" s="307">
        <f t="shared" si="21"/>
        <v>7062.1567144068813</v>
      </c>
      <c r="BM15" s="307">
        <f t="shared" si="21"/>
        <v>7335.4943050297006</v>
      </c>
      <c r="BN15" s="307">
        <f t="shared" si="21"/>
        <v>7613.3150202887218</v>
      </c>
      <c r="BO15" s="307">
        <f t="shared" si="21"/>
        <v>7895.6188601839458</v>
      </c>
      <c r="BP15" s="577">
        <f t="shared" si="21"/>
        <v>8182.4058247153707</v>
      </c>
      <c r="BQ15" s="307">
        <f t="shared" si="21"/>
        <v>8473.6759138829984</v>
      </c>
      <c r="BR15" s="663">
        <f t="shared" si="21"/>
        <v>8769.429127686828</v>
      </c>
      <c r="BS15" s="689"/>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P16" s="483"/>
      <c r="BQ16" s="678"/>
      <c r="BS16" s="619"/>
    </row>
    <row r="17" spans="1:71" ht="46.8" x14ac:dyDescent="0.3">
      <c r="A17" s="79" t="s">
        <v>6</v>
      </c>
      <c r="B17" s="80" t="s">
        <v>50</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144">
        <v>2016</v>
      </c>
      <c r="BQ17" s="464">
        <v>2017</v>
      </c>
      <c r="BR17" s="353">
        <v>2018</v>
      </c>
    </row>
    <row r="18" spans="1:71" ht="16.2" thickBot="1" x14ac:dyDescent="0.35">
      <c r="A18" s="44"/>
      <c r="B18" s="26"/>
      <c r="C18" s="155">
        <f>'Proportion going to landfill'!$D$37</f>
        <v>70</v>
      </c>
      <c r="D18" s="155">
        <f>'Proportion going to landfill'!$D$37</f>
        <v>70</v>
      </c>
      <c r="E18" s="155">
        <f>'Proportion going to landfill'!$D$37</f>
        <v>70</v>
      </c>
      <c r="F18" s="155">
        <f>'Proportion going to landfill'!$D$37</f>
        <v>70</v>
      </c>
      <c r="G18" s="155">
        <f>'Proportion going to landfill'!$D$37</f>
        <v>70</v>
      </c>
      <c r="H18" s="155">
        <f>'Proportion going to landfill'!$D$37</f>
        <v>70</v>
      </c>
      <c r="I18" s="155">
        <f>'Proportion going to landfill'!$D$37</f>
        <v>70</v>
      </c>
      <c r="J18" s="155">
        <f>'Proportion going to landfill'!$D$37</f>
        <v>70</v>
      </c>
      <c r="K18" s="155">
        <f>'Proportion going to landfill'!$D$37</f>
        <v>70</v>
      </c>
      <c r="L18" s="155">
        <f>'Proportion going to landfill'!$D$37</f>
        <v>70</v>
      </c>
      <c r="M18" s="155">
        <f>'Proportion going to landfill'!$D$37</f>
        <v>70</v>
      </c>
      <c r="N18" s="155">
        <f>'Proportion going to landfill'!$D$37</f>
        <v>70</v>
      </c>
      <c r="O18" s="155">
        <f>'Proportion going to landfill'!$D$37</f>
        <v>70</v>
      </c>
      <c r="P18" s="155">
        <f>'Proportion going to landfill'!$D$37</f>
        <v>70</v>
      </c>
      <c r="Q18" s="155">
        <f>'Proportion going to landfill'!$D$37</f>
        <v>70</v>
      </c>
      <c r="R18" s="155">
        <f>'Proportion going to landfill'!$D$37</f>
        <v>70</v>
      </c>
      <c r="S18" s="155">
        <f>'Proportion going to landfill'!$D$37</f>
        <v>70</v>
      </c>
      <c r="T18" s="155">
        <f>'Proportion going to landfill'!$D$37</f>
        <v>70</v>
      </c>
      <c r="U18" s="155">
        <f>'Proportion going to landfill'!$D$37</f>
        <v>70</v>
      </c>
      <c r="V18" s="155">
        <f>'Proportion going to landfill'!$D$37</f>
        <v>70</v>
      </c>
      <c r="W18" s="155">
        <f>'Proportion going to landfill'!$D$37</f>
        <v>70</v>
      </c>
      <c r="X18" s="155">
        <f>'Proportion going to landfill'!$D$37</f>
        <v>70</v>
      </c>
      <c r="Y18" s="155">
        <f>'Proportion going to landfill'!$D$37</f>
        <v>70</v>
      </c>
      <c r="Z18" s="155">
        <f>'Proportion going to landfill'!$D$37</f>
        <v>70</v>
      </c>
      <c r="AA18" s="155">
        <f>'Proportion going to landfill'!$D$37</f>
        <v>70</v>
      </c>
      <c r="AB18" s="155">
        <f>'Proportion going to landfill'!$D$37</f>
        <v>70</v>
      </c>
      <c r="AC18" s="155">
        <f>'Proportion going to landfill'!$D$37</f>
        <v>70</v>
      </c>
      <c r="AD18" s="155">
        <f>'Proportion going to landfill'!$D$37</f>
        <v>70</v>
      </c>
      <c r="AE18" s="155">
        <f>'Proportion going to landfill'!$D$37</f>
        <v>70</v>
      </c>
      <c r="AF18" s="155">
        <f>'Proportion going to landfill'!$D$37</f>
        <v>70</v>
      </c>
      <c r="AG18" s="155">
        <f>'Proportion going to landfill'!$D$37</f>
        <v>70</v>
      </c>
      <c r="AH18" s="155">
        <f>'Proportion going to landfill'!$D$37</f>
        <v>70</v>
      </c>
      <c r="AI18" s="155">
        <f>'Proportion going to landfill'!$D$37</f>
        <v>70</v>
      </c>
      <c r="AJ18" s="155">
        <f>'Proportion going to landfill'!$D$37</f>
        <v>70</v>
      </c>
      <c r="AK18" s="155">
        <f>'Proportion going to landfill'!$D$37</f>
        <v>70</v>
      </c>
      <c r="AL18" s="155">
        <f>'Proportion going to landfill'!$D$37</f>
        <v>70</v>
      </c>
      <c r="AM18" s="155">
        <f>'Proportion going to landfill'!$D$37</f>
        <v>70</v>
      </c>
      <c r="AN18" s="155">
        <f>'Proportion going to landfill'!$D$37</f>
        <v>70</v>
      </c>
      <c r="AO18" s="155">
        <f>'Proportion going to landfill'!$D$37</f>
        <v>70</v>
      </c>
      <c r="AP18" s="155">
        <f>'Proportion going to landfill'!$D$37</f>
        <v>70</v>
      </c>
      <c r="AQ18" s="155">
        <f>'Proportion going to landfill'!$D$37</f>
        <v>70</v>
      </c>
      <c r="AR18" s="155">
        <f>'Proportion going to landfill'!$D$37</f>
        <v>70</v>
      </c>
      <c r="AS18" s="155">
        <f>'Proportion going to landfill'!$D$37</f>
        <v>70</v>
      </c>
      <c r="AT18" s="155">
        <f>'Proportion going to landfill'!$D$37</f>
        <v>70</v>
      </c>
      <c r="AU18" s="155">
        <f>'Proportion going to landfill'!$D$37</f>
        <v>70</v>
      </c>
      <c r="AV18" s="155">
        <f>'Proportion going to landfill'!$D$37</f>
        <v>70</v>
      </c>
      <c r="AW18" s="155">
        <f>'Proportion going to landfill'!$D$37</f>
        <v>70</v>
      </c>
      <c r="AX18" s="155">
        <f>'Proportion going to landfill'!$D$37</f>
        <v>70</v>
      </c>
      <c r="AY18" s="155">
        <f>'Proportion going to landfill'!$D$37</f>
        <v>70</v>
      </c>
      <c r="AZ18" s="155">
        <f>'Proportion going to landfill'!$D$37</f>
        <v>70</v>
      </c>
      <c r="BA18" s="155">
        <f>'Proportion going to landfill'!$D$37</f>
        <v>70</v>
      </c>
      <c r="BB18" s="155">
        <f>'Proportion going to landfill'!$D$37</f>
        <v>70</v>
      </c>
      <c r="BC18" s="155">
        <f>'Proportion going to landfill'!$D$37</f>
        <v>70</v>
      </c>
      <c r="BD18" s="155">
        <f>'Proportion going to landfill'!$D$37</f>
        <v>70</v>
      </c>
      <c r="BE18" s="155">
        <f>'Proportion going to landfill'!$D$37</f>
        <v>70</v>
      </c>
      <c r="BF18" s="155">
        <f>'Proportion going to landfill'!$D$37</f>
        <v>70</v>
      </c>
      <c r="BG18" s="155">
        <f>'Proportion going to landfill'!$D$37</f>
        <v>70</v>
      </c>
      <c r="BH18" s="155">
        <f>'Proportion going to landfill'!$D$37</f>
        <v>70</v>
      </c>
      <c r="BI18" s="155">
        <f>'Proportion going to landfill'!$D$37</f>
        <v>70</v>
      </c>
      <c r="BJ18" s="155">
        <f>'Proportion going to landfill'!$D$37</f>
        <v>70</v>
      </c>
      <c r="BK18" s="155">
        <f>'Proportion going to landfill'!$E$37</f>
        <v>70</v>
      </c>
      <c r="BL18" s="155">
        <f>'Proportion going to landfill'!$E$37</f>
        <v>70</v>
      </c>
      <c r="BM18" s="155">
        <f>'Proportion going to landfill'!$F$37</f>
        <v>70</v>
      </c>
      <c r="BN18" s="495">
        <f>'Proportion going to landfill'!$G$37</f>
        <v>70</v>
      </c>
      <c r="BO18" s="214">
        <f>'Proportion going to landfill'!H37</f>
        <v>70</v>
      </c>
      <c r="BP18" s="515">
        <f>'Proportion going to landfill'!I37</f>
        <v>70</v>
      </c>
      <c r="BQ18" s="214">
        <f>'Proportion going to landfill'!J37</f>
        <v>70</v>
      </c>
      <c r="BR18" s="603">
        <f>'Proportion going to landfill'!K37</f>
        <v>70</v>
      </c>
      <c r="BS18" s="477"/>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P19" s="678"/>
      <c r="BQ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464">
        <v>2015</v>
      </c>
      <c r="BP20" s="144">
        <v>2016</v>
      </c>
      <c r="BQ20" s="464">
        <v>2017</v>
      </c>
      <c r="BR20" s="353">
        <v>2018</v>
      </c>
    </row>
    <row r="21" spans="1:71" s="18" customFormat="1" ht="16.2" thickBot="1" x14ac:dyDescent="0.35">
      <c r="A21" s="323"/>
      <c r="B21" s="324"/>
      <c r="C21" s="167">
        <f t="shared" ref="C21:AH21" si="22">C18%*C15</f>
        <v>489.44370363942687</v>
      </c>
      <c r="D21" s="167">
        <f t="shared" si="22"/>
        <v>507.00634416997059</v>
      </c>
      <c r="E21" s="167">
        <f t="shared" si="22"/>
        <v>524.85639202326229</v>
      </c>
      <c r="F21" s="167">
        <f t="shared" si="22"/>
        <v>542.99384719930185</v>
      </c>
      <c r="G21" s="167">
        <f t="shared" si="22"/>
        <v>561.41870969808963</v>
      </c>
      <c r="H21" s="167">
        <f t="shared" si="22"/>
        <v>580.13097951962538</v>
      </c>
      <c r="I21" s="167">
        <f t="shared" si="22"/>
        <v>599.13065666390912</v>
      </c>
      <c r="J21" s="167">
        <f t="shared" si="22"/>
        <v>618.41774113094095</v>
      </c>
      <c r="K21" s="167">
        <f t="shared" si="22"/>
        <v>637.99223292072088</v>
      </c>
      <c r="L21" s="167">
        <f t="shared" si="22"/>
        <v>657.85413203324879</v>
      </c>
      <c r="M21" s="167">
        <f t="shared" si="22"/>
        <v>678.00343846852456</v>
      </c>
      <c r="N21" s="167">
        <f t="shared" si="22"/>
        <v>712.29043167116561</v>
      </c>
      <c r="O21" s="167">
        <f t="shared" si="22"/>
        <v>747.17913807830121</v>
      </c>
      <c r="P21" s="167">
        <f t="shared" si="22"/>
        <v>782.66955768993148</v>
      </c>
      <c r="Q21" s="167">
        <f t="shared" si="22"/>
        <v>818.76169050605597</v>
      </c>
      <c r="R21" s="167">
        <f t="shared" si="22"/>
        <v>855.45553652667536</v>
      </c>
      <c r="S21" s="167">
        <f t="shared" si="22"/>
        <v>892.75109575178919</v>
      </c>
      <c r="T21" s="167">
        <f t="shared" si="22"/>
        <v>930.64836818139736</v>
      </c>
      <c r="U21" s="167">
        <f t="shared" si="22"/>
        <v>969.14735381549997</v>
      </c>
      <c r="V21" s="167">
        <f t="shared" si="22"/>
        <v>1008.2480526540977</v>
      </c>
      <c r="W21" s="167">
        <f t="shared" si="22"/>
        <v>1047.9504646971898</v>
      </c>
      <c r="X21" s="167">
        <f t="shared" si="22"/>
        <v>1095.8317676083368</v>
      </c>
      <c r="Y21" s="167">
        <f t="shared" si="22"/>
        <v>1144.7235083748719</v>
      </c>
      <c r="Z21" s="167">
        <f t="shared" si="22"/>
        <v>1194.6256869967945</v>
      </c>
      <c r="AA21" s="167">
        <f t="shared" si="22"/>
        <v>1245.5383034741055</v>
      </c>
      <c r="AB21" s="167">
        <f t="shared" si="22"/>
        <v>1297.4613578068045</v>
      </c>
      <c r="AC21" s="167">
        <f t="shared" si="22"/>
        <v>1350.3948499948913</v>
      </c>
      <c r="AD21" s="167">
        <f t="shared" si="22"/>
        <v>1404.3387800383664</v>
      </c>
      <c r="AE21" s="167">
        <f t="shared" si="22"/>
        <v>1459.2931479372292</v>
      </c>
      <c r="AF21" s="167">
        <f t="shared" si="22"/>
        <v>1515.25795369148</v>
      </c>
      <c r="AG21" s="167">
        <f t="shared" si="22"/>
        <v>1572.2331973011192</v>
      </c>
      <c r="AH21" s="167">
        <f t="shared" si="22"/>
        <v>1615.106482231796</v>
      </c>
      <c r="AI21" s="167">
        <f t="shared" ref="AI21:BR21" si="23">AI18%*AI15</f>
        <v>1658.4435342944332</v>
      </c>
      <c r="AJ21" s="167">
        <f t="shared" si="23"/>
        <v>1702.244353489031</v>
      </c>
      <c r="AK21" s="167">
        <f t="shared" si="23"/>
        <v>1746.5089398155901</v>
      </c>
      <c r="AL21" s="167">
        <f t="shared" si="23"/>
        <v>1791.2372932741096</v>
      </c>
      <c r="AM21" s="167">
        <f t="shared" si="23"/>
        <v>1836.4294138645896</v>
      </c>
      <c r="AN21" s="167">
        <f t="shared" si="23"/>
        <v>1882.0853015870307</v>
      </c>
      <c r="AO21" s="167">
        <f t="shared" si="23"/>
        <v>1928.2049564414324</v>
      </c>
      <c r="AP21" s="167">
        <f t="shared" si="23"/>
        <v>1974.7883784277951</v>
      </c>
      <c r="AQ21" s="167">
        <f t="shared" si="23"/>
        <v>2021.8355675461189</v>
      </c>
      <c r="AR21" s="167">
        <f t="shared" si="23"/>
        <v>2140.2581000590721</v>
      </c>
      <c r="AS21" s="167">
        <f t="shared" si="23"/>
        <v>2261.1565031971727</v>
      </c>
      <c r="AT21" s="167">
        <f t="shared" si="23"/>
        <v>2384.5307769604201</v>
      </c>
      <c r="AU21" s="167">
        <f t="shared" si="23"/>
        <v>2510.3809213488157</v>
      </c>
      <c r="AV21" s="167">
        <f t="shared" si="23"/>
        <v>2638.7069363623577</v>
      </c>
      <c r="AW21" s="167">
        <f t="shared" si="23"/>
        <v>2769.5088220010475</v>
      </c>
      <c r="AX21" s="167">
        <f t="shared" si="23"/>
        <v>2902.7865782648846</v>
      </c>
      <c r="AY21" s="167">
        <f t="shared" si="23"/>
        <v>3038.540205153869</v>
      </c>
      <c r="AZ21" s="167">
        <f t="shared" si="23"/>
        <v>3176.7697026680007</v>
      </c>
      <c r="BA21" s="167">
        <f t="shared" si="23"/>
        <v>3317.475070807277</v>
      </c>
      <c r="BB21" s="167">
        <f t="shared" si="23"/>
        <v>3450.9013815359526</v>
      </c>
      <c r="BC21" s="167">
        <f t="shared" si="23"/>
        <v>3586.6293232824091</v>
      </c>
      <c r="BD21" s="167">
        <f t="shared" si="23"/>
        <v>3724.6588960466461</v>
      </c>
      <c r="BE21" s="167">
        <f t="shared" si="23"/>
        <v>3864.9900998286653</v>
      </c>
      <c r="BF21" s="167">
        <f t="shared" si="23"/>
        <v>4007.6229346284649</v>
      </c>
      <c r="BG21" s="167">
        <f t="shared" si="23"/>
        <v>4152.5574004460459</v>
      </c>
      <c r="BH21" s="167">
        <f t="shared" si="23"/>
        <v>4299.7934972814091</v>
      </c>
      <c r="BI21" s="167">
        <f t="shared" si="23"/>
        <v>4449.3312251345524</v>
      </c>
      <c r="BJ21" s="167">
        <f t="shared" si="23"/>
        <v>4601.1705840054774</v>
      </c>
      <c r="BK21" s="167">
        <f t="shared" si="23"/>
        <v>4755.3115738941833</v>
      </c>
      <c r="BL21" s="167">
        <f t="shared" si="23"/>
        <v>4943.5097000848164</v>
      </c>
      <c r="BM21" s="167">
        <f t="shared" si="23"/>
        <v>5134.8460135207897</v>
      </c>
      <c r="BN21" s="322">
        <f t="shared" si="23"/>
        <v>5329.3205142021052</v>
      </c>
      <c r="BO21" s="322">
        <f t="shared" si="23"/>
        <v>5526.9332021287619</v>
      </c>
      <c r="BP21" s="322">
        <f t="shared" si="23"/>
        <v>5727.6840773007589</v>
      </c>
      <c r="BQ21" s="322">
        <f t="shared" si="23"/>
        <v>5931.5731397180989</v>
      </c>
      <c r="BR21" s="676">
        <f t="shared" si="23"/>
        <v>6138.6003893807792</v>
      </c>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P22" s="678"/>
      <c r="BR22" s="483"/>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144">
        <v>2015</v>
      </c>
      <c r="BP23" s="144">
        <v>2016</v>
      </c>
      <c r="BQ23" s="464">
        <v>2017</v>
      </c>
      <c r="BR23" s="353">
        <v>2018</v>
      </c>
    </row>
    <row r="24" spans="1:71" ht="16.2" thickBot="1" x14ac:dyDescent="0.35">
      <c r="A24" s="44"/>
      <c r="B24" s="26"/>
      <c r="C24" s="7">
        <v>0</v>
      </c>
      <c r="D24" s="7">
        <v>0</v>
      </c>
      <c r="E24" s="7">
        <v>0</v>
      </c>
      <c r="F24" s="156">
        <f t="shared" ref="F24:AT24" si="24">F21*$B$44*$B$36*$B$37</f>
        <v>9.5145553881650464</v>
      </c>
      <c r="G24" s="156">
        <f t="shared" si="24"/>
        <v>9.8374031988138064</v>
      </c>
      <c r="H24" s="156">
        <f t="shared" si="24"/>
        <v>10.165287075534685</v>
      </c>
      <c r="I24" s="156">
        <f t="shared" si="24"/>
        <v>10.498207018327681</v>
      </c>
      <c r="J24" s="156">
        <f t="shared" si="24"/>
        <v>10.8361630271928</v>
      </c>
      <c r="K24" s="156">
        <f t="shared" si="24"/>
        <v>11.179155102130039</v>
      </c>
      <c r="L24" s="156">
        <f t="shared" si="24"/>
        <v>11.527183243139397</v>
      </c>
      <c r="M24" s="156">
        <f t="shared" si="24"/>
        <v>11.880247450220875</v>
      </c>
      <c r="N24" s="156">
        <f t="shared" si="24"/>
        <v>12.481037859914833</v>
      </c>
      <c r="O24" s="156">
        <f t="shared" si="24"/>
        <v>13.092371729063226</v>
      </c>
      <c r="P24" s="156">
        <f t="shared" si="24"/>
        <v>13.714249057666056</v>
      </c>
      <c r="Q24" s="156">
        <f t="shared" si="24"/>
        <v>14.346669845723316</v>
      </c>
      <c r="R24" s="156">
        <f t="shared" si="24"/>
        <v>14.989634093235015</v>
      </c>
      <c r="S24" s="156">
        <f t="shared" si="24"/>
        <v>15.64314180020115</v>
      </c>
      <c r="T24" s="156">
        <f t="shared" si="24"/>
        <v>16.307192966621717</v>
      </c>
      <c r="U24" s="156">
        <f t="shared" si="24"/>
        <v>16.981787592496715</v>
      </c>
      <c r="V24" s="156">
        <f t="shared" si="24"/>
        <v>17.666925677826161</v>
      </c>
      <c r="W24" s="156">
        <f t="shared" si="24"/>
        <v>18.362607222610038</v>
      </c>
      <c r="X24" s="156">
        <f t="shared" si="24"/>
        <v>19.201602564740323</v>
      </c>
      <c r="Y24" s="156">
        <f t="shared" si="24"/>
        <v>20.058303203147858</v>
      </c>
      <c r="Z24" s="156">
        <f t="shared" si="24"/>
        <v>20.932709137832632</v>
      </c>
      <c r="AA24" s="156">
        <f t="shared" si="24"/>
        <v>21.824820368794668</v>
      </c>
      <c r="AB24" s="156">
        <f t="shared" si="24"/>
        <v>22.734636896033951</v>
      </c>
      <c r="AC24" s="156">
        <f t="shared" si="24"/>
        <v>23.662158719550483</v>
      </c>
      <c r="AD24" s="156">
        <f t="shared" si="24"/>
        <v>24.607385839344271</v>
      </c>
      <c r="AE24" s="156">
        <f t="shared" si="24"/>
        <v>25.570318255415302</v>
      </c>
      <c r="AF24" s="156">
        <f t="shared" si="24"/>
        <v>26.550955967763588</v>
      </c>
      <c r="AG24" s="156">
        <f t="shared" si="24"/>
        <v>27.549298976389128</v>
      </c>
      <c r="AH24" s="156">
        <f t="shared" si="24"/>
        <v>28.300541824258421</v>
      </c>
      <c r="AI24" s="156">
        <f t="shared" si="24"/>
        <v>29.05991098532078</v>
      </c>
      <c r="AJ24" s="156">
        <f t="shared" si="24"/>
        <v>29.827406459576196</v>
      </c>
      <c r="AK24" s="156">
        <f t="shared" si="24"/>
        <v>30.603028247024696</v>
      </c>
      <c r="AL24" s="156">
        <f t="shared" si="24"/>
        <v>31.386776347666256</v>
      </c>
      <c r="AM24" s="156">
        <f t="shared" si="24"/>
        <v>32.178650761500883</v>
      </c>
      <c r="AN24" s="156">
        <f t="shared" si="24"/>
        <v>32.978651488528584</v>
      </c>
      <c r="AO24" s="156">
        <f t="shared" si="24"/>
        <v>33.786778528749352</v>
      </c>
      <c r="AP24" s="156">
        <f t="shared" si="24"/>
        <v>34.603031882163201</v>
      </c>
      <c r="AQ24" s="156">
        <f t="shared" si="24"/>
        <v>35.427411548770117</v>
      </c>
      <c r="AR24" s="156">
        <f t="shared" si="24"/>
        <v>37.502458532475082</v>
      </c>
      <c r="AS24" s="156">
        <f t="shared" si="24"/>
        <v>39.620888711622143</v>
      </c>
      <c r="AT24" s="156">
        <f t="shared" si="24"/>
        <v>41.782702086211266</v>
      </c>
      <c r="AU24" s="156">
        <f>AU21*$B$45*$B$36*$B$37</f>
        <v>47.30561808189708</v>
      </c>
      <c r="AV24" s="156">
        <f t="shared" ref="AV24:BD24" si="25">AV21*$B$45*$B$36*$B$37</f>
        <v>49.723793508812271</v>
      </c>
      <c r="AW24" s="156">
        <f t="shared" si="25"/>
        <v>52.188624241787743</v>
      </c>
      <c r="AX24" s="156">
        <f t="shared" si="25"/>
        <v>54.70011028082348</v>
      </c>
      <c r="AY24" s="156">
        <f t="shared" si="25"/>
        <v>57.258251625919506</v>
      </c>
      <c r="AZ24" s="156">
        <f t="shared" si="25"/>
        <v>59.863048277075805</v>
      </c>
      <c r="BA24" s="156">
        <f t="shared" si="25"/>
        <v>62.514500234292328</v>
      </c>
      <c r="BB24" s="156">
        <f t="shared" si="25"/>
        <v>65.028785633663503</v>
      </c>
      <c r="BC24" s="156">
        <f t="shared" si="25"/>
        <v>67.586442967933721</v>
      </c>
      <c r="BD24" s="156">
        <f t="shared" si="25"/>
        <v>70.187472237102995</v>
      </c>
      <c r="BE24" s="156">
        <f>BE21*$B$46*$B$36*$B$37</f>
        <v>80.162643034284542</v>
      </c>
      <c r="BF24" s="156">
        <f t="shared" ref="BF24:BR24" si="26">BF21*$B$46*$B$36*$B$37</f>
        <v>83.120949453111137</v>
      </c>
      <c r="BG24" s="156">
        <f t="shared" si="26"/>
        <v>86.126993335918101</v>
      </c>
      <c r="BH24" s="156">
        <f t="shared" si="26"/>
        <v>89.180774682705461</v>
      </c>
      <c r="BI24" s="156">
        <f t="shared" si="26"/>
        <v>92.282293493473162</v>
      </c>
      <c r="BJ24" s="156">
        <f t="shared" si="26"/>
        <v>95.431549768221217</v>
      </c>
      <c r="BK24" s="156">
        <f t="shared" si="26"/>
        <v>98.628543506949654</v>
      </c>
      <c r="BL24" s="156">
        <f t="shared" si="26"/>
        <v>102.53190647033983</v>
      </c>
      <c r="BM24" s="156">
        <f t="shared" si="26"/>
        <v>106.50035766873846</v>
      </c>
      <c r="BN24" s="497">
        <f t="shared" si="26"/>
        <v>110.53389710214559</v>
      </c>
      <c r="BO24" s="156">
        <f t="shared" si="26"/>
        <v>114.63252477056115</v>
      </c>
      <c r="BP24" s="497">
        <f t="shared" si="26"/>
        <v>118.79624067398518</v>
      </c>
      <c r="BQ24" s="497">
        <f t="shared" si="26"/>
        <v>123.0250448124177</v>
      </c>
      <c r="BR24" s="675">
        <f t="shared" si="26"/>
        <v>127.31893718585866</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78"/>
      <c r="BQ25" s="678"/>
      <c r="BR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481">
        <v>2016</v>
      </c>
      <c r="BQ26" s="144">
        <v>2017</v>
      </c>
      <c r="BR26" s="353">
        <v>2018</v>
      </c>
    </row>
    <row r="27" spans="1:71" ht="16.2" thickBot="1" x14ac:dyDescent="0.35">
      <c r="A27" s="44"/>
      <c r="B27" s="28"/>
      <c r="C27" s="7">
        <v>0</v>
      </c>
      <c r="D27" s="7">
        <v>0</v>
      </c>
      <c r="E27" s="7">
        <v>0</v>
      </c>
      <c r="F27" s="151">
        <f>F24+(E27*$B$38)</f>
        <v>9.5145553881650464</v>
      </c>
      <c r="G27" s="151">
        <f t="shared" ref="G27:BO27" si="27">G24+(F27*$B$38)</f>
        <v>17.864640314818146</v>
      </c>
      <c r="H27" s="151">
        <f t="shared" si="27"/>
        <v>25.237321232543479</v>
      </c>
      <c r="I27" s="151">
        <f t="shared" si="27"/>
        <v>31.790422307587519</v>
      </c>
      <c r="J27" s="151">
        <f t="shared" si="27"/>
        <v>37.657096583199348</v>
      </c>
      <c r="K27" s="151">
        <f t="shared" si="27"/>
        <v>42.949682577288854</v>
      </c>
      <c r="L27" s="151">
        <f t="shared" si="27"/>
        <v>47.762958015533563</v>
      </c>
      <c r="M27" s="151">
        <f t="shared" si="27"/>
        <v>52.176884939909229</v>
      </c>
      <c r="N27" s="151">
        <f t="shared" si="27"/>
        <v>56.501615837537273</v>
      </c>
      <c r="O27" s="151">
        <f t="shared" si="27"/>
        <v>60.761637318652546</v>
      </c>
      <c r="P27" s="151">
        <f t="shared" si="27"/>
        <v>64.977608238924432</v>
      </c>
      <c r="Q27" s="151">
        <f t="shared" si="27"/>
        <v>69.166958055246909</v>
      </c>
      <c r="R27" s="151">
        <f t="shared" si="27"/>
        <v>73.344391646364514</v>
      </c>
      <c r="S27" s="151">
        <f t="shared" si="27"/>
        <v>77.522315219780268</v>
      </c>
      <c r="T27" s="151">
        <f t="shared" si="27"/>
        <v>81.711195640762583</v>
      </c>
      <c r="U27" s="151">
        <f t="shared" si="27"/>
        <v>85.919863590929623</v>
      </c>
      <c r="V27" s="151">
        <f t="shared" si="27"/>
        <v>90.155769336988854</v>
      </c>
      <c r="W27" s="151">
        <f t="shared" si="27"/>
        <v>94.425198517627351</v>
      </c>
      <c r="X27" s="151">
        <f t="shared" si="27"/>
        <v>98.866224536419963</v>
      </c>
      <c r="Y27" s="151">
        <f t="shared" si="27"/>
        <v>103.46972861826914</v>
      </c>
      <c r="Z27" s="151">
        <f t="shared" si="27"/>
        <v>108.22801743785075</v>
      </c>
      <c r="AA27" s="151">
        <f t="shared" si="27"/>
        <v>113.13460029286</v>
      </c>
      <c r="AB27" s="151">
        <f t="shared" si="27"/>
        <v>118.18400110960506</v>
      </c>
      <c r="AC27" s="151">
        <f t="shared" si="27"/>
        <v>123.37159983594529</v>
      </c>
      <c r="AD27" s="151">
        <f t="shared" si="27"/>
        <v>128.69349862773467</v>
      </c>
      <c r="AE27" s="151">
        <f t="shared" si="27"/>
        <v>134.14640895304245</v>
      </c>
      <c r="AF27" s="151">
        <f t="shared" si="27"/>
        <v>139.72755634427713</v>
      </c>
      <c r="AG27" s="151">
        <f t="shared" si="27"/>
        <v>145.43460003948829</v>
      </c>
      <c r="AH27" s="151">
        <f t="shared" si="27"/>
        <v>151.00075972833176</v>
      </c>
      <c r="AI27" s="151">
        <f t="shared" si="27"/>
        <v>156.45618475591093</v>
      </c>
      <c r="AJ27" s="151">
        <f t="shared" si="27"/>
        <v>161.82631151227906</v>
      </c>
      <c r="AK27" s="151">
        <f t="shared" si="27"/>
        <v>167.13260016304588</v>
      </c>
      <c r="AL27" s="151">
        <f t="shared" si="27"/>
        <v>172.3931562140254</v>
      </c>
      <c r="AM27" s="151">
        <f t="shared" si="27"/>
        <v>177.62325491270363</v>
      </c>
      <c r="AN27" s="151">
        <f t="shared" si="27"/>
        <v>182.83578367510523</v>
      </c>
      <c r="AO27" s="151">
        <f t="shared" si="27"/>
        <v>188.04161535235369</v>
      </c>
      <c r="AP27" s="151">
        <f t="shared" si="27"/>
        <v>193.24992314808651</v>
      </c>
      <c r="AQ27" s="151">
        <f t="shared" si="27"/>
        <v>198.46844630788129</v>
      </c>
      <c r="AR27" s="151">
        <f t="shared" si="27"/>
        <v>204.94625527993304</v>
      </c>
      <c r="AS27" s="151">
        <f t="shared" si="27"/>
        <v>212.52988130790766</v>
      </c>
      <c r="AT27" s="151">
        <f t="shared" si="27"/>
        <v>221.08984591942965</v>
      </c>
      <c r="AU27" s="151">
        <f t="shared" si="27"/>
        <v>233.83463018304982</v>
      </c>
      <c r="AV27" s="151">
        <f t="shared" si="27"/>
        <v>247.00532121396847</v>
      </c>
      <c r="AW27" s="151">
        <f t="shared" si="27"/>
        <v>260.58199643925974</v>
      </c>
      <c r="AX27" s="151">
        <f t="shared" si="27"/>
        <v>274.54784758882465</v>
      </c>
      <c r="AY27" s="151">
        <f t="shared" si="27"/>
        <v>288.88869386659957</v>
      </c>
      <c r="AZ27" s="151">
        <f t="shared" si="27"/>
        <v>303.59257122299408</v>
      </c>
      <c r="BA27" s="151">
        <f t="shared" si="27"/>
        <v>318.64938583238899</v>
      </c>
      <c r="BB27" s="151">
        <f t="shared" si="27"/>
        <v>333.86679987523547</v>
      </c>
      <c r="BC27" s="151">
        <f t="shared" si="27"/>
        <v>349.26308033279815</v>
      </c>
      <c r="BD27" s="151">
        <f t="shared" si="27"/>
        <v>364.85363868612097</v>
      </c>
      <c r="BE27" s="151">
        <f t="shared" si="27"/>
        <v>387.98224688182717</v>
      </c>
      <c r="BF27" s="151">
        <f t="shared" si="27"/>
        <v>410.45369023409694</v>
      </c>
      <c r="BG27" s="151">
        <f t="shared" si="27"/>
        <v>432.41843442064112</v>
      </c>
      <c r="BH27" s="151">
        <f t="shared" si="27"/>
        <v>454.00342427740094</v>
      </c>
      <c r="BI27" s="151">
        <f t="shared" si="27"/>
        <v>475.31576058388509</v>
      </c>
      <c r="BJ27" s="151">
        <f t="shared" si="27"/>
        <v>496.44580209227399</v>
      </c>
      <c r="BK27" s="151">
        <f t="shared" si="27"/>
        <v>517.46978264636459</v>
      </c>
      <c r="BL27" s="151">
        <f t="shared" si="27"/>
        <v>539.11065095234517</v>
      </c>
      <c r="BM27" s="151">
        <f t="shared" si="27"/>
        <v>561.33706315903351</v>
      </c>
      <c r="BN27" s="260">
        <f t="shared" si="27"/>
        <v>584.12257509586084</v>
      </c>
      <c r="BO27" s="151">
        <f t="shared" si="27"/>
        <v>607.44487635326743</v>
      </c>
      <c r="BP27" s="151">
        <f t="shared" ref="BP27" si="28">BP24+(BO27*$B$38)</f>
        <v>631.28514409188915</v>
      </c>
      <c r="BQ27" s="151">
        <f t="shared" ref="BQ27" si="29">BQ24+(BP27*$B$38)</f>
        <v>655.62749786449456</v>
      </c>
      <c r="BR27" s="598">
        <f t="shared" ref="BR27" si="30">BR24+(BQ27*$B$38)</f>
        <v>680.45853966032712</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483"/>
      <c r="BP28" s="678"/>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481">
        <v>2016</v>
      </c>
      <c r="BQ29" s="144">
        <v>2017</v>
      </c>
      <c r="BR29" s="353">
        <v>2018</v>
      </c>
    </row>
    <row r="30" spans="1:71" ht="16.2" thickBot="1" x14ac:dyDescent="0.35">
      <c r="A30" s="44"/>
      <c r="B30" s="26"/>
      <c r="C30" s="7">
        <v>0</v>
      </c>
      <c r="D30" s="7">
        <v>0</v>
      </c>
      <c r="E30" s="7">
        <v>0</v>
      </c>
      <c r="F30" s="7">
        <f>E27*(1-$B$38)</f>
        <v>0</v>
      </c>
      <c r="G30" s="154">
        <f>F27*(1-$B$38)</f>
        <v>1.4873182721607083</v>
      </c>
      <c r="H30" s="154">
        <f t="shared" ref="H30:BO30" si="31">G27*(1-$B$38)</f>
        <v>2.792606157809352</v>
      </c>
      <c r="I30" s="154">
        <f t="shared" si="31"/>
        <v>3.9451059432836422</v>
      </c>
      <c r="J30" s="154">
        <f t="shared" si="31"/>
        <v>4.96948875158097</v>
      </c>
      <c r="K30" s="154">
        <f t="shared" si="31"/>
        <v>5.8865691080405336</v>
      </c>
      <c r="L30" s="154">
        <f t="shared" si="31"/>
        <v>6.7139078048946903</v>
      </c>
      <c r="M30" s="154">
        <f t="shared" si="31"/>
        <v>7.4663205258452106</v>
      </c>
      <c r="N30" s="154">
        <f t="shared" si="31"/>
        <v>8.1563069622867914</v>
      </c>
      <c r="O30" s="154">
        <f t="shared" si="31"/>
        <v>8.8323502479479501</v>
      </c>
      <c r="P30" s="154">
        <f t="shared" si="31"/>
        <v>9.4982781373941663</v>
      </c>
      <c r="Q30" s="154">
        <f t="shared" si="31"/>
        <v>10.157320029400838</v>
      </c>
      <c r="R30" s="154">
        <f t="shared" si="31"/>
        <v>10.81220050211741</v>
      </c>
      <c r="S30" s="154">
        <f t="shared" si="31"/>
        <v>11.465218226785403</v>
      </c>
      <c r="T30" s="154">
        <f t="shared" si="31"/>
        <v>12.118312545639393</v>
      </c>
      <c r="U30" s="154">
        <f t="shared" si="31"/>
        <v>12.773119642329675</v>
      </c>
      <c r="V30" s="154">
        <f t="shared" si="31"/>
        <v>13.431019931766933</v>
      </c>
      <c r="W30" s="154">
        <f t="shared" si="31"/>
        <v>14.093178041971539</v>
      </c>
      <c r="X30" s="154">
        <f t="shared" si="31"/>
        <v>14.760576545947709</v>
      </c>
      <c r="Y30" s="154">
        <f t="shared" si="31"/>
        <v>15.454799121298679</v>
      </c>
      <c r="Z30" s="154">
        <f t="shared" si="31"/>
        <v>16.17442031825102</v>
      </c>
      <c r="AA30" s="154">
        <f t="shared" si="31"/>
        <v>16.918237513785432</v>
      </c>
      <c r="AB30" s="154">
        <f t="shared" si="31"/>
        <v>17.685236079288881</v>
      </c>
      <c r="AC30" s="154">
        <f t="shared" si="31"/>
        <v>18.474559993210256</v>
      </c>
      <c r="AD30" s="154">
        <f t="shared" si="31"/>
        <v>19.285487047554877</v>
      </c>
      <c r="AE30" s="154">
        <f t="shared" si="31"/>
        <v>20.117407930107529</v>
      </c>
      <c r="AF30" s="154">
        <f t="shared" si="31"/>
        <v>20.969808576528923</v>
      </c>
      <c r="AG30" s="154">
        <f t="shared" si="31"/>
        <v>21.84225528117797</v>
      </c>
      <c r="AH30" s="154">
        <f t="shared" si="31"/>
        <v>22.73438213541494</v>
      </c>
      <c r="AI30" s="154">
        <f t="shared" si="31"/>
        <v>23.604485957741616</v>
      </c>
      <c r="AJ30" s="154">
        <f t="shared" si="31"/>
        <v>24.457279703208073</v>
      </c>
      <c r="AK30" s="154">
        <f t="shared" si="31"/>
        <v>25.296739596257876</v>
      </c>
      <c r="AL30" s="154">
        <f t="shared" si="31"/>
        <v>26.12622029668675</v>
      </c>
      <c r="AM30" s="154">
        <f t="shared" si="31"/>
        <v>26.948552062822628</v>
      </c>
      <c r="AN30" s="154">
        <f t="shared" si="31"/>
        <v>27.76612272612698</v>
      </c>
      <c r="AO30" s="154">
        <f t="shared" si="31"/>
        <v>28.580946851500883</v>
      </c>
      <c r="AP30" s="154">
        <f t="shared" si="31"/>
        <v>29.394724086430397</v>
      </c>
      <c r="AQ30" s="154">
        <f t="shared" si="31"/>
        <v>30.208888388975325</v>
      </c>
      <c r="AR30" s="154">
        <f t="shared" si="31"/>
        <v>31.024649560423349</v>
      </c>
      <c r="AS30" s="154">
        <f t="shared" si="31"/>
        <v>32.037262683647519</v>
      </c>
      <c r="AT30" s="154">
        <f t="shared" si="31"/>
        <v>33.222737474689275</v>
      </c>
      <c r="AU30" s="154">
        <f t="shared" si="31"/>
        <v>34.560833818276912</v>
      </c>
      <c r="AV30" s="154">
        <f t="shared" si="31"/>
        <v>36.553102477893624</v>
      </c>
      <c r="AW30" s="154">
        <f t="shared" si="31"/>
        <v>38.611949016496446</v>
      </c>
      <c r="AX30" s="154">
        <f t="shared" si="31"/>
        <v>40.73425913125859</v>
      </c>
      <c r="AY30" s="154">
        <f t="shared" si="31"/>
        <v>42.917405348144555</v>
      </c>
      <c r="AZ30" s="154">
        <f t="shared" si="31"/>
        <v>45.159170920681312</v>
      </c>
      <c r="BA30" s="154">
        <f t="shared" si="31"/>
        <v>47.457685624897394</v>
      </c>
      <c r="BB30" s="154">
        <f t="shared" si="31"/>
        <v>49.811371590817046</v>
      </c>
      <c r="BC30" s="154">
        <f t="shared" si="31"/>
        <v>52.190162510371046</v>
      </c>
      <c r="BD30" s="154">
        <f t="shared" si="31"/>
        <v>54.596913883780211</v>
      </c>
      <c r="BE30" s="154">
        <f t="shared" si="31"/>
        <v>57.034034838578371</v>
      </c>
      <c r="BF30" s="154">
        <f t="shared" si="31"/>
        <v>60.649506100841307</v>
      </c>
      <c r="BG30" s="154">
        <f t="shared" si="31"/>
        <v>64.162249149373906</v>
      </c>
      <c r="BH30" s="154">
        <f t="shared" si="31"/>
        <v>67.595784825945671</v>
      </c>
      <c r="BI30" s="154">
        <f t="shared" si="31"/>
        <v>70.969957186989006</v>
      </c>
      <c r="BJ30" s="154">
        <f t="shared" si="31"/>
        <v>74.301508259832275</v>
      </c>
      <c r="BK30" s="154">
        <f t="shared" si="31"/>
        <v>77.60456295285897</v>
      </c>
      <c r="BL30" s="154">
        <f t="shared" si="31"/>
        <v>80.891038164359202</v>
      </c>
      <c r="BM30" s="154">
        <f t="shared" si="31"/>
        <v>84.273945462050179</v>
      </c>
      <c r="BN30" s="154">
        <f t="shared" si="31"/>
        <v>87.748385165318197</v>
      </c>
      <c r="BO30" s="591">
        <f t="shared" si="31"/>
        <v>91.310223513154554</v>
      </c>
      <c r="BP30" s="212">
        <f t="shared" ref="BP30" si="32">BO27*(1-$B$38)</f>
        <v>94.955972935363476</v>
      </c>
      <c r="BQ30" s="212">
        <f t="shared" ref="BQ30" si="33">BP27*(1-$B$38)</f>
        <v>98.682691039812269</v>
      </c>
      <c r="BR30" s="672">
        <f t="shared" ref="BR30" si="34">BQ27*(1-$B$38)</f>
        <v>102.48789539002611</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678"/>
      <c r="BQ31" s="678"/>
      <c r="BR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144">
        <v>2016</v>
      </c>
      <c r="BQ32" s="464">
        <v>2017</v>
      </c>
      <c r="BR32" s="353">
        <v>2018</v>
      </c>
    </row>
    <row r="33" spans="1:71" ht="16.2" thickBot="1" x14ac:dyDescent="0.35">
      <c r="A33" s="44"/>
      <c r="B33" s="28"/>
      <c r="C33" s="7">
        <v>0</v>
      </c>
      <c r="D33" s="7">
        <v>0</v>
      </c>
      <c r="E33" s="7">
        <v>0</v>
      </c>
      <c r="F33" s="7">
        <f t="shared" ref="F33:AK33" si="35">F30*$B$39*16/12</f>
        <v>0</v>
      </c>
      <c r="G33" s="151">
        <f t="shared" si="35"/>
        <v>0.99154551477380559</v>
      </c>
      <c r="H33" s="151">
        <f t="shared" si="35"/>
        <v>1.861737438539568</v>
      </c>
      <c r="I33" s="151">
        <f t="shared" si="35"/>
        <v>2.6300706288557616</v>
      </c>
      <c r="J33" s="151">
        <f t="shared" si="35"/>
        <v>3.31299250105398</v>
      </c>
      <c r="K33" s="151">
        <f t="shared" si="35"/>
        <v>3.9243794053603556</v>
      </c>
      <c r="L33" s="151">
        <f t="shared" si="35"/>
        <v>4.4759385365964599</v>
      </c>
      <c r="M33" s="151">
        <f t="shared" si="35"/>
        <v>4.9775470172301404</v>
      </c>
      <c r="N33" s="151">
        <f t="shared" si="35"/>
        <v>5.4375379748578609</v>
      </c>
      <c r="O33" s="151">
        <f t="shared" si="35"/>
        <v>5.8882334986319664</v>
      </c>
      <c r="P33" s="151">
        <f t="shared" si="35"/>
        <v>6.3321854249294445</v>
      </c>
      <c r="Q33" s="151">
        <f t="shared" si="35"/>
        <v>6.7715466862672251</v>
      </c>
      <c r="R33" s="151">
        <f t="shared" si="35"/>
        <v>7.2081336680782728</v>
      </c>
      <c r="S33" s="151">
        <f t="shared" si="35"/>
        <v>7.6434788178569351</v>
      </c>
      <c r="T33" s="151">
        <f t="shared" si="35"/>
        <v>8.0788750304262624</v>
      </c>
      <c r="U33" s="151">
        <f t="shared" si="35"/>
        <v>8.5154130948864495</v>
      </c>
      <c r="V33" s="151">
        <f t="shared" si="35"/>
        <v>8.9540132878446226</v>
      </c>
      <c r="W33" s="151">
        <f t="shared" si="35"/>
        <v>9.3954520279810261</v>
      </c>
      <c r="X33" s="151">
        <f t="shared" si="35"/>
        <v>9.8403843639651392</v>
      </c>
      <c r="Y33" s="151">
        <f t="shared" si="35"/>
        <v>10.303199414199119</v>
      </c>
      <c r="Z33" s="151">
        <f t="shared" si="35"/>
        <v>10.782946878834013</v>
      </c>
      <c r="AA33" s="151">
        <f t="shared" si="35"/>
        <v>11.278825009190287</v>
      </c>
      <c r="AB33" s="151">
        <f t="shared" si="35"/>
        <v>11.790157386192588</v>
      </c>
      <c r="AC33" s="151">
        <f t="shared" si="35"/>
        <v>12.316373328806838</v>
      </c>
      <c r="AD33" s="151">
        <f t="shared" si="35"/>
        <v>12.856991365036585</v>
      </c>
      <c r="AE33" s="151">
        <f t="shared" si="35"/>
        <v>13.411605286738352</v>
      </c>
      <c r="AF33" s="151">
        <f t="shared" si="35"/>
        <v>13.979872384352616</v>
      </c>
      <c r="AG33" s="151">
        <f t="shared" si="35"/>
        <v>14.561503520785314</v>
      </c>
      <c r="AH33" s="151">
        <f t="shared" si="35"/>
        <v>15.156254756943293</v>
      </c>
      <c r="AI33" s="151">
        <f t="shared" si="35"/>
        <v>15.736323971827744</v>
      </c>
      <c r="AJ33" s="151">
        <f t="shared" si="35"/>
        <v>16.304853135472047</v>
      </c>
      <c r="AK33" s="151">
        <f t="shared" si="35"/>
        <v>16.864493064171917</v>
      </c>
      <c r="AL33" s="151">
        <f t="shared" ref="AL33:BR33" si="36">AL30*$B$39*16/12</f>
        <v>17.417480197791168</v>
      </c>
      <c r="AM33" s="151">
        <f t="shared" si="36"/>
        <v>17.965701375215087</v>
      </c>
      <c r="AN33" s="151">
        <f t="shared" si="36"/>
        <v>18.510748484084655</v>
      </c>
      <c r="AO33" s="151">
        <f t="shared" si="36"/>
        <v>19.053964567667254</v>
      </c>
      <c r="AP33" s="151">
        <f t="shared" si="36"/>
        <v>19.596482724286933</v>
      </c>
      <c r="AQ33" s="151">
        <f t="shared" si="36"/>
        <v>20.139258925983551</v>
      </c>
      <c r="AR33" s="151">
        <f t="shared" si="36"/>
        <v>20.683099706948898</v>
      </c>
      <c r="AS33" s="151">
        <f t="shared" si="36"/>
        <v>21.358175122431678</v>
      </c>
      <c r="AT33" s="151">
        <f t="shared" si="36"/>
        <v>22.148491649792849</v>
      </c>
      <c r="AU33" s="151">
        <f t="shared" si="36"/>
        <v>23.040555878851276</v>
      </c>
      <c r="AV33" s="151">
        <f t="shared" si="36"/>
        <v>24.368734985262417</v>
      </c>
      <c r="AW33" s="151">
        <f t="shared" si="36"/>
        <v>25.741299344330965</v>
      </c>
      <c r="AX33" s="151">
        <f t="shared" si="36"/>
        <v>27.156172754172392</v>
      </c>
      <c r="AY33" s="151">
        <f t="shared" si="36"/>
        <v>28.611603565429704</v>
      </c>
      <c r="AZ33" s="151">
        <f t="shared" si="36"/>
        <v>30.106113947120875</v>
      </c>
      <c r="BA33" s="151">
        <f t="shared" si="36"/>
        <v>31.638457083264928</v>
      </c>
      <c r="BB33" s="151">
        <f t="shared" si="36"/>
        <v>33.207581060544697</v>
      </c>
      <c r="BC33" s="151">
        <f t="shared" si="36"/>
        <v>34.793441673580695</v>
      </c>
      <c r="BD33" s="151">
        <f t="shared" si="36"/>
        <v>36.397942589186805</v>
      </c>
      <c r="BE33" s="151">
        <f t="shared" si="36"/>
        <v>38.022689892385579</v>
      </c>
      <c r="BF33" s="151">
        <f t="shared" si="36"/>
        <v>40.433004067227536</v>
      </c>
      <c r="BG33" s="151">
        <f t="shared" si="36"/>
        <v>42.774832766249268</v>
      </c>
      <c r="BH33" s="151">
        <f t="shared" si="36"/>
        <v>45.063856550630447</v>
      </c>
      <c r="BI33" s="151">
        <f t="shared" si="36"/>
        <v>47.313304791326004</v>
      </c>
      <c r="BJ33" s="151">
        <f t="shared" si="36"/>
        <v>49.534338839888186</v>
      </c>
      <c r="BK33" s="151">
        <f t="shared" si="36"/>
        <v>51.73637530190598</v>
      </c>
      <c r="BL33" s="151">
        <f t="shared" si="36"/>
        <v>53.927358776239465</v>
      </c>
      <c r="BM33" s="151">
        <f t="shared" si="36"/>
        <v>56.182630308033453</v>
      </c>
      <c r="BN33" s="260">
        <f t="shared" si="36"/>
        <v>58.498923443545465</v>
      </c>
      <c r="BO33" s="151">
        <f t="shared" si="36"/>
        <v>60.873482342103038</v>
      </c>
      <c r="BP33" s="598">
        <f t="shared" si="36"/>
        <v>63.303981956908984</v>
      </c>
      <c r="BQ33" s="151">
        <f t="shared" si="36"/>
        <v>65.788460693208179</v>
      </c>
      <c r="BR33" s="682">
        <f t="shared" si="36"/>
        <v>68.325263593350741</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7"/>
      <c r="BQ34" s="747"/>
      <c r="BS34" s="619"/>
    </row>
    <row r="35" spans="1:71" ht="3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8.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DOC!Z39</f>
        <v>0.10370355546038544</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499"/>
      <c r="BP47" s="768"/>
      <c r="BQ47" s="768"/>
      <c r="BR47" s="768"/>
    </row>
    <row r="48" spans="1:71" ht="31.2"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481">
        <v>2016</v>
      </c>
      <c r="BQ48" s="464">
        <v>2017</v>
      </c>
      <c r="BR48" s="353">
        <v>2018</v>
      </c>
    </row>
    <row r="49" spans="1:71" s="18" customFormat="1" ht="16.2" thickBot="1" x14ac:dyDescent="0.35">
      <c r="A49" s="315"/>
      <c r="B49" s="303"/>
      <c r="C49" s="167">
        <v>0</v>
      </c>
      <c r="D49" s="167">
        <v>0</v>
      </c>
      <c r="E49" s="167">
        <v>0</v>
      </c>
      <c r="F49" s="167">
        <v>0</v>
      </c>
      <c r="G49" s="167">
        <f>(G33-$B$40)*(1-$B$41)*10^3</f>
        <v>991.54551477380562</v>
      </c>
      <c r="H49" s="167">
        <f t="shared" ref="H49:BR49" si="37">(H33-$B$40)*(1-$B$41)*10^3</f>
        <v>1861.7374385395681</v>
      </c>
      <c r="I49" s="167">
        <f t="shared" si="37"/>
        <v>2630.0706288557617</v>
      </c>
      <c r="J49" s="167">
        <f t="shared" si="37"/>
        <v>3312.99250105398</v>
      </c>
      <c r="K49" s="167">
        <f t="shared" si="37"/>
        <v>3924.3794053603556</v>
      </c>
      <c r="L49" s="167">
        <f t="shared" si="37"/>
        <v>4475.9385365964599</v>
      </c>
      <c r="M49" s="167">
        <f t="shared" si="37"/>
        <v>4977.5470172301402</v>
      </c>
      <c r="N49" s="167">
        <f t="shared" si="37"/>
        <v>5437.5379748578607</v>
      </c>
      <c r="O49" s="167">
        <f t="shared" si="37"/>
        <v>5888.2334986319665</v>
      </c>
      <c r="P49" s="167">
        <f t="shared" si="37"/>
        <v>6332.1854249294447</v>
      </c>
      <c r="Q49" s="167">
        <f t="shared" si="37"/>
        <v>6771.5466862672247</v>
      </c>
      <c r="R49" s="167">
        <f t="shared" si="37"/>
        <v>7208.1336680782724</v>
      </c>
      <c r="S49" s="167">
        <f t="shared" si="37"/>
        <v>7643.4788178569352</v>
      </c>
      <c r="T49" s="167">
        <f t="shared" si="37"/>
        <v>8078.8750304262621</v>
      </c>
      <c r="U49" s="167">
        <f t="shared" si="37"/>
        <v>8515.4130948864495</v>
      </c>
      <c r="V49" s="167">
        <f t="shared" si="37"/>
        <v>8954.013287844622</v>
      </c>
      <c r="W49" s="167">
        <f t="shared" si="37"/>
        <v>9395.4520279810258</v>
      </c>
      <c r="X49" s="167">
        <f t="shared" si="37"/>
        <v>9840.3843639651386</v>
      </c>
      <c r="Y49" s="167">
        <f t="shared" si="37"/>
        <v>10303.199414199118</v>
      </c>
      <c r="Z49" s="167">
        <f t="shared" si="37"/>
        <v>10782.946878834013</v>
      </c>
      <c r="AA49" s="167">
        <f t="shared" si="37"/>
        <v>11278.825009190286</v>
      </c>
      <c r="AB49" s="167">
        <f t="shared" si="37"/>
        <v>11790.157386192588</v>
      </c>
      <c r="AC49" s="167">
        <f t="shared" si="37"/>
        <v>12316.373328806838</v>
      </c>
      <c r="AD49" s="167">
        <f t="shared" si="37"/>
        <v>12856.991365036585</v>
      </c>
      <c r="AE49" s="167">
        <f t="shared" si="37"/>
        <v>13411.605286738351</v>
      </c>
      <c r="AF49" s="167">
        <f t="shared" si="37"/>
        <v>13979.872384352615</v>
      </c>
      <c r="AG49" s="167">
        <f t="shared" si="37"/>
        <v>14561.503520785314</v>
      </c>
      <c r="AH49" s="167">
        <f t="shared" si="37"/>
        <v>15156.254756943292</v>
      </c>
      <c r="AI49" s="167">
        <f t="shared" si="37"/>
        <v>15736.323971827744</v>
      </c>
      <c r="AJ49" s="167">
        <f t="shared" si="37"/>
        <v>16304.853135472047</v>
      </c>
      <c r="AK49" s="167">
        <f t="shared" si="37"/>
        <v>16864.493064171918</v>
      </c>
      <c r="AL49" s="167">
        <f t="shared" si="37"/>
        <v>17417.480197791167</v>
      </c>
      <c r="AM49" s="167">
        <f t="shared" si="37"/>
        <v>17965.701375215085</v>
      </c>
      <c r="AN49" s="167">
        <f t="shared" si="37"/>
        <v>18510.748484084656</v>
      </c>
      <c r="AO49" s="167">
        <f t="shared" si="37"/>
        <v>19053.964567667255</v>
      </c>
      <c r="AP49" s="167">
        <f t="shared" si="37"/>
        <v>19596.482724286932</v>
      </c>
      <c r="AQ49" s="167">
        <f t="shared" si="37"/>
        <v>20139.258925983551</v>
      </c>
      <c r="AR49" s="167">
        <f t="shared" si="37"/>
        <v>20683.099706948899</v>
      </c>
      <c r="AS49" s="167">
        <f t="shared" si="37"/>
        <v>21358.175122431679</v>
      </c>
      <c r="AT49" s="167">
        <f t="shared" si="37"/>
        <v>22148.49164979285</v>
      </c>
      <c r="AU49" s="167">
        <f t="shared" si="37"/>
        <v>23040.555878851275</v>
      </c>
      <c r="AV49" s="167">
        <f t="shared" si="37"/>
        <v>24368.734985262417</v>
      </c>
      <c r="AW49" s="167">
        <f t="shared" si="37"/>
        <v>25741.299344330964</v>
      </c>
      <c r="AX49" s="167">
        <f t="shared" si="37"/>
        <v>27156.172754172392</v>
      </c>
      <c r="AY49" s="167">
        <f t="shared" si="37"/>
        <v>28611.603565429705</v>
      </c>
      <c r="AZ49" s="167">
        <f t="shared" si="37"/>
        <v>30106.113947120873</v>
      </c>
      <c r="BA49" s="167">
        <f t="shared" si="37"/>
        <v>31638.45708326493</v>
      </c>
      <c r="BB49" s="167">
        <f t="shared" si="37"/>
        <v>33207.581060544697</v>
      </c>
      <c r="BC49" s="167">
        <f t="shared" si="37"/>
        <v>34793.441673580695</v>
      </c>
      <c r="BD49" s="167">
        <f t="shared" si="37"/>
        <v>36397.942589186801</v>
      </c>
      <c r="BE49" s="167">
        <f t="shared" si="37"/>
        <v>38022.689892385577</v>
      </c>
      <c r="BF49" s="167">
        <f t="shared" si="37"/>
        <v>40433.004067227535</v>
      </c>
      <c r="BG49" s="167">
        <f t="shared" si="37"/>
        <v>42774.832766249267</v>
      </c>
      <c r="BH49" s="167">
        <f t="shared" si="37"/>
        <v>45063.856550630444</v>
      </c>
      <c r="BI49" s="167">
        <f t="shared" si="37"/>
        <v>47313.304791326002</v>
      </c>
      <c r="BJ49" s="167">
        <f t="shared" si="37"/>
        <v>49534.338839888187</v>
      </c>
      <c r="BK49" s="167">
        <f t="shared" si="37"/>
        <v>51736.37530190598</v>
      </c>
      <c r="BL49" s="167">
        <f t="shared" si="37"/>
        <v>53927.358776239467</v>
      </c>
      <c r="BM49" s="167">
        <f t="shared" si="37"/>
        <v>56182.630308033455</v>
      </c>
      <c r="BN49" s="322">
        <f t="shared" si="37"/>
        <v>58498.923443545464</v>
      </c>
      <c r="BO49" s="322">
        <f t="shared" si="37"/>
        <v>60873.482342103038</v>
      </c>
      <c r="BP49" s="322">
        <f t="shared" si="37"/>
        <v>63303.981956908981</v>
      </c>
      <c r="BQ49" s="167">
        <f t="shared" si="37"/>
        <v>65788.460693208181</v>
      </c>
      <c r="BR49" s="654">
        <f t="shared" si="37"/>
        <v>68325.263593350741</v>
      </c>
    </row>
    <row r="50" spans="1:71" ht="16.2" thickBot="1" x14ac:dyDescent="0.35">
      <c r="A50" s="4"/>
      <c r="B50" s="44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678"/>
      <c r="BQ50" s="678"/>
      <c r="BR50" s="678"/>
      <c r="BS50" s="619"/>
    </row>
    <row r="51" spans="1:71" ht="31.2"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144">
        <v>2016</v>
      </c>
      <c r="BQ51" s="464">
        <v>2017</v>
      </c>
      <c r="BR51" s="353">
        <v>2018</v>
      </c>
    </row>
    <row r="52" spans="1:71" s="18" customFormat="1" ht="16.2" thickBot="1" x14ac:dyDescent="0.35">
      <c r="A52" s="316"/>
      <c r="B52" s="317"/>
      <c r="C52" s="167">
        <v>0</v>
      </c>
      <c r="D52" s="167">
        <v>0</v>
      </c>
      <c r="E52" s="167">
        <v>0</v>
      </c>
      <c r="F52" s="318">
        <v>0</v>
      </c>
      <c r="G52" s="167">
        <f>G49*21</f>
        <v>20822.455810249918</v>
      </c>
      <c r="H52" s="167">
        <f t="shared" ref="H52:BR52" si="38">H49*21</f>
        <v>39096.486209330928</v>
      </c>
      <c r="I52" s="167">
        <f t="shared" si="38"/>
        <v>55231.483205970995</v>
      </c>
      <c r="J52" s="167">
        <f t="shared" si="38"/>
        <v>69572.842522133578</v>
      </c>
      <c r="K52" s="167">
        <f t="shared" si="38"/>
        <v>82411.967512567469</v>
      </c>
      <c r="L52" s="167">
        <f t="shared" si="38"/>
        <v>93994.709268525665</v>
      </c>
      <c r="M52" s="167">
        <f t="shared" si="38"/>
        <v>104528.48736183294</v>
      </c>
      <c r="N52" s="167">
        <f t="shared" si="38"/>
        <v>114188.29747201508</v>
      </c>
      <c r="O52" s="167">
        <f t="shared" si="38"/>
        <v>123652.9034712713</v>
      </c>
      <c r="P52" s="167">
        <f t="shared" si="38"/>
        <v>132975.89392351834</v>
      </c>
      <c r="Q52" s="167">
        <f t="shared" si="38"/>
        <v>142202.48041161173</v>
      </c>
      <c r="R52" s="167">
        <f t="shared" si="38"/>
        <v>151370.80702964371</v>
      </c>
      <c r="S52" s="167">
        <f t="shared" si="38"/>
        <v>160513.05517499565</v>
      </c>
      <c r="T52" s="167">
        <f t="shared" si="38"/>
        <v>169656.37563895152</v>
      </c>
      <c r="U52" s="167">
        <f t="shared" si="38"/>
        <v>178823.67499261544</v>
      </c>
      <c r="V52" s="167">
        <f t="shared" si="38"/>
        <v>188034.27904473705</v>
      </c>
      <c r="W52" s="167">
        <f t="shared" si="38"/>
        <v>197304.49258760153</v>
      </c>
      <c r="X52" s="167">
        <f t="shared" si="38"/>
        <v>206648.0716432679</v>
      </c>
      <c r="Y52" s="167">
        <f t="shared" si="38"/>
        <v>216367.18769818149</v>
      </c>
      <c r="Z52" s="167">
        <f t="shared" si="38"/>
        <v>226441.88445551426</v>
      </c>
      <c r="AA52" s="167">
        <f t="shared" si="38"/>
        <v>236855.32519299601</v>
      </c>
      <c r="AB52" s="167">
        <f t="shared" si="38"/>
        <v>247593.30511004434</v>
      </c>
      <c r="AC52" s="167">
        <f t="shared" si="38"/>
        <v>258643.8399049436</v>
      </c>
      <c r="AD52" s="167">
        <f t="shared" si="38"/>
        <v>269996.81866576831</v>
      </c>
      <c r="AE52" s="167">
        <f t="shared" si="38"/>
        <v>281643.71102150535</v>
      </c>
      <c r="AF52" s="167">
        <f t="shared" si="38"/>
        <v>293577.32007140492</v>
      </c>
      <c r="AG52" s="167">
        <f t="shared" si="38"/>
        <v>305791.57393649162</v>
      </c>
      <c r="AH52" s="167">
        <f t="shared" si="38"/>
        <v>318281.34989580914</v>
      </c>
      <c r="AI52" s="167">
        <f t="shared" si="38"/>
        <v>330462.80340838264</v>
      </c>
      <c r="AJ52" s="167">
        <f t="shared" si="38"/>
        <v>342401.91584491299</v>
      </c>
      <c r="AK52" s="167">
        <f t="shared" si="38"/>
        <v>354154.35434761026</v>
      </c>
      <c r="AL52" s="167">
        <f t="shared" si="38"/>
        <v>365767.08415361447</v>
      </c>
      <c r="AM52" s="167">
        <f t="shared" si="38"/>
        <v>377279.72887951677</v>
      </c>
      <c r="AN52" s="167">
        <f t="shared" si="38"/>
        <v>388725.71816577774</v>
      </c>
      <c r="AO52" s="167">
        <f t="shared" si="38"/>
        <v>400133.25592101237</v>
      </c>
      <c r="AP52" s="167">
        <f t="shared" si="38"/>
        <v>411526.13721002557</v>
      </c>
      <c r="AQ52" s="167">
        <f t="shared" si="38"/>
        <v>422924.43744565459</v>
      </c>
      <c r="AR52" s="167">
        <f t="shared" si="38"/>
        <v>434345.09384592687</v>
      </c>
      <c r="AS52" s="167">
        <f t="shared" si="38"/>
        <v>448521.67757106526</v>
      </c>
      <c r="AT52" s="167">
        <f t="shared" si="38"/>
        <v>465118.32464564987</v>
      </c>
      <c r="AU52" s="167">
        <f t="shared" si="38"/>
        <v>483851.67345587676</v>
      </c>
      <c r="AV52" s="167">
        <f t="shared" si="38"/>
        <v>511743.43469051074</v>
      </c>
      <c r="AW52" s="167">
        <f t="shared" si="38"/>
        <v>540567.28623095027</v>
      </c>
      <c r="AX52" s="167">
        <f t="shared" si="38"/>
        <v>570279.62783762021</v>
      </c>
      <c r="AY52" s="167">
        <f t="shared" si="38"/>
        <v>600843.67487402377</v>
      </c>
      <c r="AZ52" s="167">
        <f t="shared" si="38"/>
        <v>632228.39288953831</v>
      </c>
      <c r="BA52" s="167">
        <f t="shared" si="38"/>
        <v>664407.59874856356</v>
      </c>
      <c r="BB52" s="167">
        <f t="shared" si="38"/>
        <v>697359.20227143867</v>
      </c>
      <c r="BC52" s="167">
        <f t="shared" si="38"/>
        <v>730662.27514519461</v>
      </c>
      <c r="BD52" s="167">
        <f t="shared" si="38"/>
        <v>764356.79437292286</v>
      </c>
      <c r="BE52" s="167">
        <f t="shared" si="38"/>
        <v>798476.4877400971</v>
      </c>
      <c r="BF52" s="167">
        <f t="shared" si="38"/>
        <v>849093.08541177819</v>
      </c>
      <c r="BG52" s="167">
        <f t="shared" si="38"/>
        <v>898271.48809123458</v>
      </c>
      <c r="BH52" s="167">
        <f t="shared" si="38"/>
        <v>946340.98756323929</v>
      </c>
      <c r="BI52" s="167">
        <f t="shared" si="38"/>
        <v>993579.40061784605</v>
      </c>
      <c r="BJ52" s="167">
        <f t="shared" si="38"/>
        <v>1040221.1156376519</v>
      </c>
      <c r="BK52" s="167">
        <f t="shared" si="38"/>
        <v>1086463.8813400257</v>
      </c>
      <c r="BL52" s="167">
        <f t="shared" si="38"/>
        <v>1132474.5343010288</v>
      </c>
      <c r="BM52" s="167">
        <f t="shared" si="38"/>
        <v>1179835.2364687026</v>
      </c>
      <c r="BN52" s="322">
        <f t="shared" si="38"/>
        <v>1228477.3923144548</v>
      </c>
      <c r="BO52" s="167">
        <f t="shared" si="38"/>
        <v>1278343.1291841639</v>
      </c>
      <c r="BP52" s="167">
        <f t="shared" si="38"/>
        <v>1329383.6210950885</v>
      </c>
      <c r="BQ52" s="167">
        <f t="shared" si="38"/>
        <v>1381557.6745573718</v>
      </c>
      <c r="BR52" s="676">
        <f t="shared" si="38"/>
        <v>1434830.5354603655</v>
      </c>
      <c r="BS52" s="689"/>
    </row>
  </sheetData>
  <mergeCells count="2">
    <mergeCell ref="A43:B43"/>
    <mergeCell ref="A35:B3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S68"/>
  <sheetViews>
    <sheetView topLeftCell="A37" zoomScale="70" zoomScaleNormal="70" workbookViewId="0">
      <pane xSplit="2" topLeftCell="BD1" activePane="topRight" state="frozen"/>
      <selection pane="topRight" activeCell="A44" sqref="A44"/>
    </sheetView>
  </sheetViews>
  <sheetFormatPr defaultColWidth="9.33203125" defaultRowHeight="14.4" x14ac:dyDescent="0.3"/>
  <cols>
    <col min="1" max="1" width="39.44140625" style="2" customWidth="1"/>
    <col min="2" max="2" width="18.6640625" style="2" customWidth="1"/>
    <col min="3" max="62" width="9.33203125" style="2"/>
    <col min="63" max="63" width="11.33203125" style="2" bestFit="1" customWidth="1"/>
    <col min="64" max="65" width="9.33203125" style="2"/>
    <col min="66" max="66" width="15.6640625" style="346" customWidth="1"/>
    <col min="67" max="67" width="14.88671875" style="2" customWidth="1"/>
    <col min="68" max="68" width="14" style="287" customWidth="1"/>
    <col min="69" max="69" width="14.5546875" style="2" customWidth="1"/>
    <col min="70" max="70" width="15.44140625" style="2" customWidth="1"/>
    <col min="71" max="16384" width="9.33203125" style="2"/>
  </cols>
  <sheetData>
    <row r="1" spans="1:71" ht="15" thickBot="1" x14ac:dyDescent="0.35"/>
    <row r="2" spans="1:71" ht="15.6" x14ac:dyDescent="0.3">
      <c r="A2" s="79" t="s">
        <v>0</v>
      </c>
      <c r="B2" s="80" t="s">
        <v>160</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464">
        <v>2017</v>
      </c>
      <c r="BR2" s="353">
        <v>2018</v>
      </c>
    </row>
    <row r="3" spans="1:71" ht="16.2" thickBot="1" x14ac:dyDescent="0.35">
      <c r="A3" s="41"/>
      <c r="B3" s="20"/>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171">
        <f>Population!E50</f>
        <v>15164951.929400001</v>
      </c>
      <c r="BO3" s="338">
        <f>Population!F50</f>
        <v>15683714.2392</v>
      </c>
      <c r="BP3" s="338">
        <f>Population!G50</f>
        <v>16202476.548999999</v>
      </c>
      <c r="BQ3" s="704">
        <f>Population!H50</f>
        <v>16721238.8588</v>
      </c>
      <c r="BR3" s="724">
        <f>Population!I50</f>
        <v>17240001.1686</v>
      </c>
      <c r="BS3" s="477"/>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354"/>
      <c r="BO4" s="794"/>
      <c r="BP4" s="678"/>
      <c r="BR4" s="483"/>
      <c r="BS4" s="619"/>
    </row>
    <row r="5" spans="1:71" ht="31.2" x14ac:dyDescent="0.3">
      <c r="A5" s="79" t="s">
        <v>1</v>
      </c>
      <c r="B5" s="80" t="s">
        <v>160</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144">
        <v>2016</v>
      </c>
      <c r="BQ5" s="464">
        <v>2017</v>
      </c>
      <c r="BR5" s="353">
        <v>2018</v>
      </c>
    </row>
    <row r="6" spans="1:71" ht="16.2" thickBot="1" x14ac:dyDescent="0.35">
      <c r="A6" s="42"/>
      <c r="B6" s="22"/>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7">
        <f>38.12/10</f>
        <v>3.8119999999999998</v>
      </c>
      <c r="BO6" s="33">
        <f>38.12/10</f>
        <v>3.8119999999999998</v>
      </c>
      <c r="BP6" s="617">
        <f t="shared" ref="BP6:BR6" si="0">38.12/10</f>
        <v>3.8119999999999998</v>
      </c>
      <c r="BQ6" s="723">
        <f t="shared" si="0"/>
        <v>3.8119999999999998</v>
      </c>
      <c r="BR6" s="717">
        <f t="shared" si="0"/>
        <v>3.8119999999999998</v>
      </c>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513"/>
      <c r="BO7" s="483"/>
      <c r="BP7" s="678"/>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144">
        <v>2015</v>
      </c>
      <c r="BP8" s="481">
        <v>2016</v>
      </c>
      <c r="BQ8" s="464">
        <v>2017</v>
      </c>
      <c r="BR8" s="353">
        <v>2018</v>
      </c>
    </row>
    <row r="9" spans="1:71" ht="16.2" thickBot="1" x14ac:dyDescent="0.35">
      <c r="A9" s="39"/>
      <c r="B9" s="24"/>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21">
        <f>'Per Capita Generation'!E37</f>
        <v>0.4952604893820266</v>
      </c>
      <c r="BO9" s="722">
        <f>BN9+(BN9*(BN12/100))</f>
        <v>0.5013026673524873</v>
      </c>
      <c r="BP9" s="720">
        <f t="shared" ref="BP9:BR9" si="1">BO9+(BO9*(BO12/100))</f>
        <v>0.5074185598941876</v>
      </c>
      <c r="BQ9" s="719">
        <f t="shared" si="1"/>
        <v>0.51360906632489667</v>
      </c>
      <c r="BR9" s="718">
        <f t="shared" si="1"/>
        <v>0.51987509693406042</v>
      </c>
      <c r="BS9" s="477"/>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354"/>
      <c r="BO10" s="483"/>
      <c r="BP10" s="483"/>
      <c r="BQ10" s="678"/>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584">
        <v>2014</v>
      </c>
      <c r="BO11" s="144">
        <v>2015</v>
      </c>
      <c r="BP11" s="144">
        <v>2016</v>
      </c>
      <c r="BQ11" s="464">
        <v>2017</v>
      </c>
      <c r="BR11" s="353">
        <v>2018</v>
      </c>
    </row>
    <row r="12" spans="1:71" ht="16.2" thickBot="1" x14ac:dyDescent="0.35">
      <c r="A12" s="43"/>
      <c r="B12" s="25"/>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28">
        <v>1.22</v>
      </c>
      <c r="BO12" s="33">
        <v>1.22</v>
      </c>
      <c r="BP12" s="33">
        <v>1.22</v>
      </c>
      <c r="BQ12" s="617">
        <v>1.22</v>
      </c>
      <c r="BR12" s="717">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354"/>
      <c r="BO13" s="483"/>
      <c r="BP13" s="678"/>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481">
        <v>2016</v>
      </c>
      <c r="BQ14" s="464">
        <v>2017</v>
      </c>
      <c r="BR14" s="353">
        <v>2018</v>
      </c>
    </row>
    <row r="15" spans="1:71" ht="16.2" thickBot="1" x14ac:dyDescent="0.35">
      <c r="A15" s="39"/>
      <c r="B15" s="24"/>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16">
        <f>BN9*BN3*365/10^6</f>
        <v>2741.3695526134866</v>
      </c>
      <c r="BO15" s="484">
        <f>BO9*BO3*365/10^6</f>
        <v>2869.735040468378</v>
      </c>
      <c r="BP15" s="484">
        <f t="shared" ref="BP15:BR15" si="2">BP9*BP3*365/10^6</f>
        <v>3000.8246207827183</v>
      </c>
      <c r="BQ15" s="484">
        <f t="shared" si="2"/>
        <v>3134.6856554933047</v>
      </c>
      <c r="BR15" s="355">
        <f t="shared" si="2"/>
        <v>3271.3662567142724</v>
      </c>
      <c r="BS15" s="477"/>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513"/>
      <c r="BP16" s="678"/>
      <c r="BR16" s="483"/>
      <c r="BS16" s="619"/>
    </row>
    <row r="17" spans="1:71" ht="46.8" x14ac:dyDescent="0.3">
      <c r="A17" s="79" t="s">
        <v>6</v>
      </c>
      <c r="B17" s="80" t="s">
        <v>160</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144">
        <v>2016</v>
      </c>
      <c r="BQ17" s="464">
        <v>2017</v>
      </c>
      <c r="BR17" s="353">
        <v>2018</v>
      </c>
    </row>
    <row r="18" spans="1:71" ht="16.2" thickBot="1" x14ac:dyDescent="0.35">
      <c r="A18" s="44"/>
      <c r="B18" s="26"/>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15">
        <f>'Proportion going to landfill'!G38</f>
        <v>59.843429392782397</v>
      </c>
      <c r="BO18" s="581">
        <f>'Proportion going to landfill'!H38</f>
        <v>59.617351997386614</v>
      </c>
      <c r="BP18" s="215">
        <f>'Proportion going to landfill'!I38</f>
        <v>70</v>
      </c>
      <c r="BQ18" s="215">
        <f>'Proportion going to landfill'!J38</f>
        <v>44.167447956609365</v>
      </c>
      <c r="BR18" s="581">
        <f>'Proportion going to landfill'!K38</f>
        <v>35.878320084316584</v>
      </c>
      <c r="BS18" s="477"/>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513"/>
      <c r="BO19" s="678"/>
      <c r="BQ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481">
        <v>2015</v>
      </c>
      <c r="BP20" s="144">
        <v>2016</v>
      </c>
      <c r="BQ20" s="464">
        <v>2017</v>
      </c>
      <c r="BR20" s="353">
        <v>2018</v>
      </c>
    </row>
    <row r="21" spans="1:71" ht="16.2" thickBot="1" x14ac:dyDescent="0.35">
      <c r="A21" s="44"/>
      <c r="B21" s="28"/>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24"/>
      <c r="BN21" s="712">
        <f>BN18%*BN15</f>
        <v>1640.5295526134867</v>
      </c>
      <c r="BO21" s="607">
        <f>BO18%*BO15</f>
        <v>1710.8600404683782</v>
      </c>
      <c r="BP21" s="713">
        <f t="shared" ref="BP21:BR21" si="3">BP18%*BP15</f>
        <v>2100.5772345479027</v>
      </c>
      <c r="BQ21" s="714">
        <f t="shared" si="3"/>
        <v>1384.5106554933045</v>
      </c>
      <c r="BR21" s="607">
        <f t="shared" si="3"/>
        <v>1173.7112567142724</v>
      </c>
      <c r="BS21" s="477"/>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513"/>
      <c r="BP22" s="678"/>
      <c r="BQ22" s="765"/>
      <c r="BR22" s="765"/>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81">
        <v>2015</v>
      </c>
      <c r="BP23" s="144">
        <v>2016</v>
      </c>
      <c r="BQ23" s="464">
        <v>2017</v>
      </c>
      <c r="BR23" s="353">
        <v>2018</v>
      </c>
      <c r="BS23" s="477"/>
    </row>
    <row r="24" spans="1:71" ht="16.2" thickBot="1" x14ac:dyDescent="0.35">
      <c r="A24" s="44"/>
      <c r="B24" s="26"/>
      <c r="C24" s="7"/>
      <c r="D24" s="7"/>
      <c r="E24" s="7"/>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711">
        <f>BN21*$B$44*$B$36*$B$37</f>
        <v>38.990413323812469</v>
      </c>
      <c r="BO24" s="206">
        <f>BO21*$B$44*$B$36*$B$37</f>
        <v>40.66195577567445</v>
      </c>
      <c r="BP24" s="206">
        <f>BP21*$B$44*$B$36*$B$37</f>
        <v>49.924351843060101</v>
      </c>
      <c r="BQ24" s="206">
        <f>BQ21*$B$44*$B$36*$B$37</f>
        <v>32.90562039733333</v>
      </c>
      <c r="BR24" s="582">
        <f>BR21*$B$44*$B$36*$B$37</f>
        <v>27.895557839355089</v>
      </c>
      <c r="BS24" s="477"/>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354"/>
      <c r="BP25" s="483"/>
      <c r="BQ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481">
        <v>2016</v>
      </c>
      <c r="BQ26" s="464">
        <v>2017</v>
      </c>
      <c r="BR26" s="353">
        <v>2018</v>
      </c>
    </row>
    <row r="27" spans="1:71" ht="16.2" thickBot="1" x14ac:dyDescent="0.35">
      <c r="A27" s="44"/>
      <c r="B27" s="28"/>
      <c r="C27" s="7"/>
      <c r="D27" s="7"/>
      <c r="E27" s="7"/>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710">
        <f>BN24+(BM27*$B$38)</f>
        <v>38.990413323812469</v>
      </c>
      <c r="BO27" s="199">
        <f>BO24+(BN27*$B$38)</f>
        <v>73.557375501810398</v>
      </c>
      <c r="BP27" s="576">
        <f t="shared" ref="BP27:BR27" si="4">BP24+(BO27*$B$38)</f>
        <v>111.98321541523126</v>
      </c>
      <c r="BQ27" s="199">
        <f t="shared" si="4"/>
        <v>127.38358457722509</v>
      </c>
      <c r="BR27" s="472">
        <f t="shared" si="4"/>
        <v>135.36650066027687</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354"/>
      <c r="BO28" s="678"/>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481">
        <v>2015</v>
      </c>
      <c r="BP29" s="144">
        <v>2016</v>
      </c>
      <c r="BQ29" s="464">
        <v>2017</v>
      </c>
      <c r="BR29" s="353">
        <v>2018</v>
      </c>
    </row>
    <row r="30" spans="1:71" ht="16.2" thickBot="1" x14ac:dyDescent="0.35">
      <c r="A30" s="44"/>
      <c r="B30" s="26"/>
      <c r="C30" s="7"/>
      <c r="D30" s="7"/>
      <c r="E30" s="7"/>
      <c r="F30" s="7"/>
      <c r="G30" s="7"/>
      <c r="H30" s="7"/>
      <c r="I30" s="7"/>
      <c r="J30" s="7"/>
      <c r="K30" s="7"/>
      <c r="L30" s="7"/>
      <c r="M30" s="7"/>
      <c r="N30" s="7"/>
      <c r="O30" s="7"/>
      <c r="P30" s="7"/>
      <c r="Q30" s="7"/>
      <c r="R30" s="7"/>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709">
        <f>BM27*(1-$B$38)</f>
        <v>0</v>
      </c>
      <c r="BO30" s="215">
        <f>BN27*(1-$B$38)</f>
        <v>6.094993597676523</v>
      </c>
      <c r="BP30" s="766">
        <f t="shared" ref="BP30:BR30" si="5">BO27*(1-$B$38)</f>
        <v>11.498511929639236</v>
      </c>
      <c r="BQ30" s="581">
        <f t="shared" si="5"/>
        <v>17.505251235339486</v>
      </c>
      <c r="BR30" s="666">
        <f t="shared" si="5"/>
        <v>19.912641756303302</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354"/>
      <c r="BO31" s="678"/>
      <c r="BR31" s="678"/>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144">
        <v>2016</v>
      </c>
      <c r="BQ32" s="464">
        <v>2017</v>
      </c>
      <c r="BR32" s="353">
        <v>2018</v>
      </c>
    </row>
    <row r="33" spans="1:71" ht="16.2" thickBot="1" x14ac:dyDescent="0.35">
      <c r="A33" s="44"/>
      <c r="B33" s="28"/>
      <c r="C33" s="7"/>
      <c r="D33" s="7"/>
      <c r="E33" s="7"/>
      <c r="F33" s="7"/>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709">
        <f>BN30*$B$39*16/12</f>
        <v>0</v>
      </c>
      <c r="BO33" s="501">
        <f>BO30*$B$39*16/12</f>
        <v>4.0633290651176823</v>
      </c>
      <c r="BP33" s="501">
        <f t="shared" ref="BP33:BR33" si="6">BP30*$B$39*16/12</f>
        <v>7.66567461975949</v>
      </c>
      <c r="BQ33" s="215">
        <f t="shared" si="6"/>
        <v>11.670167490226325</v>
      </c>
      <c r="BR33" s="581">
        <f t="shared" si="6"/>
        <v>13.275094504202201</v>
      </c>
      <c r="BS33" s="477"/>
    </row>
    <row r="34" spans="1:71" ht="16.2" thickBot="1" x14ac:dyDescent="0.35">
      <c r="A34" s="5"/>
      <c r="B34" s="29"/>
      <c r="C34" s="23"/>
      <c r="D34" s="125"/>
      <c r="E34" s="125"/>
      <c r="F34" s="125"/>
      <c r="G34" s="125"/>
      <c r="H34" s="347"/>
      <c r="I34" s="125"/>
      <c r="J34" s="125"/>
      <c r="K34" s="125"/>
      <c r="L34" s="347"/>
      <c r="M34" s="125"/>
      <c r="N34" s="125"/>
      <c r="O34" s="125"/>
      <c r="P34" s="347"/>
      <c r="Q34" s="347"/>
      <c r="R34" s="347"/>
      <c r="S34" s="347"/>
      <c r="T34" s="347"/>
      <c r="U34" s="347"/>
      <c r="V34" s="347"/>
      <c r="W34" s="347"/>
      <c r="X34" s="347"/>
      <c r="Y34" s="347"/>
      <c r="Z34" s="347"/>
      <c r="AA34" s="347"/>
      <c r="AB34" s="347"/>
      <c r="AC34" s="347"/>
      <c r="AD34" s="347"/>
      <c r="AE34" s="347"/>
      <c r="AF34" s="347"/>
      <c r="AG34" s="347"/>
      <c r="AH34" s="347"/>
      <c r="AI34" s="347"/>
      <c r="AJ34" s="347"/>
      <c r="AK34" s="347"/>
      <c r="AL34" s="347"/>
      <c r="AM34" s="347"/>
      <c r="AN34" s="347"/>
      <c r="AO34" s="347"/>
      <c r="AP34" s="347"/>
      <c r="AQ34" s="347"/>
      <c r="AR34" s="347"/>
      <c r="AS34" s="347"/>
      <c r="AT34" s="347"/>
      <c r="AU34" s="347"/>
      <c r="AV34" s="347"/>
      <c r="AW34" s="347"/>
      <c r="AX34" s="347"/>
      <c r="AY34" s="347"/>
      <c r="AZ34" s="347"/>
      <c r="BA34" s="347"/>
      <c r="BB34" s="347"/>
      <c r="BC34" s="347"/>
      <c r="BD34" s="347"/>
      <c r="BE34" s="347"/>
      <c r="BF34" s="347"/>
      <c r="BG34" s="347"/>
      <c r="BH34" s="347"/>
      <c r="BI34" s="347"/>
      <c r="BJ34" s="347"/>
      <c r="BK34" s="347"/>
      <c r="BL34" s="347"/>
      <c r="BM34" s="347"/>
      <c r="BN34" s="132"/>
      <c r="BO34" s="287"/>
    </row>
    <row r="35" spans="1:71" ht="35.25" customHeight="1" x14ac:dyDescent="0.3">
      <c r="A35" s="860" t="s">
        <v>264</v>
      </c>
      <c r="B35" s="869"/>
      <c r="C35" s="347"/>
      <c r="D35" s="347"/>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c r="AF35" s="347"/>
      <c r="AG35" s="347"/>
      <c r="AH35" s="347"/>
      <c r="AI35" s="347"/>
      <c r="AJ35" s="347"/>
      <c r="AK35" s="347"/>
      <c r="AL35" s="347"/>
      <c r="AM35" s="347"/>
      <c r="AN35" s="347"/>
      <c r="AO35" s="347"/>
      <c r="AP35" s="347"/>
      <c r="AQ35" s="347"/>
      <c r="AR35" s="347"/>
      <c r="AS35" s="347"/>
      <c r="AT35" s="347"/>
      <c r="AU35" s="347"/>
      <c r="AV35" s="347"/>
      <c r="AW35" s="347"/>
      <c r="AX35" s="347"/>
      <c r="AY35" s="347"/>
      <c r="AZ35" s="347"/>
      <c r="BA35" s="347"/>
      <c r="BB35" s="347"/>
      <c r="BC35" s="347"/>
      <c r="BD35" s="347"/>
      <c r="BE35" s="347"/>
      <c r="BF35" s="347"/>
      <c r="BG35" s="347"/>
      <c r="BH35" s="347"/>
      <c r="BI35" s="347"/>
      <c r="BJ35" s="347"/>
      <c r="BK35" s="347"/>
      <c r="BL35" s="347"/>
      <c r="BM35" s="347"/>
      <c r="BN35" s="132"/>
      <c r="BO35" s="287"/>
    </row>
    <row r="36" spans="1:71" ht="33.6" x14ac:dyDescent="0.3">
      <c r="A36" s="46" t="s">
        <v>12</v>
      </c>
      <c r="B36" s="608">
        <v>0.5</v>
      </c>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347"/>
      <c r="AP36" s="347"/>
      <c r="AQ36" s="347"/>
      <c r="AR36" s="347"/>
      <c r="AS36" s="347"/>
      <c r="AT36" s="347"/>
      <c r="AU36" s="347"/>
      <c r="AV36" s="347"/>
      <c r="AW36" s="347"/>
      <c r="AX36" s="347"/>
      <c r="AY36" s="347"/>
      <c r="AZ36" s="347"/>
      <c r="BA36" s="347"/>
      <c r="BB36" s="347"/>
      <c r="BC36" s="347"/>
      <c r="BD36" s="347"/>
      <c r="BE36" s="347"/>
      <c r="BF36" s="347"/>
      <c r="BG36" s="347"/>
      <c r="BH36" s="347"/>
      <c r="BI36" s="347"/>
      <c r="BJ36" s="347"/>
      <c r="BK36" s="347"/>
      <c r="BL36" s="347"/>
      <c r="BM36" s="347"/>
      <c r="BN36" s="132"/>
    </row>
    <row r="37" spans="1:71" ht="31.2" x14ac:dyDescent="0.3">
      <c r="A37" s="48" t="s">
        <v>13</v>
      </c>
      <c r="B37" s="609">
        <v>0.4</v>
      </c>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347"/>
      <c r="AL37" s="347"/>
      <c r="AM37" s="347"/>
      <c r="AN37" s="347"/>
      <c r="AO37" s="347"/>
      <c r="AP37" s="347"/>
      <c r="AQ37" s="347"/>
      <c r="AR37" s="347"/>
      <c r="AS37" s="347"/>
      <c r="AT37" s="347"/>
      <c r="AU37" s="347"/>
      <c r="AV37" s="347"/>
      <c r="AW37" s="347"/>
      <c r="AX37" s="347"/>
      <c r="AY37" s="347"/>
      <c r="AZ37" s="347"/>
      <c r="BA37" s="347"/>
      <c r="BB37" s="347"/>
      <c r="BC37" s="347"/>
      <c r="BD37" s="347"/>
      <c r="BE37" s="347"/>
      <c r="BF37" s="347"/>
      <c r="BG37" s="347"/>
      <c r="BH37" s="347"/>
      <c r="BI37" s="347"/>
      <c r="BJ37" s="347"/>
      <c r="BK37" s="347"/>
      <c r="BL37" s="347"/>
      <c r="BM37" s="347"/>
      <c r="BN37" s="132"/>
    </row>
    <row r="38" spans="1:71" ht="15.6" x14ac:dyDescent="0.3">
      <c r="A38" s="38" t="s">
        <v>14</v>
      </c>
      <c r="B38" s="610">
        <v>0.84367968743860045</v>
      </c>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c r="AQ38" s="347"/>
      <c r="AR38" s="347"/>
      <c r="AS38" s="347"/>
      <c r="AT38" s="347"/>
      <c r="AU38" s="347"/>
      <c r="AV38" s="347"/>
      <c r="AW38" s="347"/>
      <c r="AX38" s="347"/>
      <c r="AY38" s="347"/>
      <c r="AZ38" s="347"/>
      <c r="BA38" s="347"/>
      <c r="BB38" s="347"/>
      <c r="BC38" s="347"/>
      <c r="BD38" s="347"/>
      <c r="BE38" s="347"/>
      <c r="BF38" s="347"/>
      <c r="BG38" s="347"/>
      <c r="BH38" s="347"/>
      <c r="BI38" s="347"/>
      <c r="BJ38" s="347"/>
      <c r="BK38" s="347"/>
      <c r="BL38" s="347"/>
      <c r="BM38" s="347"/>
      <c r="BN38" s="132"/>
    </row>
    <row r="39" spans="1:71" ht="31.2" x14ac:dyDescent="0.3">
      <c r="A39" s="48" t="s">
        <v>15</v>
      </c>
      <c r="B39" s="608">
        <v>0.5</v>
      </c>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c r="AG39" s="347"/>
      <c r="AH39" s="347"/>
      <c r="AI39" s="347"/>
      <c r="AJ39" s="347"/>
      <c r="AK39" s="347"/>
      <c r="AL39" s="347"/>
      <c r="AM39" s="347"/>
      <c r="AN39" s="347"/>
      <c r="AO39" s="347"/>
      <c r="AP39" s="347"/>
      <c r="AQ39" s="347"/>
      <c r="AR39" s="347"/>
      <c r="AS39" s="347"/>
      <c r="AT39" s="347"/>
      <c r="AU39" s="347"/>
      <c r="AV39" s="347"/>
      <c r="AW39" s="347"/>
      <c r="AX39" s="347"/>
      <c r="AY39" s="347"/>
      <c r="AZ39" s="347"/>
      <c r="BA39" s="347"/>
      <c r="BB39" s="347"/>
      <c r="BC39" s="347"/>
      <c r="BD39" s="347"/>
      <c r="BE39" s="347"/>
      <c r="BF39" s="347"/>
      <c r="BG39" s="347"/>
      <c r="BH39" s="347"/>
      <c r="BI39" s="347"/>
      <c r="BJ39" s="347"/>
      <c r="BK39" s="347"/>
      <c r="BL39" s="347"/>
      <c r="BM39" s="347"/>
      <c r="BN39" s="132"/>
    </row>
    <row r="40" spans="1:71" ht="18" x14ac:dyDescent="0.4">
      <c r="A40" s="38" t="s">
        <v>16</v>
      </c>
      <c r="B40" s="609">
        <v>0</v>
      </c>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347"/>
      <c r="AH40" s="347"/>
      <c r="AI40" s="347"/>
      <c r="AJ40" s="347"/>
      <c r="AK40" s="347"/>
      <c r="AL40" s="347"/>
      <c r="AM40" s="347"/>
      <c r="AN40" s="347"/>
      <c r="AO40" s="347"/>
      <c r="AP40" s="347"/>
      <c r="AQ40" s="347"/>
      <c r="AR40" s="347"/>
      <c r="AS40" s="347"/>
      <c r="AT40" s="347"/>
      <c r="AU40" s="347"/>
      <c r="AV40" s="347"/>
      <c r="AW40" s="347"/>
      <c r="AX40" s="347"/>
      <c r="AY40" s="347"/>
      <c r="AZ40" s="347"/>
      <c r="BA40" s="347"/>
      <c r="BB40" s="347"/>
      <c r="BC40" s="347"/>
      <c r="BD40" s="347"/>
      <c r="BE40" s="347"/>
      <c r="BF40" s="347"/>
      <c r="BG40" s="347"/>
      <c r="BH40" s="347"/>
      <c r="BI40" s="347"/>
      <c r="BJ40" s="347"/>
      <c r="BK40" s="347"/>
      <c r="BL40" s="347"/>
      <c r="BM40" s="347"/>
      <c r="BN40" s="132"/>
    </row>
    <row r="41" spans="1:71" ht="18.600000000000001" thickBot="1" x14ac:dyDescent="0.45">
      <c r="A41" s="43" t="s">
        <v>17</v>
      </c>
      <c r="B41" s="611">
        <v>0</v>
      </c>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347"/>
      <c r="AE41" s="347"/>
      <c r="AF41" s="347"/>
      <c r="AG41" s="347"/>
      <c r="AH41" s="347"/>
      <c r="AI41" s="347"/>
      <c r="AJ41" s="347"/>
      <c r="AK41" s="347"/>
      <c r="AL41" s="347"/>
      <c r="AM41" s="347"/>
      <c r="AN41" s="347"/>
      <c r="AO41" s="347"/>
      <c r="AP41" s="347"/>
      <c r="AQ41" s="347"/>
      <c r="AR41" s="347"/>
      <c r="AS41" s="347"/>
      <c r="AT41" s="347"/>
      <c r="AU41" s="347"/>
      <c r="AV41" s="347"/>
      <c r="AW41" s="347"/>
      <c r="AX41" s="347"/>
      <c r="AY41" s="347"/>
      <c r="AZ41" s="347"/>
      <c r="BA41" s="347"/>
      <c r="BB41" s="347"/>
      <c r="BC41" s="347"/>
      <c r="BD41" s="347"/>
      <c r="BE41" s="347"/>
      <c r="BF41" s="347"/>
      <c r="BG41" s="347"/>
      <c r="BH41" s="347"/>
      <c r="BI41" s="347"/>
      <c r="BJ41" s="347"/>
      <c r="BK41" s="347"/>
      <c r="BL41" s="347"/>
      <c r="BM41" s="347"/>
      <c r="BN41" s="132"/>
    </row>
    <row r="42" spans="1:71" ht="16.2" thickBot="1" x14ac:dyDescent="0.35">
      <c r="A42" s="4"/>
      <c r="B42" s="23"/>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c r="BG42" s="347"/>
      <c r="BH42" s="347"/>
      <c r="BI42" s="347"/>
      <c r="BJ42" s="347"/>
      <c r="BK42" s="347"/>
      <c r="BL42" s="347"/>
      <c r="BM42" s="347"/>
      <c r="BN42" s="132"/>
    </row>
    <row r="43" spans="1:71" ht="51" customHeight="1" x14ac:dyDescent="0.3">
      <c r="A43" s="864" t="s">
        <v>18</v>
      </c>
      <c r="B43" s="868"/>
      <c r="C43" s="347"/>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7"/>
      <c r="AI43" s="347"/>
      <c r="AJ43" s="347"/>
      <c r="AK43" s="347"/>
      <c r="AL43" s="347"/>
      <c r="AM43" s="347"/>
      <c r="AN43" s="347"/>
      <c r="AO43" s="347"/>
      <c r="AP43" s="347"/>
      <c r="AQ43" s="347"/>
      <c r="AR43" s="347"/>
      <c r="AS43" s="347"/>
      <c r="AT43" s="347"/>
      <c r="AU43" s="347"/>
      <c r="AV43" s="347"/>
      <c r="AW43" s="347"/>
      <c r="AX43" s="347"/>
      <c r="AY43" s="347"/>
      <c r="AZ43" s="347"/>
      <c r="BA43" s="347"/>
      <c r="BB43" s="347"/>
      <c r="BC43" s="347"/>
      <c r="BD43" s="347"/>
      <c r="BE43" s="347"/>
      <c r="BF43" s="347"/>
      <c r="BG43" s="347"/>
      <c r="BH43" s="347"/>
      <c r="BI43" s="347"/>
      <c r="BJ43" s="347"/>
      <c r="BK43" s="347"/>
      <c r="BL43" s="347"/>
      <c r="BM43" s="347"/>
      <c r="BN43" s="132"/>
    </row>
    <row r="44" spans="1:71" ht="16.2" thickBot="1" x14ac:dyDescent="0.35">
      <c r="A44" s="52" t="s">
        <v>337</v>
      </c>
      <c r="B44" s="612">
        <f>DOC!Z40</f>
        <v>0.11883483982869376</v>
      </c>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47"/>
      <c r="BI44" s="347"/>
      <c r="BJ44" s="347"/>
      <c r="BK44" s="347"/>
      <c r="BL44" s="347"/>
      <c r="BM44" s="347"/>
      <c r="BN44" s="132"/>
    </row>
    <row r="45" spans="1:71" ht="16.2" thickBot="1" x14ac:dyDescent="0.35">
      <c r="A45" s="10"/>
      <c r="B45" s="3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616"/>
      <c r="BO45" s="482"/>
    </row>
    <row r="46" spans="1:71" ht="31.2" x14ac:dyDescent="0.3">
      <c r="A46" s="79" t="s">
        <v>275</v>
      </c>
      <c r="B46" s="445" t="s">
        <v>265</v>
      </c>
      <c r="C46" s="588">
        <v>1951</v>
      </c>
      <c r="D46" s="588">
        <v>1952</v>
      </c>
      <c r="E46" s="588">
        <v>1953</v>
      </c>
      <c r="F46" s="588">
        <v>1954</v>
      </c>
      <c r="G46" s="588">
        <v>1955</v>
      </c>
      <c r="H46" s="588">
        <v>1956</v>
      </c>
      <c r="I46" s="588">
        <v>1957</v>
      </c>
      <c r="J46" s="588">
        <v>1958</v>
      </c>
      <c r="K46" s="588">
        <v>1959</v>
      </c>
      <c r="L46" s="588">
        <v>1960</v>
      </c>
      <c r="M46" s="588">
        <v>1961</v>
      </c>
      <c r="N46" s="588">
        <v>1962</v>
      </c>
      <c r="O46" s="588">
        <v>1963</v>
      </c>
      <c r="P46" s="588">
        <v>1964</v>
      </c>
      <c r="Q46" s="588">
        <v>1965</v>
      </c>
      <c r="R46" s="588">
        <v>1966</v>
      </c>
      <c r="S46" s="588">
        <v>1967</v>
      </c>
      <c r="T46" s="588">
        <v>1968</v>
      </c>
      <c r="U46" s="588">
        <v>1969</v>
      </c>
      <c r="V46" s="588">
        <v>1970</v>
      </c>
      <c r="W46" s="588">
        <v>1971</v>
      </c>
      <c r="X46" s="588">
        <v>1972</v>
      </c>
      <c r="Y46" s="588">
        <v>1973</v>
      </c>
      <c r="Z46" s="588">
        <v>1974</v>
      </c>
      <c r="AA46" s="588">
        <v>1975</v>
      </c>
      <c r="AB46" s="588">
        <v>1976</v>
      </c>
      <c r="AC46" s="588">
        <v>1977</v>
      </c>
      <c r="AD46" s="588">
        <v>1978</v>
      </c>
      <c r="AE46" s="588">
        <v>1979</v>
      </c>
      <c r="AF46" s="588">
        <v>1980</v>
      </c>
      <c r="AG46" s="588">
        <v>1981</v>
      </c>
      <c r="AH46" s="588">
        <v>1982</v>
      </c>
      <c r="AI46" s="588">
        <v>1983</v>
      </c>
      <c r="AJ46" s="588">
        <v>1984</v>
      </c>
      <c r="AK46" s="588">
        <v>1985</v>
      </c>
      <c r="AL46" s="588">
        <v>1986</v>
      </c>
      <c r="AM46" s="588">
        <v>1987</v>
      </c>
      <c r="AN46" s="588">
        <v>1988</v>
      </c>
      <c r="AO46" s="588">
        <v>1989</v>
      </c>
      <c r="AP46" s="588">
        <v>1990</v>
      </c>
      <c r="AQ46" s="588">
        <v>1991</v>
      </c>
      <c r="AR46" s="588">
        <v>1992</v>
      </c>
      <c r="AS46" s="588">
        <v>1993</v>
      </c>
      <c r="AT46" s="588">
        <v>1994</v>
      </c>
      <c r="AU46" s="588">
        <v>1995</v>
      </c>
      <c r="AV46" s="588">
        <v>1996</v>
      </c>
      <c r="AW46" s="588">
        <v>1997</v>
      </c>
      <c r="AX46" s="588">
        <v>1998</v>
      </c>
      <c r="AY46" s="588">
        <v>1999</v>
      </c>
      <c r="AZ46" s="588">
        <v>2000</v>
      </c>
      <c r="BA46" s="588">
        <v>2001</v>
      </c>
      <c r="BB46" s="588">
        <v>2002</v>
      </c>
      <c r="BC46" s="588">
        <v>2003</v>
      </c>
      <c r="BD46" s="588">
        <v>2004</v>
      </c>
      <c r="BE46" s="588">
        <v>2005</v>
      </c>
      <c r="BF46" s="588">
        <v>2006</v>
      </c>
      <c r="BG46" s="588">
        <v>2007</v>
      </c>
      <c r="BH46" s="588">
        <v>2008</v>
      </c>
      <c r="BI46" s="588">
        <v>2009</v>
      </c>
      <c r="BJ46" s="588">
        <v>2010</v>
      </c>
      <c r="BK46" s="588">
        <v>2011</v>
      </c>
      <c r="BL46" s="588">
        <v>2012</v>
      </c>
      <c r="BM46" s="588">
        <v>2013</v>
      </c>
      <c r="BN46" s="708">
        <v>2014</v>
      </c>
      <c r="BO46" s="144">
        <v>2015</v>
      </c>
      <c r="BP46" s="144">
        <v>2016</v>
      </c>
      <c r="BQ46" s="144">
        <v>2017</v>
      </c>
      <c r="BR46" s="353">
        <v>2018</v>
      </c>
    </row>
    <row r="47" spans="1:71" ht="16.2" thickBot="1" x14ac:dyDescent="0.35">
      <c r="A47" s="55"/>
      <c r="B47" s="303"/>
      <c r="C47" s="166"/>
      <c r="D47" s="7"/>
      <c r="E47" s="7"/>
      <c r="F47" s="7"/>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215">
        <f>(BN33-$B$40)*(1-$B$41)*10^3</f>
        <v>0</v>
      </c>
      <c r="BO47" s="581">
        <f>(BO33-$B$40)*(1-$B$41)*10^3</f>
        <v>4063.3290651176821</v>
      </c>
      <c r="BP47" s="215">
        <f>(BP33-$B$40)*(1-$B$41)*10^3</f>
        <v>7665.6746197594903</v>
      </c>
      <c r="BQ47" s="215">
        <f>(BQ33-$B$40)*(1-$B$41)*10^3</f>
        <v>11670.167490226324</v>
      </c>
      <c r="BR47" s="662">
        <f>(BR33-$B$40)*(1-$B$41)*10^3</f>
        <v>13275.094504202201</v>
      </c>
    </row>
    <row r="48" spans="1:71" ht="16.2" thickBot="1" x14ac:dyDescent="0.35">
      <c r="A48" s="31"/>
      <c r="B48" s="615"/>
      <c r="C48" s="614"/>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616"/>
      <c r="BO48" s="482"/>
    </row>
    <row r="49" spans="1:71" ht="31.2" x14ac:dyDescent="0.3">
      <c r="A49" s="60" t="s">
        <v>276</v>
      </c>
      <c r="B49" s="447" t="s">
        <v>268</v>
      </c>
      <c r="C49" s="588">
        <v>1951</v>
      </c>
      <c r="D49" s="588">
        <v>1952</v>
      </c>
      <c r="E49" s="588">
        <v>1953</v>
      </c>
      <c r="F49" s="588">
        <v>1954</v>
      </c>
      <c r="G49" s="588">
        <v>1955</v>
      </c>
      <c r="H49" s="588">
        <v>1956</v>
      </c>
      <c r="I49" s="588">
        <v>1957</v>
      </c>
      <c r="J49" s="588">
        <v>1958</v>
      </c>
      <c r="K49" s="588">
        <v>1959</v>
      </c>
      <c r="L49" s="588">
        <v>1960</v>
      </c>
      <c r="M49" s="588">
        <v>1961</v>
      </c>
      <c r="N49" s="588">
        <v>1962</v>
      </c>
      <c r="O49" s="588">
        <v>1963</v>
      </c>
      <c r="P49" s="588">
        <v>1964</v>
      </c>
      <c r="Q49" s="588">
        <v>1965</v>
      </c>
      <c r="R49" s="588">
        <v>1966</v>
      </c>
      <c r="S49" s="588">
        <v>1967</v>
      </c>
      <c r="T49" s="588">
        <v>1968</v>
      </c>
      <c r="U49" s="588">
        <v>1969</v>
      </c>
      <c r="V49" s="588">
        <v>1970</v>
      </c>
      <c r="W49" s="588">
        <v>1971</v>
      </c>
      <c r="X49" s="588">
        <v>1972</v>
      </c>
      <c r="Y49" s="588">
        <v>1973</v>
      </c>
      <c r="Z49" s="588">
        <v>1974</v>
      </c>
      <c r="AA49" s="588">
        <v>1975</v>
      </c>
      <c r="AB49" s="588">
        <v>1976</v>
      </c>
      <c r="AC49" s="588">
        <v>1977</v>
      </c>
      <c r="AD49" s="588">
        <v>1978</v>
      </c>
      <c r="AE49" s="588">
        <v>1979</v>
      </c>
      <c r="AF49" s="588">
        <v>1980</v>
      </c>
      <c r="AG49" s="588">
        <v>1981</v>
      </c>
      <c r="AH49" s="588">
        <v>1982</v>
      </c>
      <c r="AI49" s="588">
        <v>1983</v>
      </c>
      <c r="AJ49" s="588">
        <v>1984</v>
      </c>
      <c r="AK49" s="588">
        <v>1985</v>
      </c>
      <c r="AL49" s="588">
        <v>1986</v>
      </c>
      <c r="AM49" s="588">
        <v>1987</v>
      </c>
      <c r="AN49" s="588">
        <v>1988</v>
      </c>
      <c r="AO49" s="588">
        <v>1989</v>
      </c>
      <c r="AP49" s="588">
        <v>1990</v>
      </c>
      <c r="AQ49" s="588">
        <v>1991</v>
      </c>
      <c r="AR49" s="588">
        <v>1992</v>
      </c>
      <c r="AS49" s="588">
        <v>1993</v>
      </c>
      <c r="AT49" s="588">
        <v>1994</v>
      </c>
      <c r="AU49" s="588">
        <v>1995</v>
      </c>
      <c r="AV49" s="588">
        <v>1996</v>
      </c>
      <c r="AW49" s="588">
        <v>1997</v>
      </c>
      <c r="AX49" s="588">
        <v>1998</v>
      </c>
      <c r="AY49" s="588">
        <v>1999</v>
      </c>
      <c r="AZ49" s="588">
        <v>2000</v>
      </c>
      <c r="BA49" s="588">
        <v>2001</v>
      </c>
      <c r="BB49" s="588">
        <v>2002</v>
      </c>
      <c r="BC49" s="588">
        <v>2003</v>
      </c>
      <c r="BD49" s="588">
        <v>2004</v>
      </c>
      <c r="BE49" s="588">
        <v>2005</v>
      </c>
      <c r="BF49" s="588">
        <v>2006</v>
      </c>
      <c r="BG49" s="588">
        <v>2007</v>
      </c>
      <c r="BH49" s="588">
        <v>2008</v>
      </c>
      <c r="BI49" s="588">
        <v>2009</v>
      </c>
      <c r="BJ49" s="588">
        <v>2010</v>
      </c>
      <c r="BK49" s="588">
        <v>2011</v>
      </c>
      <c r="BL49" s="588">
        <v>2012</v>
      </c>
      <c r="BM49" s="588">
        <v>2013</v>
      </c>
      <c r="BN49" s="144">
        <v>2014</v>
      </c>
      <c r="BO49" s="467">
        <v>2015</v>
      </c>
      <c r="BP49" s="144">
        <v>2016</v>
      </c>
      <c r="BQ49" s="144">
        <v>2017</v>
      </c>
      <c r="BR49" s="353">
        <v>2018</v>
      </c>
    </row>
    <row r="50" spans="1:71" ht="16.2" thickBot="1" x14ac:dyDescent="0.35">
      <c r="A50" s="56"/>
      <c r="B50" s="32"/>
      <c r="C50" s="7"/>
      <c r="D50" s="7"/>
      <c r="E50" s="7"/>
      <c r="F50" s="8"/>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501">
        <f>BN47*21</f>
        <v>0</v>
      </c>
      <c r="BO50" s="171">
        <f>BO47*21</f>
        <v>85329.910367471326</v>
      </c>
      <c r="BP50" s="585">
        <f t="shared" ref="BP50:BR50" si="7">BP47*21</f>
        <v>160979.16701494929</v>
      </c>
      <c r="BQ50" s="484">
        <f t="shared" si="7"/>
        <v>245073.51729475279</v>
      </c>
      <c r="BR50" s="355">
        <f t="shared" si="7"/>
        <v>278776.98458824621</v>
      </c>
      <c r="BS50" s="477"/>
    </row>
    <row r="58" spans="1:71" ht="15" thickBot="1" x14ac:dyDescent="0.35">
      <c r="A58" s="2" t="s">
        <v>309</v>
      </c>
    </row>
    <row r="59" spans="1:71" ht="72" x14ac:dyDescent="0.3">
      <c r="A59" s="517"/>
      <c r="B59" s="518" t="s">
        <v>301</v>
      </c>
      <c r="C59" s="519" t="s">
        <v>302</v>
      </c>
      <c r="D59" s="518" t="s">
        <v>303</v>
      </c>
      <c r="E59" s="520" t="s">
        <v>304</v>
      </c>
      <c r="F59" s="521" t="s">
        <v>305</v>
      </c>
      <c r="G59" s="519" t="s">
        <v>306</v>
      </c>
    </row>
    <row r="60" spans="1:71" x14ac:dyDescent="0.3">
      <c r="A60" s="522">
        <v>1951</v>
      </c>
      <c r="B60" s="477">
        <v>10898622</v>
      </c>
      <c r="C60" s="523"/>
      <c r="D60" s="477"/>
      <c r="E60" s="287"/>
      <c r="F60" s="477"/>
      <c r="G60" s="523"/>
    </row>
    <row r="61" spans="1:71" x14ac:dyDescent="0.3">
      <c r="A61" s="522">
        <v>1961</v>
      </c>
      <c r="B61" s="477">
        <v>12711785</v>
      </c>
      <c r="C61" s="523">
        <v>16.68</v>
      </c>
      <c r="D61" s="477"/>
      <c r="E61" s="287"/>
      <c r="F61" s="477"/>
      <c r="G61" s="523"/>
    </row>
    <row r="62" spans="1:71" x14ac:dyDescent="0.3">
      <c r="A62" s="522">
        <v>1971</v>
      </c>
      <c r="B62" s="477">
        <v>15817895</v>
      </c>
      <c r="C62" s="523">
        <v>24.6</v>
      </c>
      <c r="D62" s="477">
        <v>33.21</v>
      </c>
      <c r="E62" s="287"/>
      <c r="F62" s="477"/>
      <c r="G62" s="523"/>
    </row>
    <row r="63" spans="1:71" x14ac:dyDescent="0.3">
      <c r="A63" s="522">
        <v>1981</v>
      </c>
      <c r="B63" s="477">
        <v>20181085</v>
      </c>
      <c r="C63" s="523">
        <v>27.59</v>
      </c>
      <c r="D63" s="477">
        <v>50.99</v>
      </c>
      <c r="E63" s="287"/>
      <c r="F63" s="477"/>
      <c r="G63" s="523"/>
    </row>
    <row r="64" spans="1:71" x14ac:dyDescent="0.3">
      <c r="A64" s="522">
        <v>1991</v>
      </c>
      <c r="B64" s="477">
        <v>26089074</v>
      </c>
      <c r="C64" s="523">
        <v>29.27</v>
      </c>
      <c r="D64" s="477">
        <v>78.739999999999995</v>
      </c>
      <c r="E64" s="287"/>
      <c r="F64" s="477"/>
      <c r="G64" s="523"/>
    </row>
    <row r="65" spans="1:7" x14ac:dyDescent="0.3">
      <c r="A65" s="522">
        <v>2001</v>
      </c>
      <c r="B65" s="477">
        <v>30987271</v>
      </c>
      <c r="C65" s="523">
        <v>18.77</v>
      </c>
      <c r="D65" s="477">
        <v>98.53</v>
      </c>
      <c r="E65" s="287"/>
      <c r="F65" s="477"/>
      <c r="G65" s="523"/>
    </row>
    <row r="66" spans="1:7" ht="15" thickBot="1" x14ac:dyDescent="0.35">
      <c r="A66" s="71">
        <v>2011</v>
      </c>
      <c r="B66" s="524">
        <v>35003674</v>
      </c>
      <c r="C66" s="525">
        <v>13.58</v>
      </c>
      <c r="D66" s="524">
        <v>136.09</v>
      </c>
      <c r="E66" s="482">
        <v>38.119999999999997</v>
      </c>
      <c r="F66" s="524"/>
      <c r="G66" s="525">
        <v>2.13</v>
      </c>
    </row>
    <row r="67" spans="1:7" x14ac:dyDescent="0.3">
      <c r="A67" s="77"/>
      <c r="B67" s="77"/>
      <c r="C67" s="77"/>
      <c r="D67" s="77"/>
      <c r="E67" s="77"/>
      <c r="F67" s="77"/>
      <c r="G67" s="77"/>
    </row>
    <row r="68" spans="1:7" x14ac:dyDescent="0.3">
      <c r="A68" s="77"/>
      <c r="B68" s="77"/>
      <c r="C68" s="77"/>
      <c r="D68" s="77" t="s">
        <v>307</v>
      </c>
      <c r="E68" s="526">
        <f>E66/10</f>
        <v>3.8119999999999998</v>
      </c>
      <c r="F68" s="77" t="s">
        <v>308</v>
      </c>
      <c r="G68" s="77">
        <f>G66/10</f>
        <v>0.21299999999999999</v>
      </c>
    </row>
  </sheetData>
  <mergeCells count="2">
    <mergeCell ref="A43:B43"/>
    <mergeCell ref="A35:B35"/>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J74"/>
  <sheetViews>
    <sheetView tabSelected="1" zoomScale="95" zoomScaleNormal="95" workbookViewId="0">
      <pane xSplit="3" ySplit="4" topLeftCell="D5" activePane="bottomRight" state="frozen"/>
      <selection pane="topRight" activeCell="C1" sqref="C1"/>
      <selection pane="bottomLeft" activeCell="A3" sqref="A3"/>
      <selection pane="bottomRight" activeCell="L48" sqref="L48"/>
    </sheetView>
  </sheetViews>
  <sheetFormatPr defaultColWidth="9.33203125" defaultRowHeight="15.6" x14ac:dyDescent="0.3"/>
  <cols>
    <col min="1" max="1" width="9.33203125" style="110"/>
    <col min="2" max="2" width="10.33203125" style="110" customWidth="1"/>
    <col min="3" max="3" width="23" style="110" customWidth="1"/>
    <col min="4" max="4" width="14.5546875" style="110" bestFit="1" customWidth="1"/>
    <col min="5" max="9" width="16.33203125" style="110" bestFit="1" customWidth="1"/>
    <col min="10" max="10" width="16.33203125" style="110" customWidth="1"/>
    <col min="11" max="16384" width="9.33203125" style="110"/>
  </cols>
  <sheetData>
    <row r="2" spans="2:10" x14ac:dyDescent="0.3">
      <c r="B2" s="266" t="s">
        <v>161</v>
      </c>
    </row>
    <row r="3" spans="2:10" ht="16.2" thickBot="1" x14ac:dyDescent="0.35"/>
    <row r="4" spans="2:10" ht="24.75" customHeight="1" thickBot="1" x14ac:dyDescent="0.35">
      <c r="B4" s="274" t="s">
        <v>20</v>
      </c>
      <c r="C4" s="275" t="s">
        <v>21</v>
      </c>
      <c r="D4" s="275">
        <v>1951</v>
      </c>
      <c r="E4" s="275">
        <v>1961</v>
      </c>
      <c r="F4" s="275">
        <v>1971</v>
      </c>
      <c r="G4" s="275">
        <v>1981</v>
      </c>
      <c r="H4" s="275">
        <v>1991</v>
      </c>
      <c r="I4" s="275">
        <v>2001</v>
      </c>
      <c r="J4" s="275">
        <v>2011</v>
      </c>
    </row>
    <row r="5" spans="2:10" x14ac:dyDescent="0.3">
      <c r="B5" s="273">
        <v>1</v>
      </c>
      <c r="C5" s="103" t="s">
        <v>22</v>
      </c>
      <c r="D5" s="341">
        <v>7789</v>
      </c>
      <c r="E5" s="341">
        <v>14075</v>
      </c>
      <c r="F5" s="341">
        <v>26218</v>
      </c>
      <c r="G5" s="341">
        <v>49634</v>
      </c>
      <c r="H5" s="341">
        <v>74955</v>
      </c>
      <c r="I5" s="341">
        <v>116198</v>
      </c>
      <c r="J5" s="341">
        <v>143488</v>
      </c>
    </row>
    <row r="6" spans="2:10" x14ac:dyDescent="0.3">
      <c r="B6" s="268">
        <v>2</v>
      </c>
      <c r="C6" s="106" t="s">
        <v>23</v>
      </c>
      <c r="D6" s="342">
        <v>5420325</v>
      </c>
      <c r="E6" s="342">
        <v>6274508</v>
      </c>
      <c r="F6" s="342">
        <v>8402527</v>
      </c>
      <c r="G6" s="342">
        <v>12487576</v>
      </c>
      <c r="H6" s="342">
        <v>17887126</v>
      </c>
      <c r="I6" s="342">
        <v>20808940</v>
      </c>
      <c r="J6" s="342">
        <v>28219075</v>
      </c>
    </row>
    <row r="7" spans="2:10" x14ac:dyDescent="0.3">
      <c r="B7" s="268">
        <v>3</v>
      </c>
      <c r="C7" s="106" t="s">
        <v>24</v>
      </c>
      <c r="D7" s="342" t="s">
        <v>58</v>
      </c>
      <c r="E7" s="342" t="s">
        <v>58</v>
      </c>
      <c r="F7" s="342">
        <v>17288</v>
      </c>
      <c r="G7" s="342">
        <v>41428</v>
      </c>
      <c r="H7" s="342">
        <v>110628</v>
      </c>
      <c r="I7" s="342">
        <v>227881</v>
      </c>
      <c r="J7" s="342">
        <v>317369</v>
      </c>
    </row>
    <row r="8" spans="2:10" x14ac:dyDescent="0.3">
      <c r="B8" s="268">
        <v>4</v>
      </c>
      <c r="C8" s="106" t="s">
        <v>25</v>
      </c>
      <c r="D8" s="342">
        <v>344831</v>
      </c>
      <c r="E8" s="342">
        <v>781288</v>
      </c>
      <c r="F8" s="342">
        <v>1289222</v>
      </c>
      <c r="G8" s="342">
        <v>1782376</v>
      </c>
      <c r="H8" s="342">
        <v>2487795</v>
      </c>
      <c r="I8" s="342">
        <v>3439240</v>
      </c>
      <c r="J8" s="342">
        <v>4398542</v>
      </c>
    </row>
    <row r="9" spans="2:10" x14ac:dyDescent="0.3">
      <c r="B9" s="268">
        <v>5</v>
      </c>
      <c r="C9" s="106" t="s">
        <v>26</v>
      </c>
      <c r="D9" s="342">
        <v>2626261</v>
      </c>
      <c r="E9" s="342">
        <v>3913920</v>
      </c>
      <c r="F9" s="342">
        <v>5633966</v>
      </c>
      <c r="G9" s="342">
        <v>8718990</v>
      </c>
      <c r="H9" s="342">
        <v>11353012</v>
      </c>
      <c r="I9" s="342">
        <v>8681800</v>
      </c>
      <c r="J9" s="342">
        <v>11758016</v>
      </c>
    </row>
    <row r="10" spans="2:10" x14ac:dyDescent="0.3">
      <c r="B10" s="268">
        <v>6</v>
      </c>
      <c r="C10" s="106" t="s">
        <v>27</v>
      </c>
      <c r="D10" s="342" t="s">
        <v>58</v>
      </c>
      <c r="E10" s="342">
        <v>99262</v>
      </c>
      <c r="F10" s="342">
        <v>232940</v>
      </c>
      <c r="G10" s="342">
        <v>422841</v>
      </c>
      <c r="H10" s="342">
        <v>575829</v>
      </c>
      <c r="I10" s="342">
        <v>808514</v>
      </c>
      <c r="J10" s="342">
        <v>1026459</v>
      </c>
    </row>
    <row r="11" spans="2:10" x14ac:dyDescent="0.3">
      <c r="B11" s="268">
        <v>7</v>
      </c>
      <c r="C11" s="106" t="s">
        <v>28</v>
      </c>
      <c r="D11" s="342" t="s">
        <v>58</v>
      </c>
      <c r="E11" s="342" t="s">
        <v>58</v>
      </c>
      <c r="F11" s="342" t="s">
        <v>58</v>
      </c>
      <c r="G11" s="342" t="s">
        <v>58</v>
      </c>
      <c r="H11" s="342" t="s">
        <v>58</v>
      </c>
      <c r="I11" s="342">
        <v>4185747</v>
      </c>
      <c r="J11" s="342">
        <v>5937237</v>
      </c>
    </row>
    <row r="12" spans="2:10" x14ac:dyDescent="0.3">
      <c r="B12" s="268">
        <v>8</v>
      </c>
      <c r="C12" s="106" t="s">
        <v>56</v>
      </c>
      <c r="D12" s="342" t="s">
        <v>58</v>
      </c>
      <c r="E12" s="342" t="s">
        <v>58</v>
      </c>
      <c r="F12" s="342" t="s">
        <v>58</v>
      </c>
      <c r="G12" s="342">
        <v>6914</v>
      </c>
      <c r="H12" s="342">
        <v>11725</v>
      </c>
      <c r="I12" s="342">
        <v>50463</v>
      </c>
      <c r="J12" s="342">
        <v>160595</v>
      </c>
    </row>
    <row r="13" spans="2:10" x14ac:dyDescent="0.3">
      <c r="B13" s="268">
        <v>9</v>
      </c>
      <c r="C13" s="106" t="s">
        <v>57</v>
      </c>
      <c r="D13" s="342" t="s">
        <v>58</v>
      </c>
      <c r="E13" s="342" t="s">
        <v>58</v>
      </c>
      <c r="F13" s="342" t="s">
        <v>58</v>
      </c>
      <c r="G13" s="342">
        <v>29023</v>
      </c>
      <c r="H13" s="342">
        <v>47543</v>
      </c>
      <c r="I13" s="342">
        <v>57348</v>
      </c>
      <c r="J13" s="342">
        <v>182851</v>
      </c>
    </row>
    <row r="14" spans="2:10" x14ac:dyDescent="0.3">
      <c r="B14" s="268">
        <v>10</v>
      </c>
      <c r="C14" s="106" t="s">
        <v>29</v>
      </c>
      <c r="D14" s="342">
        <v>1437134</v>
      </c>
      <c r="E14" s="342">
        <v>2359408</v>
      </c>
      <c r="F14" s="342">
        <v>3647023</v>
      </c>
      <c r="G14" s="342">
        <v>5768200</v>
      </c>
      <c r="H14" s="342">
        <v>8471625</v>
      </c>
      <c r="I14" s="342">
        <v>12905780</v>
      </c>
      <c r="J14" s="342">
        <v>16368899</v>
      </c>
    </row>
    <row r="15" spans="2:10" x14ac:dyDescent="0.3">
      <c r="B15" s="268">
        <v>11</v>
      </c>
      <c r="C15" s="106" t="s">
        <v>30</v>
      </c>
      <c r="D15" s="342"/>
      <c r="E15" s="342">
        <f>87329+19335</f>
        <v>106664</v>
      </c>
      <c r="F15" s="342">
        <f>203243+23531</f>
        <v>226774</v>
      </c>
      <c r="G15" s="342">
        <f>322785+29023</f>
        <v>351808</v>
      </c>
      <c r="H15" s="342">
        <v>479752</v>
      </c>
      <c r="I15" s="342">
        <v>670577</v>
      </c>
      <c r="J15" s="342">
        <v>906814</v>
      </c>
    </row>
    <row r="16" spans="2:10" x14ac:dyDescent="0.3">
      <c r="B16" s="268">
        <v>12</v>
      </c>
      <c r="C16" s="106" t="s">
        <v>31</v>
      </c>
      <c r="D16" s="342">
        <v>4427896</v>
      </c>
      <c r="E16" s="342">
        <v>5316624</v>
      </c>
      <c r="F16" s="342">
        <v>7496500</v>
      </c>
      <c r="G16" s="342">
        <v>10601653</v>
      </c>
      <c r="H16" s="342">
        <v>14246061</v>
      </c>
      <c r="I16" s="342">
        <v>18930250</v>
      </c>
      <c r="J16" s="342">
        <v>25745083</v>
      </c>
    </row>
    <row r="17" spans="2:10" x14ac:dyDescent="0.3">
      <c r="B17" s="268">
        <v>13</v>
      </c>
      <c r="C17" s="106" t="s">
        <v>32</v>
      </c>
      <c r="D17" s="342">
        <v>968494</v>
      </c>
      <c r="E17" s="342">
        <v>1307680</v>
      </c>
      <c r="F17" s="342">
        <v>1772959</v>
      </c>
      <c r="G17" s="342">
        <v>2827287</v>
      </c>
      <c r="H17" s="342">
        <v>4054744</v>
      </c>
      <c r="I17" s="342">
        <v>6115304</v>
      </c>
      <c r="J17" s="342">
        <v>8842103</v>
      </c>
    </row>
    <row r="18" spans="2:10" x14ac:dyDescent="0.3">
      <c r="B18" s="268">
        <v>14</v>
      </c>
      <c r="C18" s="106" t="s">
        <v>33</v>
      </c>
      <c r="D18" s="342">
        <v>153827</v>
      </c>
      <c r="E18" s="342">
        <v>178275</v>
      </c>
      <c r="F18" s="342">
        <v>241890</v>
      </c>
      <c r="G18" s="342">
        <v>325971</v>
      </c>
      <c r="H18" s="342">
        <v>449196</v>
      </c>
      <c r="I18" s="342">
        <v>595581</v>
      </c>
      <c r="J18" s="342">
        <v>688552</v>
      </c>
    </row>
    <row r="19" spans="2:10" x14ac:dyDescent="0.3">
      <c r="B19" s="268">
        <v>15</v>
      </c>
      <c r="C19" s="106" t="s">
        <v>34</v>
      </c>
      <c r="D19" s="342">
        <v>457213</v>
      </c>
      <c r="E19" s="342">
        <v>593315</v>
      </c>
      <c r="F19" s="342">
        <v>858221</v>
      </c>
      <c r="G19" s="342">
        <v>1260403</v>
      </c>
      <c r="H19" s="342">
        <v>1839400</v>
      </c>
      <c r="I19" s="342">
        <v>2516638</v>
      </c>
      <c r="J19" s="342">
        <v>3433242</v>
      </c>
    </row>
    <row r="20" spans="2:10" x14ac:dyDescent="0.3">
      <c r="B20" s="268">
        <v>16</v>
      </c>
      <c r="C20" s="106" t="s">
        <v>35</v>
      </c>
      <c r="D20" s="342"/>
      <c r="E20" s="342"/>
      <c r="F20" s="342"/>
      <c r="G20" s="342"/>
      <c r="H20" s="342"/>
      <c r="I20" s="342">
        <v>5993741</v>
      </c>
      <c r="J20" s="342">
        <v>7933061</v>
      </c>
    </row>
    <row r="21" spans="2:10" x14ac:dyDescent="0.3">
      <c r="B21" s="268">
        <v>17</v>
      </c>
      <c r="C21" s="106" t="s">
        <v>36</v>
      </c>
      <c r="D21" s="342">
        <v>4453480</v>
      </c>
      <c r="E21" s="342">
        <v>5266493</v>
      </c>
      <c r="F21" s="342">
        <v>7122093</v>
      </c>
      <c r="G21" s="342">
        <v>10729606</v>
      </c>
      <c r="H21" s="342">
        <v>13907788</v>
      </c>
      <c r="I21" s="342">
        <v>17961529</v>
      </c>
      <c r="J21" s="342">
        <v>23625962</v>
      </c>
    </row>
    <row r="22" spans="2:10" x14ac:dyDescent="0.3">
      <c r="B22" s="268">
        <v>18</v>
      </c>
      <c r="C22" s="106" t="s">
        <v>37</v>
      </c>
      <c r="D22" s="342">
        <v>1825832</v>
      </c>
      <c r="E22" s="342">
        <v>2554141</v>
      </c>
      <c r="F22" s="342">
        <v>3466449</v>
      </c>
      <c r="G22" s="342">
        <v>4771275</v>
      </c>
      <c r="H22" s="342">
        <v>7680294</v>
      </c>
      <c r="I22" s="342">
        <v>8266925</v>
      </c>
      <c r="J22" s="342">
        <v>15934926</v>
      </c>
    </row>
    <row r="23" spans="2:10" x14ac:dyDescent="0.3">
      <c r="B23" s="268">
        <v>19</v>
      </c>
      <c r="C23" s="106" t="s">
        <v>38</v>
      </c>
      <c r="D23" s="342"/>
      <c r="E23" s="342"/>
      <c r="F23" s="342"/>
      <c r="G23" s="342">
        <v>18629</v>
      </c>
      <c r="H23" s="342">
        <v>29114</v>
      </c>
      <c r="I23" s="342">
        <v>26967</v>
      </c>
      <c r="J23" s="342">
        <v>50332</v>
      </c>
    </row>
    <row r="24" spans="2:10" x14ac:dyDescent="0.3">
      <c r="B24" s="268">
        <v>20</v>
      </c>
      <c r="C24" s="106" t="s">
        <v>39</v>
      </c>
      <c r="D24" s="342">
        <v>3132937</v>
      </c>
      <c r="E24" s="342">
        <v>4627234</v>
      </c>
      <c r="F24" s="342">
        <v>6784767</v>
      </c>
      <c r="G24" s="342">
        <v>10586459</v>
      </c>
      <c r="H24" s="342">
        <v>15338837</v>
      </c>
      <c r="I24" s="342">
        <v>15967145</v>
      </c>
      <c r="J24" s="342">
        <v>20069405</v>
      </c>
    </row>
    <row r="25" spans="2:10" x14ac:dyDescent="0.3">
      <c r="B25" s="268">
        <v>21</v>
      </c>
      <c r="C25" s="106" t="s">
        <v>40</v>
      </c>
      <c r="D25" s="342">
        <v>9201013</v>
      </c>
      <c r="E25" s="342">
        <v>11162561</v>
      </c>
      <c r="F25" s="342">
        <v>15711211</v>
      </c>
      <c r="G25" s="342">
        <v>21993594</v>
      </c>
      <c r="H25" s="342">
        <v>30541586</v>
      </c>
      <c r="I25" s="342">
        <v>41100980</v>
      </c>
      <c r="J25" s="342">
        <v>50818259</v>
      </c>
    </row>
    <row r="26" spans="2:10" x14ac:dyDescent="0.3">
      <c r="B26" s="268">
        <v>22</v>
      </c>
      <c r="C26" s="106" t="s">
        <v>41</v>
      </c>
      <c r="D26" s="342">
        <v>2862</v>
      </c>
      <c r="E26" s="342">
        <v>67717</v>
      </c>
      <c r="F26" s="342">
        <v>141492</v>
      </c>
      <c r="G26" s="342">
        <v>375460</v>
      </c>
      <c r="H26" s="342">
        <v>505645</v>
      </c>
      <c r="I26" s="342">
        <v>575968</v>
      </c>
      <c r="J26" s="342">
        <v>834154</v>
      </c>
    </row>
    <row r="27" spans="2:10" x14ac:dyDescent="0.3">
      <c r="B27" s="268">
        <v>23</v>
      </c>
      <c r="C27" s="106" t="s">
        <v>42</v>
      </c>
      <c r="D27" s="342">
        <v>58512</v>
      </c>
      <c r="E27" s="342">
        <v>117483</v>
      </c>
      <c r="F27" s="342">
        <v>147170</v>
      </c>
      <c r="G27" s="342">
        <v>241333</v>
      </c>
      <c r="H27" s="342">
        <v>330047</v>
      </c>
      <c r="I27" s="342">
        <v>454111</v>
      </c>
      <c r="J27" s="342">
        <v>595450</v>
      </c>
    </row>
    <row r="28" spans="2:10" x14ac:dyDescent="0.3">
      <c r="B28" s="268">
        <v>24</v>
      </c>
      <c r="C28" s="106" t="s">
        <v>43</v>
      </c>
      <c r="D28" s="342">
        <v>6950</v>
      </c>
      <c r="E28" s="342">
        <v>14257</v>
      </c>
      <c r="F28" s="342">
        <v>37759</v>
      </c>
      <c r="G28" s="342">
        <v>121814</v>
      </c>
      <c r="H28" s="342">
        <v>317946</v>
      </c>
      <c r="I28" s="342">
        <v>441006</v>
      </c>
      <c r="J28" s="342">
        <v>571771</v>
      </c>
    </row>
    <row r="29" spans="2:10" x14ac:dyDescent="0.3">
      <c r="B29" s="268">
        <v>25</v>
      </c>
      <c r="C29" s="106" t="s">
        <v>44</v>
      </c>
      <c r="D29" s="342">
        <v>4125</v>
      </c>
      <c r="E29" s="342">
        <v>19157</v>
      </c>
      <c r="F29" s="342">
        <v>51394</v>
      </c>
      <c r="G29" s="342">
        <v>120234</v>
      </c>
      <c r="H29" s="342">
        <v>208223</v>
      </c>
      <c r="I29" s="342">
        <v>342787</v>
      </c>
      <c r="J29" s="342">
        <v>570966</v>
      </c>
    </row>
    <row r="30" spans="2:10" x14ac:dyDescent="0.3">
      <c r="B30" s="268">
        <v>26</v>
      </c>
      <c r="C30" s="106" t="s">
        <v>45</v>
      </c>
      <c r="D30" s="342">
        <v>594070</v>
      </c>
      <c r="E30" s="342">
        <v>1109650</v>
      </c>
      <c r="F30" s="342">
        <v>1845395</v>
      </c>
      <c r="G30" s="342">
        <v>3110287</v>
      </c>
      <c r="H30" s="342">
        <v>4234983</v>
      </c>
      <c r="I30" s="342">
        <v>5517238</v>
      </c>
      <c r="J30" s="342">
        <v>7003656</v>
      </c>
    </row>
    <row r="31" spans="2:10" x14ac:dyDescent="0.3">
      <c r="B31" s="268">
        <v>27</v>
      </c>
      <c r="C31" s="106" t="s">
        <v>46</v>
      </c>
      <c r="D31" s="342" t="s">
        <v>58</v>
      </c>
      <c r="E31" s="342" t="s">
        <v>58</v>
      </c>
      <c r="F31" s="342">
        <v>198288</v>
      </c>
      <c r="G31" s="342">
        <v>316047</v>
      </c>
      <c r="H31" s="342">
        <v>516985</v>
      </c>
      <c r="I31" s="342">
        <v>648619</v>
      </c>
      <c r="J31" s="342">
        <v>852753</v>
      </c>
    </row>
    <row r="32" spans="2:10" x14ac:dyDescent="0.3">
      <c r="B32" s="268">
        <v>28</v>
      </c>
      <c r="C32" s="106" t="s">
        <v>47</v>
      </c>
      <c r="D32" s="342">
        <v>1989267</v>
      </c>
      <c r="E32" s="342">
        <v>2567306</v>
      </c>
      <c r="F32" s="342">
        <v>3216179</v>
      </c>
      <c r="G32" s="342">
        <v>4647757</v>
      </c>
      <c r="H32" s="342">
        <v>5993225</v>
      </c>
      <c r="I32" s="342">
        <v>8262511</v>
      </c>
      <c r="J32" s="342">
        <v>10399146</v>
      </c>
    </row>
    <row r="33" spans="2:10" x14ac:dyDescent="0.3">
      <c r="B33" s="268">
        <v>29</v>
      </c>
      <c r="C33" s="106" t="s">
        <v>48</v>
      </c>
      <c r="D33" s="342">
        <v>2955275</v>
      </c>
      <c r="E33" s="342">
        <v>3281478</v>
      </c>
      <c r="F33" s="342">
        <v>4543761</v>
      </c>
      <c r="G33" s="342">
        <v>7210508</v>
      </c>
      <c r="H33" s="342">
        <v>10067113</v>
      </c>
      <c r="I33" s="342">
        <v>13214375</v>
      </c>
      <c r="J33" s="342">
        <v>17048085</v>
      </c>
    </row>
    <row r="34" spans="2:10" x14ac:dyDescent="0.3">
      <c r="B34" s="268">
        <v>30</v>
      </c>
      <c r="C34" s="106" t="s">
        <v>49</v>
      </c>
      <c r="D34" s="342">
        <v>2744</v>
      </c>
      <c r="E34" s="342">
        <v>6848</v>
      </c>
      <c r="F34" s="342">
        <v>19668</v>
      </c>
      <c r="G34" s="342">
        <v>51084</v>
      </c>
      <c r="H34" s="342">
        <v>37006</v>
      </c>
      <c r="I34" s="342">
        <v>59870</v>
      </c>
      <c r="J34" s="342">
        <v>153578</v>
      </c>
    </row>
    <row r="35" spans="2:10" x14ac:dyDescent="0.3">
      <c r="B35" s="268">
        <v>31</v>
      </c>
      <c r="C35" s="106" t="s">
        <v>50</v>
      </c>
      <c r="D35" s="342">
        <v>7333525</v>
      </c>
      <c r="E35" s="342">
        <v>8990528</v>
      </c>
      <c r="F35" s="342">
        <v>12464834</v>
      </c>
      <c r="G35" s="342">
        <v>15951875</v>
      </c>
      <c r="H35" s="342">
        <v>19077592</v>
      </c>
      <c r="I35" s="342">
        <v>27483998</v>
      </c>
      <c r="J35" s="342">
        <v>34917440</v>
      </c>
    </row>
    <row r="36" spans="2:10" x14ac:dyDescent="0.3">
      <c r="B36" s="268">
        <v>32</v>
      </c>
      <c r="C36" s="106" t="s">
        <v>160</v>
      </c>
      <c r="D36" s="342" t="s">
        <v>58</v>
      </c>
      <c r="E36" s="342" t="s">
        <v>58</v>
      </c>
      <c r="F36" s="342" t="s">
        <v>58</v>
      </c>
      <c r="G36" s="342" t="s">
        <v>58</v>
      </c>
      <c r="H36" s="342" t="s">
        <v>58</v>
      </c>
      <c r="I36" s="342" t="s">
        <v>58</v>
      </c>
      <c r="J36" s="342" t="s">
        <v>58</v>
      </c>
    </row>
    <row r="37" spans="2:10" x14ac:dyDescent="0.3">
      <c r="B37" s="268">
        <v>33</v>
      </c>
      <c r="C37" s="106" t="s">
        <v>51</v>
      </c>
      <c r="D37" s="342">
        <v>42595</v>
      </c>
      <c r="E37" s="342">
        <v>102997</v>
      </c>
      <c r="F37" s="342">
        <v>162360</v>
      </c>
      <c r="G37" s="342">
        <v>225568</v>
      </c>
      <c r="H37" s="342">
        <v>421721</v>
      </c>
      <c r="I37" s="342">
        <v>545750</v>
      </c>
      <c r="J37" s="342">
        <v>961453</v>
      </c>
    </row>
    <row r="38" spans="2:10" x14ac:dyDescent="0.3">
      <c r="B38" s="268">
        <v>34</v>
      </c>
      <c r="C38" s="106" t="s">
        <v>52</v>
      </c>
      <c r="D38" s="342">
        <v>8625699</v>
      </c>
      <c r="E38" s="342">
        <v>9479895</v>
      </c>
      <c r="F38" s="342">
        <v>12388596</v>
      </c>
      <c r="G38" s="342">
        <v>19899115</v>
      </c>
      <c r="H38" s="342">
        <v>27605915</v>
      </c>
      <c r="I38" s="342">
        <v>34539582</v>
      </c>
      <c r="J38" s="342">
        <v>44495063</v>
      </c>
    </row>
    <row r="39" spans="2:10" x14ac:dyDescent="0.3">
      <c r="B39" s="268">
        <v>35</v>
      </c>
      <c r="C39" s="106" t="s">
        <v>53</v>
      </c>
      <c r="D39" s="342" t="s">
        <v>58</v>
      </c>
      <c r="E39" s="342" t="s">
        <v>58</v>
      </c>
      <c r="F39" s="342" t="s">
        <v>58</v>
      </c>
      <c r="G39" s="342" t="s">
        <v>58</v>
      </c>
      <c r="H39" s="342" t="s">
        <v>58</v>
      </c>
      <c r="I39" s="342">
        <v>2179074</v>
      </c>
      <c r="J39" s="342">
        <v>3049338</v>
      </c>
    </row>
    <row r="40" spans="2:10" ht="16.2" thickBot="1" x14ac:dyDescent="0.35">
      <c r="B40" s="270">
        <v>36</v>
      </c>
      <c r="C40" s="271" t="s">
        <v>54</v>
      </c>
      <c r="D40" s="344">
        <v>6281642</v>
      </c>
      <c r="E40" s="344">
        <v>8540842</v>
      </c>
      <c r="F40" s="344">
        <v>10967033</v>
      </c>
      <c r="G40" s="344">
        <v>14446721</v>
      </c>
      <c r="H40" s="344">
        <v>18707601</v>
      </c>
      <c r="I40" s="344">
        <v>22427251</v>
      </c>
      <c r="J40" s="344">
        <v>29093002</v>
      </c>
    </row>
    <row r="42" spans="2:10" x14ac:dyDescent="0.3">
      <c r="B42" s="299" t="s">
        <v>163</v>
      </c>
      <c r="C42" s="299"/>
      <c r="D42" s="267"/>
      <c r="E42" s="267"/>
      <c r="F42" s="267"/>
      <c r="G42" s="267"/>
      <c r="H42" s="267"/>
      <c r="I42" s="267"/>
      <c r="J42" s="267"/>
    </row>
    <row r="43" spans="2:10" ht="30" customHeight="1" x14ac:dyDescent="0.3">
      <c r="B43" s="816" t="s">
        <v>285</v>
      </c>
      <c r="C43" s="816"/>
      <c r="D43" s="816"/>
      <c r="E43" s="816"/>
      <c r="F43" s="816"/>
      <c r="G43" s="816"/>
      <c r="H43" s="816"/>
      <c r="I43" s="816"/>
      <c r="J43" s="816"/>
    </row>
    <row r="44" spans="2:10" ht="51" customHeight="1" x14ac:dyDescent="0.3">
      <c r="B44" s="817" t="s">
        <v>244</v>
      </c>
      <c r="C44" s="817"/>
      <c r="D44" s="817"/>
      <c r="E44" s="817"/>
      <c r="F44" s="817"/>
      <c r="G44" s="817"/>
      <c r="H44" s="817"/>
      <c r="I44" s="817"/>
      <c r="J44" s="817"/>
    </row>
    <row r="45" spans="2:10" x14ac:dyDescent="0.3">
      <c r="B45" s="267"/>
      <c r="C45" s="267"/>
      <c r="D45" s="267"/>
      <c r="E45" s="267"/>
      <c r="F45" s="267"/>
      <c r="G45" s="267"/>
      <c r="H45" s="267"/>
      <c r="I45" s="267"/>
      <c r="J45" s="267"/>
    </row>
    <row r="47" spans="2:10" x14ac:dyDescent="0.3">
      <c r="B47" s="533" t="s">
        <v>313</v>
      </c>
      <c r="D47" s="534"/>
      <c r="E47" s="534"/>
      <c r="F47" s="534"/>
      <c r="G47" s="535"/>
    </row>
    <row r="48" spans="2:10" ht="41.4" x14ac:dyDescent="0.3">
      <c r="B48" s="529" t="s">
        <v>20</v>
      </c>
      <c r="C48" s="557" t="s">
        <v>55</v>
      </c>
      <c r="D48" s="557">
        <v>2011</v>
      </c>
      <c r="E48" s="557">
        <v>2014</v>
      </c>
      <c r="F48" s="557">
        <v>2015</v>
      </c>
      <c r="G48" s="557">
        <v>2016</v>
      </c>
      <c r="H48" s="557">
        <v>2017</v>
      </c>
      <c r="I48" s="557">
        <v>2018</v>
      </c>
      <c r="J48" s="557" t="s">
        <v>314</v>
      </c>
    </row>
    <row r="49" spans="2:10" x14ac:dyDescent="0.3">
      <c r="B49" s="550">
        <v>1</v>
      </c>
      <c r="C49" s="553" t="s">
        <v>23</v>
      </c>
      <c r="D49" s="554">
        <v>14610410</v>
      </c>
      <c r="E49" s="555">
        <f>D49+(D49*J49*3/100)</f>
        <v>16183816.291676924</v>
      </c>
      <c r="F49" s="556">
        <f>E49+(E49*J49/100)</f>
        <v>16764765.500190305</v>
      </c>
      <c r="G49" s="556">
        <f>F49+(F49*J49/100)</f>
        <v>17366568.997753289</v>
      </c>
      <c r="H49" s="556">
        <f>G49+(G49*J49/100)</f>
        <v>17989975.389175717</v>
      </c>
      <c r="I49" s="556">
        <f>H49+(H49*J49/100)</f>
        <v>18635760.151876695</v>
      </c>
      <c r="J49" s="556">
        <f>D67</f>
        <v>3.589692307692308</v>
      </c>
    </row>
    <row r="50" spans="2:10" x14ac:dyDescent="0.3">
      <c r="B50" s="551">
        <v>2</v>
      </c>
      <c r="C50" s="537" t="s">
        <v>160</v>
      </c>
      <c r="D50" s="540">
        <v>13608665</v>
      </c>
      <c r="E50" s="538">
        <f>D50+(D50*J50*3/100)</f>
        <v>15164951.929400001</v>
      </c>
      <c r="F50" s="539">
        <f>D50+(D50*J50*4/100)</f>
        <v>15683714.2392</v>
      </c>
      <c r="G50" s="539">
        <f>D50+(D50*J50*5/100)</f>
        <v>16202476.548999999</v>
      </c>
      <c r="H50" s="539">
        <f>D50+(D50*J50*6/100)</f>
        <v>16721238.8588</v>
      </c>
      <c r="I50" s="539">
        <f>D50+(D50*J50*7/100)</f>
        <v>17240001.1686</v>
      </c>
      <c r="J50" s="539">
        <f>38.12/10</f>
        <v>3.8119999999999998</v>
      </c>
    </row>
    <row r="51" spans="2:10" x14ac:dyDescent="0.3">
      <c r="C51" s="541"/>
      <c r="D51" s="534"/>
      <c r="E51" s="534"/>
      <c r="F51" s="534"/>
      <c r="G51" s="542"/>
    </row>
    <row r="52" spans="2:10" x14ac:dyDescent="0.3">
      <c r="C52" s="541"/>
      <c r="D52" s="534"/>
      <c r="E52" s="534"/>
      <c r="F52" s="534"/>
      <c r="G52" s="542"/>
    </row>
    <row r="53" spans="2:10" ht="69" x14ac:dyDescent="0.3">
      <c r="B53" s="552" t="s">
        <v>20</v>
      </c>
      <c r="C53" s="536" t="s">
        <v>315</v>
      </c>
      <c r="D53" s="536" t="s">
        <v>316</v>
      </c>
      <c r="E53" s="534"/>
      <c r="F53" s="534"/>
      <c r="G53" s="543"/>
    </row>
    <row r="54" spans="2:10" x14ac:dyDescent="0.3">
      <c r="B54" s="133">
        <v>1</v>
      </c>
      <c r="C54" s="544" t="s">
        <v>288</v>
      </c>
      <c r="D54" s="545">
        <v>33.090000000000003</v>
      </c>
      <c r="E54" s="534"/>
      <c r="F54" s="534"/>
      <c r="G54" s="542"/>
    </row>
    <row r="55" spans="2:10" x14ac:dyDescent="0.3">
      <c r="B55" s="133">
        <v>2</v>
      </c>
      <c r="C55" s="544" t="s">
        <v>289</v>
      </c>
      <c r="D55" s="545">
        <v>38.25</v>
      </c>
      <c r="E55" s="534"/>
      <c r="F55" s="534"/>
      <c r="G55" s="546"/>
    </row>
    <row r="56" spans="2:10" x14ac:dyDescent="0.3">
      <c r="B56" s="133">
        <v>3</v>
      </c>
      <c r="C56" s="544" t="s">
        <v>290</v>
      </c>
      <c r="D56" s="545">
        <v>67.37</v>
      </c>
      <c r="E56" s="534"/>
      <c r="F56" s="534"/>
      <c r="G56" s="546"/>
    </row>
    <row r="57" spans="2:10" x14ac:dyDescent="0.3">
      <c r="B57" s="133">
        <v>4</v>
      </c>
      <c r="C57" s="544" t="s">
        <v>291</v>
      </c>
      <c r="D57" s="545">
        <v>28.85</v>
      </c>
      <c r="E57" s="534"/>
      <c r="F57" s="534"/>
      <c r="G57" s="547"/>
    </row>
    <row r="58" spans="2:10" x14ac:dyDescent="0.3">
      <c r="B58" s="133">
        <v>5</v>
      </c>
      <c r="C58" s="544" t="s">
        <v>292</v>
      </c>
      <c r="D58" s="545">
        <v>51.52</v>
      </c>
      <c r="E58" s="534"/>
      <c r="F58" s="534"/>
      <c r="G58" s="546"/>
    </row>
    <row r="59" spans="2:10" x14ac:dyDescent="0.3">
      <c r="B59" s="133">
        <v>6</v>
      </c>
      <c r="C59" s="544" t="s">
        <v>293</v>
      </c>
      <c r="D59" s="545">
        <v>43.95</v>
      </c>
      <c r="E59" s="534"/>
      <c r="F59" s="534"/>
      <c r="G59" s="546"/>
    </row>
    <row r="60" spans="2:10" x14ac:dyDescent="0.3">
      <c r="B60" s="133">
        <v>7</v>
      </c>
      <c r="C60" s="544" t="s">
        <v>294</v>
      </c>
      <c r="D60" s="545">
        <v>39.909999999999997</v>
      </c>
      <c r="E60" s="534"/>
      <c r="F60" s="534"/>
      <c r="G60" s="534"/>
    </row>
    <row r="61" spans="2:10" x14ac:dyDescent="0.3">
      <c r="B61" s="133">
        <v>8</v>
      </c>
      <c r="C61" s="544" t="s">
        <v>295</v>
      </c>
      <c r="D61" s="545">
        <v>24.73</v>
      </c>
      <c r="E61" s="534"/>
      <c r="F61" s="534"/>
      <c r="G61" s="534"/>
    </row>
    <row r="62" spans="2:10" x14ac:dyDescent="0.3">
      <c r="B62" s="133">
        <v>9</v>
      </c>
      <c r="C62" s="544" t="s">
        <v>296</v>
      </c>
      <c r="D62" s="545">
        <v>14.13</v>
      </c>
      <c r="E62" s="534"/>
      <c r="F62" s="534"/>
      <c r="G62" s="534"/>
    </row>
    <row r="63" spans="2:10" x14ac:dyDescent="0.3">
      <c r="B63" s="133">
        <v>10</v>
      </c>
      <c r="C63" s="544" t="s">
        <v>297</v>
      </c>
      <c r="D63" s="545">
        <v>18.920000000000002</v>
      </c>
      <c r="E63" s="534"/>
      <c r="F63" s="534"/>
      <c r="G63" s="534"/>
    </row>
    <row r="64" spans="2:10" x14ac:dyDescent="0.3">
      <c r="B64" s="133">
        <v>11</v>
      </c>
      <c r="C64" s="544" t="s">
        <v>298</v>
      </c>
      <c r="D64" s="545">
        <v>7.68</v>
      </c>
      <c r="E64" s="534"/>
      <c r="F64" s="534"/>
      <c r="G64" s="534"/>
    </row>
    <row r="65" spans="2:7" x14ac:dyDescent="0.3">
      <c r="B65" s="133">
        <v>12</v>
      </c>
      <c r="C65" s="544" t="s">
        <v>299</v>
      </c>
      <c r="D65" s="545">
        <v>41.67</v>
      </c>
      <c r="E65" s="534"/>
      <c r="F65" s="534"/>
      <c r="G65" s="534"/>
    </row>
    <row r="66" spans="2:7" x14ac:dyDescent="0.3">
      <c r="B66" s="133">
        <v>13</v>
      </c>
      <c r="C66" s="544" t="s">
        <v>300</v>
      </c>
      <c r="D66" s="545">
        <v>56.59</v>
      </c>
      <c r="E66" s="534"/>
      <c r="F66" s="534"/>
      <c r="G66" s="534"/>
    </row>
    <row r="67" spans="2:7" ht="28.2" x14ac:dyDescent="0.3">
      <c r="B67" s="133"/>
      <c r="C67" s="548" t="s">
        <v>317</v>
      </c>
      <c r="D67" s="549">
        <f>AVERAGE(D54:D66)/10</f>
        <v>3.589692307692308</v>
      </c>
      <c r="E67" s="534"/>
      <c r="F67" s="534"/>
      <c r="G67" s="534"/>
    </row>
    <row r="68" spans="2:7" x14ac:dyDescent="0.3">
      <c r="C68" s="541"/>
      <c r="D68" s="534"/>
      <c r="E68" s="534"/>
      <c r="F68" s="534"/>
      <c r="G68" s="534"/>
    </row>
    <row r="69" spans="2:7" x14ac:dyDescent="0.3">
      <c r="B69" s="533" t="s">
        <v>318</v>
      </c>
      <c r="C69" s="541"/>
      <c r="D69" s="534"/>
      <c r="E69" s="534"/>
      <c r="F69" s="534"/>
      <c r="G69" s="534"/>
    </row>
    <row r="70" spans="2:7" x14ac:dyDescent="0.3">
      <c r="B70" s="541" t="s">
        <v>319</v>
      </c>
      <c r="D70" s="534"/>
      <c r="E70" s="534"/>
      <c r="F70" s="534"/>
      <c r="G70" s="534"/>
    </row>
    <row r="71" spans="2:7" x14ac:dyDescent="0.3">
      <c r="B71" s="541" t="s">
        <v>320</v>
      </c>
      <c r="D71" s="534"/>
      <c r="E71" s="534"/>
      <c r="F71" s="534"/>
      <c r="G71" s="534"/>
    </row>
    <row r="72" spans="2:7" x14ac:dyDescent="0.3">
      <c r="B72" s="533" t="s">
        <v>242</v>
      </c>
      <c r="D72" s="534"/>
      <c r="E72" s="534"/>
      <c r="F72" s="534"/>
      <c r="G72" s="534"/>
    </row>
    <row r="73" spans="2:7" ht="59.25" customHeight="1" x14ac:dyDescent="0.3">
      <c r="B73" s="818" t="s">
        <v>321</v>
      </c>
      <c r="C73" s="819"/>
      <c r="D73" s="819"/>
      <c r="E73" s="819"/>
      <c r="F73" s="819"/>
      <c r="G73" s="534"/>
    </row>
    <row r="74" spans="2:7" ht="54.75" customHeight="1" x14ac:dyDescent="0.3">
      <c r="B74" s="818" t="s">
        <v>322</v>
      </c>
      <c r="C74" s="819"/>
      <c r="D74" s="819"/>
      <c r="E74" s="819"/>
      <c r="F74" s="819"/>
    </row>
  </sheetData>
  <mergeCells count="4">
    <mergeCell ref="B43:J43"/>
    <mergeCell ref="B44:J44"/>
    <mergeCell ref="B73:F73"/>
    <mergeCell ref="B74:F7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S52"/>
  <sheetViews>
    <sheetView topLeftCell="A43" zoomScale="70" zoomScaleNormal="70" workbookViewId="0">
      <pane xSplit="2" topLeftCell="BF1" activePane="topRight" state="frozen"/>
      <selection pane="topRight" activeCell="A46" sqref="A46"/>
    </sheetView>
  </sheetViews>
  <sheetFormatPr defaultColWidth="9.33203125" defaultRowHeight="14.4" x14ac:dyDescent="0.3"/>
  <cols>
    <col min="1" max="1" width="37" style="2" customWidth="1"/>
    <col min="2" max="2" width="18.44140625" style="2" customWidth="1"/>
    <col min="3" max="12" width="12.6640625" style="2" bestFit="1" customWidth="1"/>
    <col min="13" max="63" width="14.5546875" style="2" bestFit="1" customWidth="1"/>
    <col min="64" max="66" width="12.6640625" style="2" customWidth="1"/>
    <col min="67" max="67" width="14.6640625" style="2" customWidth="1"/>
    <col min="68" max="68" width="14.5546875" style="287" customWidth="1"/>
    <col min="69" max="69" width="14.88671875" style="2" customWidth="1"/>
    <col min="70" max="70" width="15" style="2" customWidth="1"/>
    <col min="71" max="16384" width="9.33203125" style="2"/>
  </cols>
  <sheetData>
    <row r="1" spans="1:71" ht="15" thickBot="1" x14ac:dyDescent="0.35"/>
    <row r="2" spans="1:71" ht="15.6" x14ac:dyDescent="0.3">
      <c r="A2" s="79" t="s">
        <v>0</v>
      </c>
      <c r="B2" s="80" t="s">
        <v>51</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144">
        <v>2014</v>
      </c>
      <c r="BO2" s="481">
        <v>2015</v>
      </c>
      <c r="BP2" s="144">
        <v>2016</v>
      </c>
      <c r="BQ2" s="464">
        <v>2017</v>
      </c>
      <c r="BR2" s="353">
        <v>2018</v>
      </c>
    </row>
    <row r="3" spans="1:71" s="18" customFormat="1" ht="16.2" thickBot="1" x14ac:dyDescent="0.35">
      <c r="A3" s="313"/>
      <c r="B3" s="314"/>
      <c r="C3" s="168">
        <f>Population!D37</f>
        <v>42595</v>
      </c>
      <c r="D3" s="168">
        <f t="shared" ref="D3:L3" si="0">C3+($C$3*(C6/100))</f>
        <v>48635.199999999997</v>
      </c>
      <c r="E3" s="168">
        <f t="shared" si="0"/>
        <v>54675.399999999994</v>
      </c>
      <c r="F3" s="168">
        <f t="shared" si="0"/>
        <v>60715.599999999991</v>
      </c>
      <c r="G3" s="168">
        <f t="shared" si="0"/>
        <v>66755.799999999988</v>
      </c>
      <c r="H3" s="168">
        <f t="shared" si="0"/>
        <v>72795.999999999985</v>
      </c>
      <c r="I3" s="168">
        <f t="shared" si="0"/>
        <v>78836.199999999983</v>
      </c>
      <c r="J3" s="168">
        <f t="shared" si="0"/>
        <v>84876.39999999998</v>
      </c>
      <c r="K3" s="168">
        <f t="shared" si="0"/>
        <v>90916.599999999977</v>
      </c>
      <c r="L3" s="168">
        <f t="shared" si="0"/>
        <v>96956.799999999974</v>
      </c>
      <c r="M3" s="168">
        <f>Population!E37</f>
        <v>102997</v>
      </c>
      <c r="N3" s="168">
        <f t="shared" ref="N3:V3" si="1">M3+($M$3*(M6/100))</f>
        <v>108933.3</v>
      </c>
      <c r="O3" s="168">
        <f t="shared" si="1"/>
        <v>114869.6</v>
      </c>
      <c r="P3" s="168">
        <f t="shared" si="1"/>
        <v>120805.90000000001</v>
      </c>
      <c r="Q3" s="168">
        <f t="shared" si="1"/>
        <v>126742.20000000001</v>
      </c>
      <c r="R3" s="168">
        <f t="shared" si="1"/>
        <v>132678.5</v>
      </c>
      <c r="S3" s="168">
        <f t="shared" si="1"/>
        <v>138614.79999999999</v>
      </c>
      <c r="T3" s="168">
        <f t="shared" si="1"/>
        <v>144551.09999999998</v>
      </c>
      <c r="U3" s="168">
        <f t="shared" si="1"/>
        <v>150487.39999999997</v>
      </c>
      <c r="V3" s="168">
        <f t="shared" si="1"/>
        <v>156423.69999999995</v>
      </c>
      <c r="W3" s="168">
        <f>Population!F37</f>
        <v>162360</v>
      </c>
      <c r="X3" s="168">
        <f t="shared" ref="X3:AF3" si="2">W3+($W$3*(W6/100))</f>
        <v>168680.8</v>
      </c>
      <c r="Y3" s="168">
        <f t="shared" si="2"/>
        <v>175001.59999999998</v>
      </c>
      <c r="Z3" s="168">
        <f t="shared" si="2"/>
        <v>181322.39999999997</v>
      </c>
      <c r="AA3" s="168">
        <f t="shared" si="2"/>
        <v>187643.19999999995</v>
      </c>
      <c r="AB3" s="168">
        <f t="shared" si="2"/>
        <v>193963.99999999994</v>
      </c>
      <c r="AC3" s="168">
        <f t="shared" si="2"/>
        <v>200284.79999999993</v>
      </c>
      <c r="AD3" s="168">
        <f t="shared" si="2"/>
        <v>206605.59999999992</v>
      </c>
      <c r="AE3" s="168">
        <f t="shared" si="2"/>
        <v>212926.39999999991</v>
      </c>
      <c r="AF3" s="168">
        <f t="shared" si="2"/>
        <v>219247.1999999999</v>
      </c>
      <c r="AG3" s="168">
        <f>Population!G37</f>
        <v>225568</v>
      </c>
      <c r="AH3" s="168">
        <f t="shared" ref="AH3:AP3" si="3">AG3+($AG$3*(AG6/100))</f>
        <v>245183.3</v>
      </c>
      <c r="AI3" s="168">
        <f t="shared" si="3"/>
        <v>264798.59999999998</v>
      </c>
      <c r="AJ3" s="168">
        <f t="shared" si="3"/>
        <v>284413.89999999997</v>
      </c>
      <c r="AK3" s="168">
        <f t="shared" si="3"/>
        <v>304029.19999999995</v>
      </c>
      <c r="AL3" s="168">
        <f t="shared" si="3"/>
        <v>323644.49999999994</v>
      </c>
      <c r="AM3" s="168">
        <f t="shared" si="3"/>
        <v>343259.79999999993</v>
      </c>
      <c r="AN3" s="168">
        <f t="shared" si="3"/>
        <v>362875.09999999992</v>
      </c>
      <c r="AO3" s="168">
        <f t="shared" si="3"/>
        <v>382490.39999999991</v>
      </c>
      <c r="AP3" s="168">
        <f t="shared" si="3"/>
        <v>402105.6999999999</v>
      </c>
      <c r="AQ3" s="168">
        <f>Population!H37</f>
        <v>421721</v>
      </c>
      <c r="AR3" s="168">
        <f t="shared" ref="AR3:AZ3" si="4">AQ3+($AQ$3*(AQ6/100))</f>
        <v>434123.9</v>
      </c>
      <c r="AS3" s="168">
        <f t="shared" si="4"/>
        <v>446526.80000000005</v>
      </c>
      <c r="AT3" s="168">
        <f t="shared" si="4"/>
        <v>458929.70000000007</v>
      </c>
      <c r="AU3" s="168">
        <f t="shared" si="4"/>
        <v>471332.60000000009</v>
      </c>
      <c r="AV3" s="168">
        <f t="shared" si="4"/>
        <v>483735.50000000012</v>
      </c>
      <c r="AW3" s="168">
        <f t="shared" si="4"/>
        <v>496138.40000000014</v>
      </c>
      <c r="AX3" s="168">
        <f t="shared" si="4"/>
        <v>508541.30000000016</v>
      </c>
      <c r="AY3" s="168">
        <f t="shared" si="4"/>
        <v>520944.20000000019</v>
      </c>
      <c r="AZ3" s="168">
        <f t="shared" si="4"/>
        <v>533347.10000000021</v>
      </c>
      <c r="BA3" s="168">
        <f>Population!I37</f>
        <v>545750</v>
      </c>
      <c r="BB3" s="168">
        <f t="shared" ref="BB3:BJ3" si="5">BA3+($BA$3*(BA6/100))</f>
        <v>587320.30000000005</v>
      </c>
      <c r="BC3" s="168">
        <f t="shared" si="5"/>
        <v>628890.60000000009</v>
      </c>
      <c r="BD3" s="168">
        <f t="shared" si="5"/>
        <v>670460.90000000014</v>
      </c>
      <c r="BE3" s="168">
        <f t="shared" si="5"/>
        <v>712031.20000000019</v>
      </c>
      <c r="BF3" s="168">
        <f t="shared" si="5"/>
        <v>753601.50000000023</v>
      </c>
      <c r="BG3" s="168">
        <f t="shared" si="5"/>
        <v>795171.80000000028</v>
      </c>
      <c r="BH3" s="168">
        <f t="shared" si="5"/>
        <v>836742.10000000033</v>
      </c>
      <c r="BI3" s="168">
        <f t="shared" si="5"/>
        <v>878312.40000000037</v>
      </c>
      <c r="BJ3" s="168">
        <f t="shared" si="5"/>
        <v>919882.70000000042</v>
      </c>
      <c r="BK3" s="168">
        <f>Population!J37</f>
        <v>961453</v>
      </c>
      <c r="BL3" s="168">
        <f>BK3+($BK$3*(BK6/100))</f>
        <v>1034687.7955032524</v>
      </c>
      <c r="BM3" s="168">
        <f>BL3+($BK$3*(BL6/100))</f>
        <v>1107922.5910065048</v>
      </c>
      <c r="BN3" s="492">
        <f>BM3+($BK$3*(BM6/100))</f>
        <v>1181157.3865097573</v>
      </c>
      <c r="BO3" s="492">
        <f>BN3+($BK$3*(BN6/100))</f>
        <v>1254392.1820130097</v>
      </c>
      <c r="BP3" s="168">
        <f t="shared" ref="BP3:BR3" si="6">BO3+($BK$3*(BO6/100))</f>
        <v>1327626.9775162621</v>
      </c>
      <c r="BQ3" s="168">
        <f t="shared" si="6"/>
        <v>1400861.7730195145</v>
      </c>
      <c r="BR3" s="679">
        <f t="shared" si="6"/>
        <v>1474096.5685227669</v>
      </c>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P4" s="678"/>
      <c r="BQ4" s="678"/>
      <c r="BS4" s="619"/>
    </row>
    <row r="5" spans="1:71" ht="31.2" x14ac:dyDescent="0.3">
      <c r="A5" s="79" t="s">
        <v>1</v>
      </c>
      <c r="B5" s="80" t="s">
        <v>51</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144">
        <v>2016</v>
      </c>
      <c r="BQ5" s="464">
        <v>2017</v>
      </c>
      <c r="BR5" s="353">
        <v>2018</v>
      </c>
    </row>
    <row r="6" spans="1:71" ht="16.2" thickBot="1" x14ac:dyDescent="0.35">
      <c r="A6" s="42"/>
      <c r="B6" s="22"/>
      <c r="C6" s="154">
        <f t="shared" ref="C6:L6" si="7">((($M$3-$C$3)/$C$3)*100)/10</f>
        <v>14.180537621786595</v>
      </c>
      <c r="D6" s="154">
        <f t="shared" si="7"/>
        <v>14.180537621786595</v>
      </c>
      <c r="E6" s="154">
        <f t="shared" si="7"/>
        <v>14.180537621786595</v>
      </c>
      <c r="F6" s="154">
        <f t="shared" si="7"/>
        <v>14.180537621786595</v>
      </c>
      <c r="G6" s="154">
        <f t="shared" si="7"/>
        <v>14.180537621786595</v>
      </c>
      <c r="H6" s="154">
        <f t="shared" si="7"/>
        <v>14.180537621786595</v>
      </c>
      <c r="I6" s="154">
        <f t="shared" si="7"/>
        <v>14.180537621786595</v>
      </c>
      <c r="J6" s="154">
        <f t="shared" si="7"/>
        <v>14.180537621786595</v>
      </c>
      <c r="K6" s="154">
        <f t="shared" si="7"/>
        <v>14.180537621786595</v>
      </c>
      <c r="L6" s="154">
        <f t="shared" si="7"/>
        <v>14.180537621786595</v>
      </c>
      <c r="M6" s="154">
        <f t="shared" ref="M6:V6" si="8">((($W$3-$M$3)/$M$3)*100)/10</f>
        <v>5.7635659291047308</v>
      </c>
      <c r="N6" s="154">
        <f t="shared" si="8"/>
        <v>5.7635659291047308</v>
      </c>
      <c r="O6" s="154">
        <f t="shared" si="8"/>
        <v>5.7635659291047308</v>
      </c>
      <c r="P6" s="154">
        <f t="shared" si="8"/>
        <v>5.7635659291047308</v>
      </c>
      <c r="Q6" s="154">
        <f t="shared" si="8"/>
        <v>5.7635659291047308</v>
      </c>
      <c r="R6" s="154">
        <f t="shared" si="8"/>
        <v>5.7635659291047308</v>
      </c>
      <c r="S6" s="154">
        <f t="shared" si="8"/>
        <v>5.7635659291047308</v>
      </c>
      <c r="T6" s="154">
        <f t="shared" si="8"/>
        <v>5.7635659291047308</v>
      </c>
      <c r="U6" s="154">
        <f t="shared" si="8"/>
        <v>5.7635659291047308</v>
      </c>
      <c r="V6" s="154">
        <f t="shared" si="8"/>
        <v>5.7635659291047308</v>
      </c>
      <c r="W6" s="154">
        <f t="shared" ref="W6:AF6" si="9">((($AG$3-$W$3)/$W$3)*100)/10</f>
        <v>3.8930771125893076</v>
      </c>
      <c r="X6" s="154">
        <f t="shared" si="9"/>
        <v>3.8930771125893076</v>
      </c>
      <c r="Y6" s="154">
        <f t="shared" si="9"/>
        <v>3.8930771125893076</v>
      </c>
      <c r="Z6" s="154">
        <f t="shared" si="9"/>
        <v>3.8930771125893076</v>
      </c>
      <c r="AA6" s="154">
        <f t="shared" si="9"/>
        <v>3.8930771125893076</v>
      </c>
      <c r="AB6" s="154">
        <f t="shared" si="9"/>
        <v>3.8930771125893076</v>
      </c>
      <c r="AC6" s="154">
        <f t="shared" si="9"/>
        <v>3.8930771125893076</v>
      </c>
      <c r="AD6" s="154">
        <f t="shared" si="9"/>
        <v>3.8930771125893076</v>
      </c>
      <c r="AE6" s="154">
        <f t="shared" si="9"/>
        <v>3.8930771125893076</v>
      </c>
      <c r="AF6" s="154">
        <f t="shared" si="9"/>
        <v>3.8930771125893076</v>
      </c>
      <c r="AG6" s="154">
        <f t="shared" ref="AG6:AP6" si="10">((($AQ$3-$AG$3)/$AG$3)*100)/10</f>
        <v>8.6959586466165426</v>
      </c>
      <c r="AH6" s="154">
        <f t="shared" si="10"/>
        <v>8.6959586466165426</v>
      </c>
      <c r="AI6" s="154">
        <f t="shared" si="10"/>
        <v>8.6959586466165426</v>
      </c>
      <c r="AJ6" s="154">
        <f t="shared" si="10"/>
        <v>8.6959586466165426</v>
      </c>
      <c r="AK6" s="154">
        <f t="shared" si="10"/>
        <v>8.6959586466165426</v>
      </c>
      <c r="AL6" s="154">
        <f t="shared" si="10"/>
        <v>8.6959586466165426</v>
      </c>
      <c r="AM6" s="154">
        <f t="shared" si="10"/>
        <v>8.6959586466165426</v>
      </c>
      <c r="AN6" s="154">
        <f t="shared" si="10"/>
        <v>8.6959586466165426</v>
      </c>
      <c r="AO6" s="154">
        <f t="shared" si="10"/>
        <v>8.6959586466165426</v>
      </c>
      <c r="AP6" s="154">
        <f t="shared" si="10"/>
        <v>8.6959586466165426</v>
      </c>
      <c r="AQ6" s="154">
        <f t="shared" ref="AQ6:AZ6" si="11">((($BA$3-$AQ$3)/$AQ$3)*100)/10</f>
        <v>2.9410202479838565</v>
      </c>
      <c r="AR6" s="154">
        <f t="shared" si="11"/>
        <v>2.9410202479838565</v>
      </c>
      <c r="AS6" s="154">
        <f t="shared" si="11"/>
        <v>2.9410202479838565</v>
      </c>
      <c r="AT6" s="154">
        <f t="shared" si="11"/>
        <v>2.9410202479838565</v>
      </c>
      <c r="AU6" s="154">
        <f t="shared" si="11"/>
        <v>2.9410202479838565</v>
      </c>
      <c r="AV6" s="154">
        <f t="shared" si="11"/>
        <v>2.9410202479838565</v>
      </c>
      <c r="AW6" s="154">
        <f t="shared" si="11"/>
        <v>2.9410202479838565</v>
      </c>
      <c r="AX6" s="154">
        <f t="shared" si="11"/>
        <v>2.9410202479838565</v>
      </c>
      <c r="AY6" s="154">
        <f t="shared" si="11"/>
        <v>2.9410202479838565</v>
      </c>
      <c r="AZ6" s="154">
        <f t="shared" si="11"/>
        <v>2.9410202479838565</v>
      </c>
      <c r="BA6" s="154">
        <f t="shared" ref="BA6:BR6" si="12">((($BK$3-$BA$3)/$BA$3)*100)/10</f>
        <v>7.6170957398076045</v>
      </c>
      <c r="BB6" s="154">
        <f t="shared" si="12"/>
        <v>7.6170957398076045</v>
      </c>
      <c r="BC6" s="154">
        <f t="shared" si="12"/>
        <v>7.6170957398076045</v>
      </c>
      <c r="BD6" s="154">
        <f t="shared" si="12"/>
        <v>7.6170957398076045</v>
      </c>
      <c r="BE6" s="154">
        <f t="shared" si="12"/>
        <v>7.6170957398076045</v>
      </c>
      <c r="BF6" s="154">
        <f t="shared" si="12"/>
        <v>7.6170957398076045</v>
      </c>
      <c r="BG6" s="154">
        <f t="shared" si="12"/>
        <v>7.6170957398076045</v>
      </c>
      <c r="BH6" s="154">
        <f t="shared" si="12"/>
        <v>7.6170957398076045</v>
      </c>
      <c r="BI6" s="154">
        <f t="shared" si="12"/>
        <v>7.6170957398076045</v>
      </c>
      <c r="BJ6" s="154">
        <f t="shared" si="12"/>
        <v>7.6170957398076045</v>
      </c>
      <c r="BK6" s="154">
        <f t="shared" si="12"/>
        <v>7.6170957398076045</v>
      </c>
      <c r="BL6" s="154">
        <f t="shared" si="12"/>
        <v>7.6170957398076045</v>
      </c>
      <c r="BM6" s="154">
        <f t="shared" si="12"/>
        <v>7.6170957398076045</v>
      </c>
      <c r="BN6" s="212">
        <f t="shared" si="12"/>
        <v>7.6170957398076045</v>
      </c>
      <c r="BO6" s="212">
        <f t="shared" si="12"/>
        <v>7.6170957398076045</v>
      </c>
      <c r="BP6" s="154">
        <f t="shared" si="12"/>
        <v>7.6170957398076045</v>
      </c>
      <c r="BQ6" s="591">
        <f t="shared" si="12"/>
        <v>7.6170957398076045</v>
      </c>
      <c r="BR6" s="672">
        <f t="shared" si="12"/>
        <v>7.6170957398076045</v>
      </c>
      <c r="BS6" s="477"/>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213"/>
      <c r="BN7" s="6"/>
      <c r="BP7" s="678"/>
      <c r="BQ7" s="678"/>
      <c r="BS7" s="619"/>
    </row>
    <row r="8" spans="1:71" ht="31.2"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64">
        <v>2014</v>
      </c>
      <c r="BO8" s="144">
        <v>2015</v>
      </c>
      <c r="BP8" s="144">
        <v>2016</v>
      </c>
      <c r="BQ8" s="464">
        <v>2017</v>
      </c>
      <c r="BR8" s="353">
        <v>2018</v>
      </c>
    </row>
    <row r="9" spans="1:71" ht="16.2" thickBot="1" x14ac:dyDescent="0.35">
      <c r="A9" s="39"/>
      <c r="B9" s="24"/>
      <c r="C9" s="151">
        <f t="shared" ref="C9:K9" si="13">D9-($M$9*(C12/100))</f>
        <v>0.21037495801369507</v>
      </c>
      <c r="D9" s="151">
        <f t="shared" si="13"/>
        <v>0.21310864390878828</v>
      </c>
      <c r="E9" s="151">
        <f t="shared" si="13"/>
        <v>0.21584232980388149</v>
      </c>
      <c r="F9" s="151">
        <f t="shared" si="13"/>
        <v>0.2185760156989747</v>
      </c>
      <c r="G9" s="151">
        <f t="shared" si="13"/>
        <v>0.2213097015940679</v>
      </c>
      <c r="H9" s="151">
        <f t="shared" si="13"/>
        <v>0.22404338748916111</v>
      </c>
      <c r="I9" s="151">
        <f t="shared" si="13"/>
        <v>0.22677707338425432</v>
      </c>
      <c r="J9" s="151">
        <f t="shared" si="13"/>
        <v>0.22951075927934753</v>
      </c>
      <c r="K9" s="151">
        <f t="shared" si="13"/>
        <v>0.23224444517444073</v>
      </c>
      <c r="L9" s="151">
        <f>M9-($M$9*(L12/100))</f>
        <v>0.23497813106953394</v>
      </c>
      <c r="M9" s="151">
        <f t="shared" ref="M9:U9" si="14">N9-($W$9*(M12/100))</f>
        <v>0.23771181696462715</v>
      </c>
      <c r="N9" s="151">
        <f t="shared" si="14"/>
        <v>0.24044139524192443</v>
      </c>
      <c r="O9" s="151">
        <f t="shared" si="14"/>
        <v>0.24317097351922171</v>
      </c>
      <c r="P9" s="151">
        <f t="shared" si="14"/>
        <v>0.24590055179651898</v>
      </c>
      <c r="Q9" s="151">
        <f t="shared" si="14"/>
        <v>0.24863013007381626</v>
      </c>
      <c r="R9" s="151">
        <f t="shared" si="14"/>
        <v>0.25135970835111354</v>
      </c>
      <c r="S9" s="151">
        <f t="shared" si="14"/>
        <v>0.25408928662841079</v>
      </c>
      <c r="T9" s="151">
        <f t="shared" si="14"/>
        <v>0.25681886490570804</v>
      </c>
      <c r="U9" s="151">
        <f t="shared" si="14"/>
        <v>0.2595484431830053</v>
      </c>
      <c r="V9" s="151">
        <f>W9-($W$9*(V12/100))</f>
        <v>0.26227802146030255</v>
      </c>
      <c r="W9" s="151">
        <f t="shared" ref="W9:AE9" si="15">X9-($AG$9*(W12/100))</f>
        <v>0.2650075997375998</v>
      </c>
      <c r="X9" s="151">
        <f t="shared" si="15"/>
        <v>0.26957455368383981</v>
      </c>
      <c r="Y9" s="151">
        <f t="shared" si="15"/>
        <v>0.27414150763007983</v>
      </c>
      <c r="Z9" s="151">
        <f t="shared" si="15"/>
        <v>0.27870846157631984</v>
      </c>
      <c r="AA9" s="151">
        <f t="shared" si="15"/>
        <v>0.28327541552255986</v>
      </c>
      <c r="AB9" s="151">
        <f t="shared" si="15"/>
        <v>0.28784236946879987</v>
      </c>
      <c r="AC9" s="151">
        <f t="shared" si="15"/>
        <v>0.29240932341503989</v>
      </c>
      <c r="AD9" s="151">
        <f t="shared" si="15"/>
        <v>0.29697627736127991</v>
      </c>
      <c r="AE9" s="151">
        <f t="shared" si="15"/>
        <v>0.30154323130751992</v>
      </c>
      <c r="AF9" s="151">
        <f>AG9-($AG$9*(AF12/100))</f>
        <v>0.30611018525375994</v>
      </c>
      <c r="AG9" s="151">
        <f t="shared" ref="AG9:AO9" si="16">AH9-($AQ$9*(AG12/100))</f>
        <v>0.31067713919999995</v>
      </c>
      <c r="AH9" s="151">
        <f t="shared" si="16"/>
        <v>0.31301556927999996</v>
      </c>
      <c r="AI9" s="151">
        <f t="shared" si="16"/>
        <v>0.31535399935999997</v>
      </c>
      <c r="AJ9" s="151">
        <f t="shared" si="16"/>
        <v>0.31769242943999998</v>
      </c>
      <c r="AK9" s="151">
        <f t="shared" si="16"/>
        <v>0.32003085951999999</v>
      </c>
      <c r="AL9" s="151">
        <f t="shared" si="16"/>
        <v>0.3223692896</v>
      </c>
      <c r="AM9" s="151">
        <f t="shared" si="16"/>
        <v>0.32470771968000001</v>
      </c>
      <c r="AN9" s="151">
        <f t="shared" si="16"/>
        <v>0.32704614976000002</v>
      </c>
      <c r="AO9" s="151">
        <f t="shared" si="16"/>
        <v>0.32938457984000002</v>
      </c>
      <c r="AP9" s="151">
        <f>AQ9-($AQ$9*(AP12/100))</f>
        <v>0.33172300992000003</v>
      </c>
      <c r="AQ9" s="151">
        <f t="shared" ref="AQ9:AY9" si="17">AR9-($BA$9*AQ12%)</f>
        <v>0.33406144000000004</v>
      </c>
      <c r="AR9" s="151">
        <f t="shared" si="17"/>
        <v>0.33870329600000004</v>
      </c>
      <c r="AS9" s="151">
        <f t="shared" si="17"/>
        <v>0.34334515200000004</v>
      </c>
      <c r="AT9" s="151">
        <f t="shared" si="17"/>
        <v>0.34798700800000004</v>
      </c>
      <c r="AU9" s="151">
        <f t="shared" si="17"/>
        <v>0.35262886400000004</v>
      </c>
      <c r="AV9" s="151">
        <f t="shared" si="17"/>
        <v>0.35727072000000004</v>
      </c>
      <c r="AW9" s="151">
        <f t="shared" si="17"/>
        <v>0.36191257600000004</v>
      </c>
      <c r="AX9" s="151">
        <f t="shared" si="17"/>
        <v>0.36655443200000004</v>
      </c>
      <c r="AY9" s="151">
        <f t="shared" si="17"/>
        <v>0.37119628800000004</v>
      </c>
      <c r="AZ9" s="151">
        <f>BA9-($BA$9*AZ12%)</f>
        <v>0.37583814400000004</v>
      </c>
      <c r="BA9" s="151">
        <f>BB9-($BE$9*BA12%)</f>
        <v>0.38048000000000004</v>
      </c>
      <c r="BB9" s="151">
        <f>BC9-($BE$9*BB12%)</f>
        <v>0.38536000000000004</v>
      </c>
      <c r="BC9" s="151">
        <f>BD9-($BE$9*BC12%)</f>
        <v>0.39024000000000003</v>
      </c>
      <c r="BD9" s="151">
        <f>BE9-($BE$9*BD12%)</f>
        <v>0.39512000000000003</v>
      </c>
      <c r="BE9" s="151">
        <f>'Per Capita Generation'!E38</f>
        <v>0.4</v>
      </c>
      <c r="BF9" s="151">
        <f t="shared" ref="BF9:BK9" si="18">BE9+($BE$9*(BE12/100))</f>
        <v>0.40488000000000002</v>
      </c>
      <c r="BG9" s="151">
        <f t="shared" si="18"/>
        <v>0.40976000000000001</v>
      </c>
      <c r="BH9" s="151">
        <f t="shared" si="18"/>
        <v>0.41464000000000001</v>
      </c>
      <c r="BI9" s="151">
        <f t="shared" si="18"/>
        <v>0.41952</v>
      </c>
      <c r="BJ9" s="151">
        <f t="shared" si="18"/>
        <v>0.4244</v>
      </c>
      <c r="BK9" s="151">
        <f t="shared" si="18"/>
        <v>0.42927999999999999</v>
      </c>
      <c r="BL9" s="196">
        <f>BK9+($BK$9*(BK12/100))</f>
        <v>0.43451721599999998</v>
      </c>
      <c r="BM9" s="196">
        <f>BL9+($BK$9*(BL12/100))</f>
        <v>0.43975443199999997</v>
      </c>
      <c r="BN9" s="488">
        <f>BM9+($BK$9*(BM12/100))</f>
        <v>0.44499164799999996</v>
      </c>
      <c r="BO9" s="488">
        <f>BN9+($BK$9*(BN12/100))</f>
        <v>0.45022886399999995</v>
      </c>
      <c r="BP9" s="196">
        <f t="shared" ref="BP9:BR9" si="19">BO9+($BK$9*(BO12/100))</f>
        <v>0.45546607999999994</v>
      </c>
      <c r="BQ9" s="196">
        <f t="shared" si="19"/>
        <v>0.46070329599999993</v>
      </c>
      <c r="BR9" s="579">
        <f t="shared" si="19"/>
        <v>0.46594051199999992</v>
      </c>
      <c r="BS9" s="477"/>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213"/>
      <c r="BO10" s="483"/>
      <c r="BP10" s="678"/>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144">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24">
        <v>1.22</v>
      </c>
      <c r="BP12" s="7">
        <v>1.22</v>
      </c>
      <c r="BQ12" s="7">
        <v>1.22</v>
      </c>
      <c r="BR12" s="590">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P13" s="678"/>
      <c r="BQ13" s="678"/>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144">
        <v>2016</v>
      </c>
      <c r="BQ14" s="464">
        <v>2017</v>
      </c>
      <c r="BR14" s="353">
        <v>2018</v>
      </c>
    </row>
    <row r="15" spans="1:71" ht="16.2" thickBot="1" x14ac:dyDescent="0.35">
      <c r="A15" s="39"/>
      <c r="B15" s="24"/>
      <c r="C15" s="215">
        <f t="shared" ref="C15:AX15" si="20">C9*C3*365/10^6</f>
        <v>3.2707362878565696</v>
      </c>
      <c r="D15" s="215">
        <f t="shared" si="20"/>
        <v>3.7830722541549351</v>
      </c>
      <c r="E15" s="215">
        <f t="shared" si="20"/>
        <v>4.307461987420087</v>
      </c>
      <c r="F15" s="215">
        <f t="shared" si="20"/>
        <v>4.8439054876520231</v>
      </c>
      <c r="G15" s="215">
        <f t="shared" si="20"/>
        <v>5.3924027548507452</v>
      </c>
      <c r="H15" s="215">
        <f t="shared" si="20"/>
        <v>5.952953789016254</v>
      </c>
      <c r="I15" s="215">
        <f t="shared" si="20"/>
        <v>6.525558590148548</v>
      </c>
      <c r="J15" s="215">
        <f t="shared" si="20"/>
        <v>7.1102171582476261</v>
      </c>
      <c r="K15" s="215">
        <f t="shared" si="20"/>
        <v>7.7069294933134911</v>
      </c>
      <c r="L15" s="215">
        <f t="shared" si="20"/>
        <v>8.315695595346142</v>
      </c>
      <c r="M15" s="215">
        <f t="shared" si="20"/>
        <v>8.9365154643455824</v>
      </c>
      <c r="N15" s="215">
        <f t="shared" si="20"/>
        <v>9.5601072437121015</v>
      </c>
      <c r="O15" s="215">
        <f t="shared" si="20"/>
        <v>10.195527647813709</v>
      </c>
      <c r="P15" s="215">
        <f t="shared" si="20"/>
        <v>10.842776676650411</v>
      </c>
      <c r="Q15" s="215">
        <f t="shared" si="20"/>
        <v>11.501854330222196</v>
      </c>
      <c r="R15" s="215">
        <f t="shared" si="20"/>
        <v>12.172760608529074</v>
      </c>
      <c r="S15" s="215">
        <f t="shared" si="20"/>
        <v>12.855495511571039</v>
      </c>
      <c r="T15" s="215">
        <f t="shared" si="20"/>
        <v>13.550059039348094</v>
      </c>
      <c r="U15" s="215">
        <f t="shared" si="20"/>
        <v>14.256451191860236</v>
      </c>
      <c r="V15" s="215">
        <f t="shared" si="20"/>
        <v>14.974671969107469</v>
      </c>
      <c r="W15" s="215">
        <f t="shared" si="20"/>
        <v>15.704721371089798</v>
      </c>
      <c r="X15" s="215">
        <f t="shared" si="20"/>
        <v>16.59729875188706</v>
      </c>
      <c r="Y15" s="215">
        <f t="shared" si="20"/>
        <v>17.510948898511799</v>
      </c>
      <c r="Z15" s="215">
        <f t="shared" si="20"/>
        <v>18.445671810964022</v>
      </c>
      <c r="AA15" s="215">
        <f t="shared" si="20"/>
        <v>19.401467489243721</v>
      </c>
      <c r="AB15" s="215">
        <f t="shared" si="20"/>
        <v>20.378335933350893</v>
      </c>
      <c r="AC15" s="215">
        <f t="shared" si="20"/>
        <v>21.376277143285545</v>
      </c>
      <c r="AD15" s="215">
        <f t="shared" si="20"/>
        <v>22.395291119047677</v>
      </c>
      <c r="AE15" s="215">
        <f t="shared" si="20"/>
        <v>23.435377860637281</v>
      </c>
      <c r="AF15" s="215">
        <f t="shared" si="20"/>
        <v>24.496537368054369</v>
      </c>
      <c r="AG15" s="215">
        <f t="shared" si="20"/>
        <v>25.578769641298944</v>
      </c>
      <c r="AH15" s="215">
        <f t="shared" si="20"/>
        <v>28.01235943301889</v>
      </c>
      <c r="AI15" s="215">
        <f t="shared" si="20"/>
        <v>30.479433600249042</v>
      </c>
      <c r="AJ15" s="215">
        <f t="shared" si="20"/>
        <v>32.979992142989396</v>
      </c>
      <c r="AK15" s="215">
        <f t="shared" si="20"/>
        <v>35.514035061239959</v>
      </c>
      <c r="AL15" s="215">
        <f t="shared" si="20"/>
        <v>38.08156235500072</v>
      </c>
      <c r="AM15" s="215">
        <f t="shared" si="20"/>
        <v>40.682574024271688</v>
      </c>
      <c r="AN15" s="215">
        <f t="shared" si="20"/>
        <v>43.317070069052861</v>
      </c>
      <c r="AO15" s="215">
        <f t="shared" si="20"/>
        <v>45.985050489344232</v>
      </c>
      <c r="AP15" s="215">
        <f t="shared" si="20"/>
        <v>48.686515285145809</v>
      </c>
      <c r="AQ15" s="215">
        <f t="shared" si="20"/>
        <v>51.421464456457606</v>
      </c>
      <c r="AR15" s="215">
        <f t="shared" si="20"/>
        <v>53.669306467866669</v>
      </c>
      <c r="AS15" s="215">
        <f t="shared" si="20"/>
        <v>55.959176386596873</v>
      </c>
      <c r="AT15" s="215">
        <f t="shared" si="20"/>
        <v>58.29107421264824</v>
      </c>
      <c r="AU15" s="215">
        <f t="shared" si="20"/>
        <v>60.66499994602075</v>
      </c>
      <c r="AV15" s="215">
        <f t="shared" si="20"/>
        <v>63.080953586714422</v>
      </c>
      <c r="AW15" s="215">
        <f t="shared" si="20"/>
        <v>65.538935134729243</v>
      </c>
      <c r="AX15" s="215">
        <f t="shared" si="20"/>
        <v>68.038944590065213</v>
      </c>
      <c r="AY15" s="215">
        <f>AY9*AY3*365/10^6</f>
        <v>70.580981952722325</v>
      </c>
      <c r="AZ15" s="215">
        <f t="shared" ref="AZ15:BR15" si="21">AZ9*AZ3*365/10^6</f>
        <v>73.165047222700608</v>
      </c>
      <c r="BA15" s="215">
        <f t="shared" si="21"/>
        <v>75.791140400000003</v>
      </c>
      <c r="BB15" s="215">
        <f t="shared" si="21"/>
        <v>82.610359044920017</v>
      </c>
      <c r="BC15" s="215">
        <f t="shared" si="21"/>
        <v>89.577667726560023</v>
      </c>
      <c r="BD15" s="215">
        <f t="shared" si="21"/>
        <v>96.693066444920021</v>
      </c>
      <c r="BE15" s="215">
        <f t="shared" si="21"/>
        <v>103.95655520000004</v>
      </c>
      <c r="BF15" s="215">
        <f t="shared" si="21"/>
        <v>111.36813399180004</v>
      </c>
      <c r="BG15" s="215">
        <f t="shared" si="21"/>
        <v>118.92780282032004</v>
      </c>
      <c r="BH15" s="215">
        <f t="shared" si="21"/>
        <v>126.63556168556005</v>
      </c>
      <c r="BI15" s="215">
        <f t="shared" si="21"/>
        <v>134.49141058752005</v>
      </c>
      <c r="BJ15" s="215">
        <f>BJ9*BJ3*365/10^6</f>
        <v>142.49534952620004</v>
      </c>
      <c r="BK15" s="215">
        <f t="shared" si="21"/>
        <v>150.6473785016</v>
      </c>
      <c r="BL15" s="215">
        <f t="shared" si="21"/>
        <v>164.10022602090646</v>
      </c>
      <c r="BM15" s="215">
        <f t="shared" si="21"/>
        <v>177.83306244343234</v>
      </c>
      <c r="BN15" s="501">
        <f t="shared" si="21"/>
        <v>191.84588776917769</v>
      </c>
      <c r="BO15" s="215">
        <f t="shared" si="21"/>
        <v>206.13870199814244</v>
      </c>
      <c r="BP15" s="215">
        <f t="shared" si="21"/>
        <v>220.71150513032666</v>
      </c>
      <c r="BQ15" s="215">
        <f t="shared" si="21"/>
        <v>235.56429716573032</v>
      </c>
      <c r="BR15" s="666">
        <f t="shared" si="21"/>
        <v>250.69707810435347</v>
      </c>
      <c r="BS15" s="477"/>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483"/>
      <c r="BP16" s="678"/>
      <c r="BQ16" s="678"/>
      <c r="BS16" s="619"/>
    </row>
    <row r="17" spans="1:71" ht="46.8" x14ac:dyDescent="0.3">
      <c r="A17" s="79" t="s">
        <v>6</v>
      </c>
      <c r="B17" s="80" t="s">
        <v>51</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81">
        <v>2015</v>
      </c>
      <c r="BP17" s="144">
        <v>2016</v>
      </c>
      <c r="BQ17" s="464">
        <v>2017</v>
      </c>
      <c r="BR17" s="353">
        <v>2018</v>
      </c>
    </row>
    <row r="18" spans="1:71" ht="16.2" thickBot="1" x14ac:dyDescent="0.35">
      <c r="A18" s="44"/>
      <c r="B18" s="26"/>
      <c r="C18" s="155">
        <f>'Proportion going to landfill'!$D$39</f>
        <v>70</v>
      </c>
      <c r="D18" s="155">
        <f>'Proportion going to landfill'!$D$39</f>
        <v>70</v>
      </c>
      <c r="E18" s="155">
        <f>'Proportion going to landfill'!$D$39</f>
        <v>70</v>
      </c>
      <c r="F18" s="155">
        <f>'Proportion going to landfill'!$D$39</f>
        <v>70</v>
      </c>
      <c r="G18" s="155">
        <f>'Proportion going to landfill'!$D$39</f>
        <v>70</v>
      </c>
      <c r="H18" s="155">
        <f>'Proportion going to landfill'!$D$39</f>
        <v>70</v>
      </c>
      <c r="I18" s="155">
        <f>'Proportion going to landfill'!$D$39</f>
        <v>70</v>
      </c>
      <c r="J18" s="155">
        <f>'Proportion going to landfill'!$D$39</f>
        <v>70</v>
      </c>
      <c r="K18" s="155">
        <f>'Proportion going to landfill'!$D$39</f>
        <v>70</v>
      </c>
      <c r="L18" s="155">
        <f>'Proportion going to landfill'!$D$39</f>
        <v>70</v>
      </c>
      <c r="M18" s="155">
        <f>'Proportion going to landfill'!$D$39</f>
        <v>70</v>
      </c>
      <c r="N18" s="155">
        <f>'Proportion going to landfill'!$D$39</f>
        <v>70</v>
      </c>
      <c r="O18" s="155">
        <f>'Proportion going to landfill'!$D$39</f>
        <v>70</v>
      </c>
      <c r="P18" s="155">
        <f>'Proportion going to landfill'!$D$39</f>
        <v>70</v>
      </c>
      <c r="Q18" s="155">
        <f>'Proportion going to landfill'!$D$39</f>
        <v>70</v>
      </c>
      <c r="R18" s="155">
        <f>'Proportion going to landfill'!$D$39</f>
        <v>70</v>
      </c>
      <c r="S18" s="155">
        <f>'Proportion going to landfill'!$D$39</f>
        <v>70</v>
      </c>
      <c r="T18" s="155">
        <f>'Proportion going to landfill'!$D$39</f>
        <v>70</v>
      </c>
      <c r="U18" s="155">
        <f>'Proportion going to landfill'!$D$39</f>
        <v>70</v>
      </c>
      <c r="V18" s="155">
        <f>'Proportion going to landfill'!$D$39</f>
        <v>70</v>
      </c>
      <c r="W18" s="155">
        <f>'Proportion going to landfill'!$D$39</f>
        <v>70</v>
      </c>
      <c r="X18" s="155">
        <f>'Proportion going to landfill'!$D$39</f>
        <v>70</v>
      </c>
      <c r="Y18" s="155">
        <f>'Proportion going to landfill'!$D$39</f>
        <v>70</v>
      </c>
      <c r="Z18" s="155">
        <f>'Proportion going to landfill'!$D$39</f>
        <v>70</v>
      </c>
      <c r="AA18" s="155">
        <f>'Proportion going to landfill'!$D$39</f>
        <v>70</v>
      </c>
      <c r="AB18" s="155">
        <f>'Proportion going to landfill'!$D$39</f>
        <v>70</v>
      </c>
      <c r="AC18" s="155">
        <f>'Proportion going to landfill'!$D$39</f>
        <v>70</v>
      </c>
      <c r="AD18" s="155">
        <f>'Proportion going to landfill'!$D$39</f>
        <v>70</v>
      </c>
      <c r="AE18" s="155">
        <f>'Proportion going to landfill'!$D$39</f>
        <v>70</v>
      </c>
      <c r="AF18" s="155">
        <f>'Proportion going to landfill'!$D$39</f>
        <v>70</v>
      </c>
      <c r="AG18" s="155">
        <f>'Proportion going to landfill'!$D$39</f>
        <v>70</v>
      </c>
      <c r="AH18" s="155">
        <f>'Proportion going to landfill'!$D$39</f>
        <v>70</v>
      </c>
      <c r="AI18" s="155">
        <f>'Proportion going to landfill'!$D$39</f>
        <v>70</v>
      </c>
      <c r="AJ18" s="155">
        <f>'Proportion going to landfill'!$D$39</f>
        <v>70</v>
      </c>
      <c r="AK18" s="155">
        <f>'Proportion going to landfill'!$D$39</f>
        <v>70</v>
      </c>
      <c r="AL18" s="155">
        <f>'Proportion going to landfill'!$D$39</f>
        <v>70</v>
      </c>
      <c r="AM18" s="155">
        <f>'Proportion going to landfill'!$D$39</f>
        <v>70</v>
      </c>
      <c r="AN18" s="155">
        <f>'Proportion going to landfill'!$D$39</f>
        <v>70</v>
      </c>
      <c r="AO18" s="155">
        <f>'Proportion going to landfill'!$D$39</f>
        <v>70</v>
      </c>
      <c r="AP18" s="155">
        <f>'Proportion going to landfill'!$D$39</f>
        <v>70</v>
      </c>
      <c r="AQ18" s="155">
        <f>'Proportion going to landfill'!$D$39</f>
        <v>70</v>
      </c>
      <c r="AR18" s="155">
        <f>'Proportion going to landfill'!$D$39</f>
        <v>70</v>
      </c>
      <c r="AS18" s="155">
        <f>'Proportion going to landfill'!$D$39</f>
        <v>70</v>
      </c>
      <c r="AT18" s="155">
        <f>'Proportion going to landfill'!$D$39</f>
        <v>70</v>
      </c>
      <c r="AU18" s="155">
        <f>'Proportion going to landfill'!$D$39</f>
        <v>70</v>
      </c>
      <c r="AV18" s="155">
        <f>'Proportion going to landfill'!$D$39</f>
        <v>70</v>
      </c>
      <c r="AW18" s="155">
        <f>'Proportion going to landfill'!$D$39</f>
        <v>70</v>
      </c>
      <c r="AX18" s="155">
        <f>'Proportion going to landfill'!$D$39</f>
        <v>70</v>
      </c>
      <c r="AY18" s="155">
        <f>'Proportion going to landfill'!$D$39</f>
        <v>70</v>
      </c>
      <c r="AZ18" s="155">
        <f>'Proportion going to landfill'!$D$39</f>
        <v>70</v>
      </c>
      <c r="BA18" s="155">
        <f>'Proportion going to landfill'!$D$39</f>
        <v>70</v>
      </c>
      <c r="BB18" s="155">
        <f>'Proportion going to landfill'!$D$39</f>
        <v>70</v>
      </c>
      <c r="BC18" s="155">
        <f>'Proportion going to landfill'!$D$39</f>
        <v>70</v>
      </c>
      <c r="BD18" s="155">
        <f>'Proportion going to landfill'!$D$39</f>
        <v>70</v>
      </c>
      <c r="BE18" s="155">
        <f>'Proportion going to landfill'!$D$39</f>
        <v>70</v>
      </c>
      <c r="BF18" s="155">
        <f>'Proportion going to landfill'!$D$39</f>
        <v>70</v>
      </c>
      <c r="BG18" s="155">
        <f>'Proportion going to landfill'!$D$39</f>
        <v>70</v>
      </c>
      <c r="BH18" s="155">
        <f>'Proportion going to landfill'!$D$39</f>
        <v>70</v>
      </c>
      <c r="BI18" s="155">
        <f>'Proportion going to landfill'!$D$39</f>
        <v>70</v>
      </c>
      <c r="BJ18" s="155">
        <f>'Proportion going to landfill'!$D$39</f>
        <v>70</v>
      </c>
      <c r="BK18" s="155">
        <f>'Proportion going to landfill'!$E$39</f>
        <v>70</v>
      </c>
      <c r="BL18" s="155">
        <f>'Proportion going to landfill'!$E$39</f>
        <v>70</v>
      </c>
      <c r="BM18" s="155">
        <f>'Proportion going to landfill'!$F$39</f>
        <v>70</v>
      </c>
      <c r="BN18" s="495">
        <f>'Proportion going to landfill'!$G$39</f>
        <v>52.435780062281644</v>
      </c>
      <c r="BO18" s="214">
        <f>'Proportion going to landfill'!H39</f>
        <v>55.733688475043245</v>
      </c>
      <c r="BP18" s="603">
        <f>'Proportion going to landfill'!I39</f>
        <v>70</v>
      </c>
      <c r="BQ18" s="214">
        <f>'Proportion going to landfill'!J39</f>
        <v>70</v>
      </c>
      <c r="BR18" s="674">
        <f>'Proportion going to landfill'!K39</f>
        <v>70</v>
      </c>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78"/>
      <c r="BP19" s="765"/>
      <c r="BR19" s="678"/>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481">
        <v>2015</v>
      </c>
      <c r="BP20" s="144">
        <v>2016</v>
      </c>
      <c r="BQ20" s="464">
        <v>2017</v>
      </c>
      <c r="BR20" s="353">
        <v>2018</v>
      </c>
    </row>
    <row r="21" spans="1:71" ht="16.2" thickBot="1" x14ac:dyDescent="0.35">
      <c r="A21" s="44"/>
      <c r="B21" s="28"/>
      <c r="C21" s="154">
        <f t="shared" ref="C21:AH21" si="22">C18%*C15</f>
        <v>2.2895154014995986</v>
      </c>
      <c r="D21" s="154">
        <f t="shared" si="22"/>
        <v>2.6481505779084542</v>
      </c>
      <c r="E21" s="154">
        <f t="shared" si="22"/>
        <v>3.0152233911940609</v>
      </c>
      <c r="F21" s="154">
        <f t="shared" si="22"/>
        <v>3.3907338413564161</v>
      </c>
      <c r="G21" s="154">
        <f t="shared" si="22"/>
        <v>3.7746819283955215</v>
      </c>
      <c r="H21" s="154">
        <f t="shared" si="22"/>
        <v>4.1670676523113777</v>
      </c>
      <c r="I21" s="154">
        <f t="shared" si="22"/>
        <v>4.5678910131039832</v>
      </c>
      <c r="J21" s="154">
        <f t="shared" si="22"/>
        <v>4.977152010773338</v>
      </c>
      <c r="K21" s="154">
        <f t="shared" si="22"/>
        <v>5.3948506453194431</v>
      </c>
      <c r="L21" s="154">
        <f t="shared" si="22"/>
        <v>5.8209869167422994</v>
      </c>
      <c r="M21" s="154">
        <f t="shared" si="22"/>
        <v>6.2555608250419077</v>
      </c>
      <c r="N21" s="154">
        <f t="shared" si="22"/>
        <v>6.6920750705984711</v>
      </c>
      <c r="O21" s="154">
        <f t="shared" si="22"/>
        <v>7.1368693534695957</v>
      </c>
      <c r="P21" s="154">
        <f t="shared" si="22"/>
        <v>7.589943673655287</v>
      </c>
      <c r="Q21" s="154">
        <f t="shared" si="22"/>
        <v>8.051298031155536</v>
      </c>
      <c r="R21" s="154">
        <f t="shared" si="22"/>
        <v>8.5209324259703507</v>
      </c>
      <c r="S21" s="154">
        <f t="shared" si="22"/>
        <v>8.9988468580997267</v>
      </c>
      <c r="T21" s="154">
        <f t="shared" si="22"/>
        <v>9.4850413275436658</v>
      </c>
      <c r="U21" s="154">
        <f t="shared" si="22"/>
        <v>9.9795158343021644</v>
      </c>
      <c r="V21" s="154">
        <f t="shared" si="22"/>
        <v>10.482270378375228</v>
      </c>
      <c r="W21" s="154">
        <f t="shared" si="22"/>
        <v>10.993304959762858</v>
      </c>
      <c r="X21" s="154">
        <f t="shared" si="22"/>
        <v>11.618109126320942</v>
      </c>
      <c r="Y21" s="154">
        <f t="shared" si="22"/>
        <v>12.257664228958259</v>
      </c>
      <c r="Z21" s="154">
        <f t="shared" si="22"/>
        <v>12.911970267674814</v>
      </c>
      <c r="AA21" s="154">
        <f t="shared" si="22"/>
        <v>13.581027242470604</v>
      </c>
      <c r="AB21" s="154">
        <f t="shared" si="22"/>
        <v>14.264835153345624</v>
      </c>
      <c r="AC21" s="154">
        <f t="shared" si="22"/>
        <v>14.96339400029988</v>
      </c>
      <c r="AD21" s="154">
        <f t="shared" si="22"/>
        <v>15.676703783333373</v>
      </c>
      <c r="AE21" s="154">
        <f t="shared" si="22"/>
        <v>16.404764502446096</v>
      </c>
      <c r="AF21" s="154">
        <f t="shared" si="22"/>
        <v>17.147576157638056</v>
      </c>
      <c r="AG21" s="154">
        <f t="shared" si="22"/>
        <v>17.905138748909259</v>
      </c>
      <c r="AH21" s="154">
        <f t="shared" si="22"/>
        <v>19.608651603113223</v>
      </c>
      <c r="AI21" s="154">
        <f t="shared" ref="AI21:BR21" si="23">AI18%*AI15</f>
        <v>21.335603520174327</v>
      </c>
      <c r="AJ21" s="154">
        <f t="shared" si="23"/>
        <v>23.085994500092575</v>
      </c>
      <c r="AK21" s="154">
        <f t="shared" si="23"/>
        <v>24.859824542867969</v>
      </c>
      <c r="AL21" s="154">
        <f t="shared" si="23"/>
        <v>26.657093648500503</v>
      </c>
      <c r="AM21" s="154">
        <f t="shared" si="23"/>
        <v>28.47780181699018</v>
      </c>
      <c r="AN21" s="154">
        <f t="shared" si="23"/>
        <v>30.321949048337</v>
      </c>
      <c r="AO21" s="154">
        <f t="shared" si="23"/>
        <v>32.189535342540964</v>
      </c>
      <c r="AP21" s="154">
        <f t="shared" si="23"/>
        <v>34.080560699602067</v>
      </c>
      <c r="AQ21" s="154">
        <f t="shared" si="23"/>
        <v>35.995025119520321</v>
      </c>
      <c r="AR21" s="154">
        <f t="shared" si="23"/>
        <v>37.568514527506665</v>
      </c>
      <c r="AS21" s="154">
        <f t="shared" si="23"/>
        <v>39.17142347061781</v>
      </c>
      <c r="AT21" s="154">
        <f t="shared" si="23"/>
        <v>40.803751948853765</v>
      </c>
      <c r="AU21" s="154">
        <f t="shared" si="23"/>
        <v>42.465499962214523</v>
      </c>
      <c r="AV21" s="154">
        <f t="shared" si="23"/>
        <v>44.156667510700096</v>
      </c>
      <c r="AW21" s="154">
        <f t="shared" si="23"/>
        <v>45.877254594310465</v>
      </c>
      <c r="AX21" s="154">
        <f t="shared" si="23"/>
        <v>47.627261213045649</v>
      </c>
      <c r="AY21" s="154">
        <f t="shared" si="23"/>
        <v>49.406687366905622</v>
      </c>
      <c r="AZ21" s="154">
        <f t="shared" si="23"/>
        <v>51.215533055890425</v>
      </c>
      <c r="BA21" s="154">
        <f t="shared" si="23"/>
        <v>53.053798280000002</v>
      </c>
      <c r="BB21" s="154">
        <f t="shared" si="23"/>
        <v>57.82725133144401</v>
      </c>
      <c r="BC21" s="154">
        <f t="shared" si="23"/>
        <v>62.704367408592013</v>
      </c>
      <c r="BD21" s="154">
        <f t="shared" si="23"/>
        <v>67.685146511444003</v>
      </c>
      <c r="BE21" s="154">
        <f t="shared" si="23"/>
        <v>72.769588640000023</v>
      </c>
      <c r="BF21" s="154">
        <f t="shared" si="23"/>
        <v>77.957693794260024</v>
      </c>
      <c r="BG21" s="154">
        <f t="shared" si="23"/>
        <v>83.249461974224019</v>
      </c>
      <c r="BH21" s="154">
        <f t="shared" si="23"/>
        <v>88.644893179892023</v>
      </c>
      <c r="BI21" s="154">
        <f t="shared" si="23"/>
        <v>94.143987411264035</v>
      </c>
      <c r="BJ21" s="154">
        <f t="shared" si="23"/>
        <v>99.746744668340028</v>
      </c>
      <c r="BK21" s="154">
        <f t="shared" si="23"/>
        <v>105.45316495112</v>
      </c>
      <c r="BL21" s="154">
        <f t="shared" si="23"/>
        <v>114.87015821463451</v>
      </c>
      <c r="BM21" s="154">
        <f t="shared" si="23"/>
        <v>124.48314371040263</v>
      </c>
      <c r="BN21" s="212">
        <f t="shared" si="23"/>
        <v>100.59588776917769</v>
      </c>
      <c r="BO21" s="212">
        <f t="shared" si="23"/>
        <v>114.88870199814244</v>
      </c>
      <c r="BP21" s="212">
        <f t="shared" si="23"/>
        <v>154.49805359122865</v>
      </c>
      <c r="BQ21" s="212">
        <f t="shared" si="23"/>
        <v>164.89500801601122</v>
      </c>
      <c r="BR21" s="672">
        <f t="shared" si="23"/>
        <v>175.48795467304743</v>
      </c>
      <c r="BS21" s="477"/>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483"/>
      <c r="BP22" s="483"/>
      <c r="BQ22" s="678"/>
      <c r="BS22" s="619"/>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707">
        <v>2015</v>
      </c>
      <c r="BP23" s="481">
        <v>2016</v>
      </c>
      <c r="BQ23" s="464">
        <v>2017</v>
      </c>
      <c r="BR23" s="353">
        <v>2018</v>
      </c>
    </row>
    <row r="24" spans="1:71" ht="16.2" thickBot="1" x14ac:dyDescent="0.35">
      <c r="A24" s="44"/>
      <c r="B24" s="26"/>
      <c r="C24" s="7">
        <v>0</v>
      </c>
      <c r="D24" s="7">
        <v>0</v>
      </c>
      <c r="E24" s="7">
        <v>0</v>
      </c>
      <c r="F24" s="156">
        <f t="shared" ref="F24:AT24" si="24">F21*$B$44*$B$36*$B$37</f>
        <v>5.9413794661783662E-2</v>
      </c>
      <c r="G24" s="156">
        <f t="shared" si="24"/>
        <v>6.614148662211769E-2</v>
      </c>
      <c r="H24" s="156">
        <f t="shared" si="24"/>
        <v>7.3017026230860885E-2</v>
      </c>
      <c r="I24" s="156">
        <f t="shared" si="24"/>
        <v>8.0040413488013232E-2</v>
      </c>
      <c r="J24" s="156">
        <f t="shared" si="24"/>
        <v>8.7211648393574745E-2</v>
      </c>
      <c r="K24" s="156">
        <f t="shared" si="24"/>
        <v>9.4530730947545411E-2</v>
      </c>
      <c r="L24" s="156">
        <f t="shared" si="24"/>
        <v>0.10199766114992526</v>
      </c>
      <c r="M24" s="156">
        <f t="shared" si="24"/>
        <v>0.10961243900071432</v>
      </c>
      <c r="N24" s="156">
        <f t="shared" si="24"/>
        <v>0.11726121621705465</v>
      </c>
      <c r="O24" s="156">
        <f t="shared" si="24"/>
        <v>0.12505507955923564</v>
      </c>
      <c r="P24" s="156">
        <f t="shared" si="24"/>
        <v>0.1329940290272574</v>
      </c>
      <c r="Q24" s="156">
        <f t="shared" si="24"/>
        <v>0.14107806462111977</v>
      </c>
      <c r="R24" s="156">
        <f t="shared" si="24"/>
        <v>0.14930718634082288</v>
      </c>
      <c r="S24" s="156">
        <f t="shared" si="24"/>
        <v>0.15768139418636665</v>
      </c>
      <c r="T24" s="156">
        <f t="shared" si="24"/>
        <v>0.16620068815775113</v>
      </c>
      <c r="U24" s="156">
        <f t="shared" si="24"/>
        <v>0.17486506825497625</v>
      </c>
      <c r="V24" s="156">
        <f t="shared" si="24"/>
        <v>0.18367453447804208</v>
      </c>
      <c r="W24" s="156">
        <f t="shared" si="24"/>
        <v>0.19262908682694868</v>
      </c>
      <c r="X24" s="156">
        <f t="shared" si="24"/>
        <v>0.20357715535504606</v>
      </c>
      <c r="Y24" s="156">
        <f t="shared" si="24"/>
        <v>0.21478369568549818</v>
      </c>
      <c r="Z24" s="156">
        <f t="shared" si="24"/>
        <v>0.22624870781830514</v>
      </c>
      <c r="AA24" s="156">
        <f t="shared" si="24"/>
        <v>0.23797219175346693</v>
      </c>
      <c r="AB24" s="156">
        <f t="shared" si="24"/>
        <v>0.24995414749098335</v>
      </c>
      <c r="AC24" s="156">
        <f t="shared" si="24"/>
        <v>0.26219457503085464</v>
      </c>
      <c r="AD24" s="156">
        <f t="shared" si="24"/>
        <v>0.27469347437308067</v>
      </c>
      <c r="AE24" s="156">
        <f t="shared" si="24"/>
        <v>0.28745084551766148</v>
      </c>
      <c r="AF24" s="156">
        <f t="shared" si="24"/>
        <v>0.30046668846459706</v>
      </c>
      <c r="AG24" s="156">
        <f t="shared" si="24"/>
        <v>0.31374100321388765</v>
      </c>
      <c r="AH24" s="156">
        <f t="shared" si="24"/>
        <v>0.34359063685039115</v>
      </c>
      <c r="AI24" s="156">
        <f t="shared" si="24"/>
        <v>0.37385097912190268</v>
      </c>
      <c r="AJ24" s="156">
        <f t="shared" si="24"/>
        <v>0.40452203002842213</v>
      </c>
      <c r="AK24" s="156">
        <f t="shared" si="24"/>
        <v>0.43560378956994966</v>
      </c>
      <c r="AL24" s="156">
        <f t="shared" si="24"/>
        <v>0.46709625774648522</v>
      </c>
      <c r="AM24" s="156">
        <f t="shared" si="24"/>
        <v>0.49899943455802875</v>
      </c>
      <c r="AN24" s="156">
        <f t="shared" si="24"/>
        <v>0.5313133200045802</v>
      </c>
      <c r="AO24" s="156">
        <f t="shared" si="24"/>
        <v>0.56403791408613979</v>
      </c>
      <c r="AP24" s="156">
        <f t="shared" si="24"/>
        <v>0.5971732168027073</v>
      </c>
      <c r="AQ24" s="156">
        <f t="shared" si="24"/>
        <v>0.63071922815428294</v>
      </c>
      <c r="AR24" s="156">
        <f t="shared" si="24"/>
        <v>0.6582905389567828</v>
      </c>
      <c r="AS24" s="156">
        <f t="shared" si="24"/>
        <v>0.68637735062155347</v>
      </c>
      <c r="AT24" s="156">
        <f t="shared" si="24"/>
        <v>0.71497966314859518</v>
      </c>
      <c r="AU24" s="156">
        <f>AU21*$B$45*$B$36*$B$37</f>
        <v>0.8002198812879705</v>
      </c>
      <c r="AV24" s="156">
        <f t="shared" ref="AV24:BD24" si="25">AV21*$B$45*$B$36*$B$37</f>
        <v>0.83208824257163261</v>
      </c>
      <c r="AW24" s="156">
        <f t="shared" si="25"/>
        <v>0.86451098557518646</v>
      </c>
      <c r="AX24" s="156">
        <f t="shared" si="25"/>
        <v>0.89748811029863218</v>
      </c>
      <c r="AY24" s="156">
        <f t="shared" si="25"/>
        <v>0.93101961674196954</v>
      </c>
      <c r="AZ24" s="156">
        <f t="shared" si="25"/>
        <v>0.96510550490519931</v>
      </c>
      <c r="BA24" s="156">
        <f t="shared" si="25"/>
        <v>0.99974577478832005</v>
      </c>
      <c r="BB24" s="156">
        <f t="shared" si="25"/>
        <v>1.0896967240897311</v>
      </c>
      <c r="BC24" s="156">
        <f t="shared" si="25"/>
        <v>1.1816010994475079</v>
      </c>
      <c r="BD24" s="156">
        <f t="shared" si="25"/>
        <v>1.2754589008616508</v>
      </c>
      <c r="BE24" s="156">
        <f>BE21*$B$46*$B$36*$B$37</f>
        <v>1.6478048682159827</v>
      </c>
      <c r="BF24" s="156">
        <f t="shared" ref="BF24:BR24" si="26">BF21*$B$46*$B$36*$B$37</f>
        <v>1.7652850558847479</v>
      </c>
      <c r="BG24" s="156">
        <f t="shared" si="26"/>
        <v>1.8851126037846411</v>
      </c>
      <c r="BH24" s="156">
        <f t="shared" si="26"/>
        <v>2.0072875119156612</v>
      </c>
      <c r="BI24" s="156">
        <f t="shared" si="26"/>
        <v>2.13180978027781</v>
      </c>
      <c r="BJ24" s="156">
        <f t="shared" si="26"/>
        <v>2.2586794088710853</v>
      </c>
      <c r="BK24" s="156">
        <f t="shared" si="26"/>
        <v>2.3878963976954881</v>
      </c>
      <c r="BL24" s="156">
        <f t="shared" si="26"/>
        <v>2.6011361264555699</v>
      </c>
      <c r="BM24" s="156">
        <f t="shared" si="26"/>
        <v>2.8188139310722806</v>
      </c>
      <c r="BN24" s="497">
        <f t="shared" si="26"/>
        <v>2.2779075254720249</v>
      </c>
      <c r="BO24" s="497">
        <f t="shared" si="26"/>
        <v>2.6015560345148372</v>
      </c>
      <c r="BP24" s="156">
        <f t="shared" si="26"/>
        <v>3.4984758000621876</v>
      </c>
      <c r="BQ24" s="605">
        <f t="shared" si="26"/>
        <v>3.7339059081054149</v>
      </c>
      <c r="BR24" s="675">
        <f t="shared" si="26"/>
        <v>3.9737740920052715</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P25" s="678"/>
      <c r="BQ25" s="678"/>
      <c r="BR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481">
        <v>2016</v>
      </c>
      <c r="BQ26" s="464">
        <v>2017</v>
      </c>
      <c r="BR26" s="353">
        <v>2018</v>
      </c>
    </row>
    <row r="27" spans="1:71" ht="16.2" thickBot="1" x14ac:dyDescent="0.35">
      <c r="A27" s="44"/>
      <c r="B27" s="28"/>
      <c r="C27" s="7">
        <v>0</v>
      </c>
      <c r="D27" s="7">
        <v>0</v>
      </c>
      <c r="E27" s="7">
        <v>0</v>
      </c>
      <c r="F27" s="151">
        <f>F24+(E27*$B$38)</f>
        <v>5.9413794661783662E-2</v>
      </c>
      <c r="G27" s="151">
        <f t="shared" ref="G27:BO27" si="27">G24+(F27*$B$38)</f>
        <v>0.11626769833191251</v>
      </c>
      <c r="H27" s="151">
        <f t="shared" si="27"/>
        <v>0.17110972161873433</v>
      </c>
      <c r="I27" s="151">
        <f t="shared" si="27"/>
        <v>0.22440220994101295</v>
      </c>
      <c r="J27" s="151">
        <f t="shared" si="27"/>
        <v>0.27653523473713976</v>
      </c>
      <c r="K27" s="151">
        <f t="shared" si="27"/>
        <v>0.32783789135633545</v>
      </c>
      <c r="L27" s="151">
        <f t="shared" si="27"/>
        <v>0.37858783085996822</v>
      </c>
      <c r="M27" s="151">
        <f t="shared" si="27"/>
        <v>0.42901930180871006</v>
      </c>
      <c r="N27" s="151">
        <f t="shared" si="27"/>
        <v>0.47921608667215376</v>
      </c>
      <c r="O27" s="151">
        <f t="shared" si="27"/>
        <v>0.52935995777834755</v>
      </c>
      <c r="P27" s="151">
        <f t="shared" si="27"/>
        <v>0.57960427274820436</v>
      </c>
      <c r="Q27" s="151">
        <f t="shared" si="27"/>
        <v>0.63007841629140215</v>
      </c>
      <c r="R27" s="151">
        <f t="shared" si="27"/>
        <v>0.68089154765936144</v>
      </c>
      <c r="S27" s="151">
        <f t="shared" si="27"/>
        <v>0.73213576229520161</v>
      </c>
      <c r="T27" s="151">
        <f t="shared" si="27"/>
        <v>0.78388875925358825</v>
      </c>
      <c r="U27" s="151">
        <f t="shared" si="27"/>
        <v>0.83621609164867594</v>
      </c>
      <c r="V27" s="151">
        <f t="shared" si="27"/>
        <v>0.88917306531132501</v>
      </c>
      <c r="W27" s="151">
        <f t="shared" si="27"/>
        <v>0.94280634064762958</v>
      </c>
      <c r="X27" s="151">
        <f t="shared" si="27"/>
        <v>0.9990037141477689</v>
      </c>
      <c r="Y27" s="151">
        <f t="shared" si="27"/>
        <v>1.0576228369876888</v>
      </c>
      <c r="Z27" s="151">
        <f t="shared" si="27"/>
        <v>1.1185436123560042</v>
      </c>
      <c r="AA27" s="151">
        <f t="shared" si="27"/>
        <v>1.1816647170124235</v>
      </c>
      <c r="AB27" s="151">
        <f t="shared" si="27"/>
        <v>1.2469006665972471</v>
      </c>
      <c r="AC27" s="151">
        <f t="shared" si="27"/>
        <v>1.3141793396926027</v>
      </c>
      <c r="AD27" s="151">
        <f t="shared" si="27"/>
        <v>1.383439888923202</v>
      </c>
      <c r="AE27" s="151">
        <f t="shared" si="27"/>
        <v>1.4546309785944807</v>
      </c>
      <c r="AF27" s="151">
        <f t="shared" si="27"/>
        <v>1.5277092978236939</v>
      </c>
      <c r="AG27" s="151">
        <f t="shared" si="27"/>
        <v>1.6026383060988254</v>
      </c>
      <c r="AH27" s="151">
        <f t="shared" si="27"/>
        <v>1.6957040220169763</v>
      </c>
      <c r="AI27" s="151">
        <f t="shared" si="27"/>
        <v>1.804482018405563</v>
      </c>
      <c r="AJ27" s="151">
        <f t="shared" si="27"/>
        <v>1.9269268553054024</v>
      </c>
      <c r="AK27" s="151">
        <f t="shared" si="27"/>
        <v>2.0613128365710569</v>
      </c>
      <c r="AL27" s="151">
        <f t="shared" si="27"/>
        <v>2.2061840274179296</v>
      </c>
      <c r="AM27" s="151">
        <f t="shared" si="27"/>
        <v>2.3603120852420205</v>
      </c>
      <c r="AN27" s="151">
        <f t="shared" si="27"/>
        <v>2.5226606823391191</v>
      </c>
      <c r="AO27" s="151">
        <f t="shared" si="27"/>
        <v>2.6923554900756539</v>
      </c>
      <c r="AP27" s="151">
        <f t="shared" si="27"/>
        <v>2.8686588551433347</v>
      </c>
      <c r="AQ27" s="151">
        <f t="shared" si="27"/>
        <v>3.0509484344295852</v>
      </c>
      <c r="AR27" s="151">
        <f t="shared" si="27"/>
        <v>3.2323137605076226</v>
      </c>
      <c r="AS27" s="151">
        <f t="shared" si="27"/>
        <v>3.4134148137901117</v>
      </c>
      <c r="AT27" s="151">
        <f t="shared" si="27"/>
        <v>3.5948084063453249</v>
      </c>
      <c r="AU27" s="151">
        <f t="shared" si="27"/>
        <v>3.8330867139550477</v>
      </c>
      <c r="AV27" s="151">
        <f t="shared" si="27"/>
        <v>4.0659856433262789</v>
      </c>
      <c r="AW27" s="151">
        <f t="shared" si="27"/>
        <v>4.294900482266538</v>
      </c>
      <c r="AX27" s="151">
        <f t="shared" si="27"/>
        <v>4.5210084067571596</v>
      </c>
      <c r="AY27" s="151">
        <f t="shared" si="27"/>
        <v>4.7453025762621355</v>
      </c>
      <c r="AZ27" s="151">
        <f t="shared" si="27"/>
        <v>4.9686208992476235</v>
      </c>
      <c r="BA27" s="151">
        <f t="shared" si="27"/>
        <v>5.1916703020664521</v>
      </c>
      <c r="BB27" s="151">
        <f t="shared" si="27"/>
        <v>5.4698035018214197</v>
      </c>
      <c r="BC27" s="151">
        <f t="shared" si="27"/>
        <v>5.7963632082147649</v>
      </c>
      <c r="BD27" s="151">
        <f t="shared" si="27"/>
        <v>6.165732800648887</v>
      </c>
      <c r="BE27" s="151">
        <f t="shared" si="27"/>
        <v>6.8497083902973621</v>
      </c>
      <c r="BF27" s="151">
        <f t="shared" si="27"/>
        <v>7.544244889656385</v>
      </c>
      <c r="BG27" s="151">
        <f t="shared" si="27"/>
        <v>8.2500387742501982</v>
      </c>
      <c r="BH27" s="151">
        <f t="shared" si="27"/>
        <v>8.9676776463314027</v>
      </c>
      <c r="BI27" s="151">
        <f t="shared" si="27"/>
        <v>9.6976572539848114</v>
      </c>
      <c r="BJ27" s="151">
        <f t="shared" si="27"/>
        <v>10.440395849799668</v>
      </c>
      <c r="BK27" s="151">
        <f t="shared" si="27"/>
        <v>11.196246304989733</v>
      </c>
      <c r="BL27" s="151">
        <f t="shared" si="27"/>
        <v>12.047181709534893</v>
      </c>
      <c r="BM27" s="151">
        <f t="shared" si="27"/>
        <v>12.982776430288704</v>
      </c>
      <c r="BN27" s="260">
        <f t="shared" si="27"/>
        <v>13.231212286263226</v>
      </c>
      <c r="BO27" s="260">
        <f t="shared" si="27"/>
        <v>13.764461080623166</v>
      </c>
      <c r="BP27" s="260">
        <f t="shared" ref="BP27" si="28">BP24+(BO27*$B$38)</f>
        <v>15.111272022323121</v>
      </c>
      <c r="BQ27" s="260">
        <f t="shared" ref="BQ27" si="29">BQ24+(BP27*$B$38)</f>
        <v>16.482979164698655</v>
      </c>
      <c r="BR27" s="682">
        <f t="shared" ref="BR27" si="30">BR24+(BQ27*$B$38)</f>
        <v>17.880128801735196</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213"/>
      <c r="BO28" s="483"/>
      <c r="BP28" s="678"/>
      <c r="BR28" s="483"/>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481">
        <v>2015</v>
      </c>
      <c r="BP29" s="144">
        <v>2016</v>
      </c>
      <c r="BQ29" s="464">
        <v>2017</v>
      </c>
      <c r="BR29" s="353">
        <v>2018</v>
      </c>
    </row>
    <row r="30" spans="1:71" ht="16.2" thickBot="1" x14ac:dyDescent="0.35">
      <c r="A30" s="44"/>
      <c r="B30" s="26"/>
      <c r="C30" s="7">
        <v>0</v>
      </c>
      <c r="D30" s="7">
        <v>0</v>
      </c>
      <c r="E30" s="7">
        <v>0</v>
      </c>
      <c r="F30" s="7">
        <f>E27*(1-$B$38)</f>
        <v>0</v>
      </c>
      <c r="G30" s="154">
        <f>F27*(1-$B$38)</f>
        <v>9.2875829519888341E-3</v>
      </c>
      <c r="H30" s="154">
        <f t="shared" ref="H30:BO30" si="31">G27*(1-$B$38)</f>
        <v>1.8175002944039079E-2</v>
      </c>
      <c r="I30" s="154">
        <f t="shared" si="31"/>
        <v>2.6747925165734619E-2</v>
      </c>
      <c r="J30" s="154">
        <f t="shared" si="31"/>
        <v>3.5078623597447949E-2</v>
      </c>
      <c r="K30" s="154">
        <f t="shared" si="31"/>
        <v>4.3228074328349679E-2</v>
      </c>
      <c r="L30" s="154">
        <f t="shared" si="31"/>
        <v>5.1247721646292509E-2</v>
      </c>
      <c r="M30" s="154">
        <f t="shared" si="31"/>
        <v>5.9180968051972503E-2</v>
      </c>
      <c r="N30" s="154">
        <f t="shared" si="31"/>
        <v>6.7064431353610968E-2</v>
      </c>
      <c r="O30" s="154">
        <f t="shared" si="31"/>
        <v>7.4911208453041819E-2</v>
      </c>
      <c r="P30" s="154">
        <f t="shared" si="31"/>
        <v>8.2749714057400559E-2</v>
      </c>
      <c r="Q30" s="154">
        <f t="shared" si="31"/>
        <v>9.0603921077921978E-2</v>
      </c>
      <c r="R30" s="154">
        <f t="shared" si="31"/>
        <v>9.8494054972863607E-2</v>
      </c>
      <c r="S30" s="154">
        <f t="shared" si="31"/>
        <v>0.10643717955052646</v>
      </c>
      <c r="T30" s="154">
        <f t="shared" si="31"/>
        <v>0.11444769119936445</v>
      </c>
      <c r="U30" s="154">
        <f t="shared" si="31"/>
        <v>0.1225377358598886</v>
      </c>
      <c r="V30" s="154">
        <f t="shared" si="31"/>
        <v>0.13071756081539296</v>
      </c>
      <c r="W30" s="154">
        <f t="shared" si="31"/>
        <v>0.13899581149064408</v>
      </c>
      <c r="X30" s="154">
        <f t="shared" si="31"/>
        <v>0.1473797818549068</v>
      </c>
      <c r="Y30" s="154">
        <f t="shared" si="31"/>
        <v>0.15616457284557828</v>
      </c>
      <c r="Z30" s="154">
        <f t="shared" si="31"/>
        <v>0.16532793244998964</v>
      </c>
      <c r="AA30" s="154">
        <f t="shared" si="31"/>
        <v>0.17485108709704753</v>
      </c>
      <c r="AB30" s="154">
        <f t="shared" si="31"/>
        <v>0.18471819790615979</v>
      </c>
      <c r="AC30" s="154">
        <f t="shared" si="31"/>
        <v>0.19491590193549913</v>
      </c>
      <c r="AD30" s="154">
        <f t="shared" si="31"/>
        <v>0.20543292514248132</v>
      </c>
      <c r="AE30" s="154">
        <f t="shared" si="31"/>
        <v>0.21625975584638282</v>
      </c>
      <c r="AF30" s="154">
        <f t="shared" si="31"/>
        <v>0.22738836923538372</v>
      </c>
      <c r="AG30" s="154">
        <f t="shared" si="31"/>
        <v>0.23881199493875607</v>
      </c>
      <c r="AH30" s="154">
        <f t="shared" si="31"/>
        <v>0.25052492093224032</v>
      </c>
      <c r="AI30" s="154">
        <f t="shared" si="31"/>
        <v>0.26507298273331609</v>
      </c>
      <c r="AJ30" s="154">
        <f t="shared" si="31"/>
        <v>0.28207719312858276</v>
      </c>
      <c r="AK30" s="154">
        <f t="shared" si="31"/>
        <v>0.30121780830429523</v>
      </c>
      <c r="AL30" s="154">
        <f t="shared" si="31"/>
        <v>0.32222506689961272</v>
      </c>
      <c r="AM30" s="154">
        <f t="shared" si="31"/>
        <v>0.34487137673393803</v>
      </c>
      <c r="AN30" s="154">
        <f t="shared" si="31"/>
        <v>0.36896472290748139</v>
      </c>
      <c r="AO30" s="154">
        <f t="shared" si="31"/>
        <v>0.39434310634960457</v>
      </c>
      <c r="AP30" s="154">
        <f t="shared" si="31"/>
        <v>0.42086985173502628</v>
      </c>
      <c r="AQ30" s="154">
        <f t="shared" si="31"/>
        <v>0.44842964886803272</v>
      </c>
      <c r="AR30" s="154">
        <f t="shared" si="31"/>
        <v>0.4769252128787454</v>
      </c>
      <c r="AS30" s="154">
        <f t="shared" si="31"/>
        <v>0.50527629733906432</v>
      </c>
      <c r="AT30" s="154">
        <f t="shared" si="31"/>
        <v>0.5335860705933817</v>
      </c>
      <c r="AU30" s="154">
        <f t="shared" si="31"/>
        <v>0.56194157367824782</v>
      </c>
      <c r="AV30" s="154">
        <f t="shared" si="31"/>
        <v>0.59918931320040103</v>
      </c>
      <c r="AW30" s="154">
        <f t="shared" si="31"/>
        <v>0.63559614663492714</v>
      </c>
      <c r="AX30" s="154">
        <f t="shared" si="31"/>
        <v>0.67138018580801095</v>
      </c>
      <c r="AY30" s="154">
        <f t="shared" si="31"/>
        <v>0.70672544723699426</v>
      </c>
      <c r="AZ30" s="154">
        <f t="shared" si="31"/>
        <v>0.7417871819197116</v>
      </c>
      <c r="BA30" s="154">
        <f t="shared" si="31"/>
        <v>0.7766963719694906</v>
      </c>
      <c r="BB30" s="154">
        <f t="shared" si="31"/>
        <v>0.81156352433476342</v>
      </c>
      <c r="BC30" s="154">
        <f t="shared" si="31"/>
        <v>0.85504139305416216</v>
      </c>
      <c r="BD30" s="154">
        <f t="shared" si="31"/>
        <v>0.90608930842752877</v>
      </c>
      <c r="BE30" s="154">
        <f t="shared" si="31"/>
        <v>0.96382927856750744</v>
      </c>
      <c r="BF30" s="154">
        <f t="shared" si="31"/>
        <v>1.0707485565257246</v>
      </c>
      <c r="BG30" s="154">
        <f t="shared" si="31"/>
        <v>1.1793187191908274</v>
      </c>
      <c r="BH30" s="154">
        <f t="shared" si="31"/>
        <v>1.2896486398344567</v>
      </c>
      <c r="BI30" s="154">
        <f t="shared" si="31"/>
        <v>1.4018301726244007</v>
      </c>
      <c r="BJ30" s="154">
        <f t="shared" si="31"/>
        <v>1.5159408130562295</v>
      </c>
      <c r="BK30" s="154">
        <f t="shared" si="31"/>
        <v>1.6320459425054228</v>
      </c>
      <c r="BL30" s="154">
        <f t="shared" si="31"/>
        <v>1.7502007219104099</v>
      </c>
      <c r="BM30" s="154">
        <f t="shared" si="31"/>
        <v>1.8832192103184704</v>
      </c>
      <c r="BN30" s="212">
        <f t="shared" si="31"/>
        <v>2.0294716694975015</v>
      </c>
      <c r="BO30" s="154">
        <f t="shared" si="31"/>
        <v>2.0683072401548976</v>
      </c>
      <c r="BP30" s="154">
        <f t="shared" ref="BP30" si="32">BO27*(1-$B$38)</f>
        <v>2.1516648583622326</v>
      </c>
      <c r="BQ30" s="154">
        <f t="shared" ref="BQ30" si="33">BP27*(1-$B$38)</f>
        <v>2.3621987657298824</v>
      </c>
      <c r="BR30" s="672">
        <f t="shared" ref="BR30" si="34">BQ27*(1-$B$38)</f>
        <v>2.5766244549687305</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678"/>
      <c r="BQ31" s="678"/>
      <c r="BR31" s="678"/>
      <c r="BS31" s="619"/>
    </row>
    <row r="32" spans="1:71" ht="49.2"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481">
        <v>2015</v>
      </c>
      <c r="BP32" s="144">
        <v>2016</v>
      </c>
      <c r="BQ32" s="464">
        <v>2017</v>
      </c>
      <c r="BR32" s="353">
        <v>2018</v>
      </c>
    </row>
    <row r="33" spans="1:71" ht="16.2" thickBot="1" x14ac:dyDescent="0.35">
      <c r="A33" s="44"/>
      <c r="B33" s="28"/>
      <c r="C33" s="7">
        <v>0</v>
      </c>
      <c r="D33" s="7">
        <v>0</v>
      </c>
      <c r="E33" s="7">
        <v>0</v>
      </c>
      <c r="F33" s="7">
        <f t="shared" ref="F33:AK33" si="35">F30*$B$39*16/12</f>
        <v>0</v>
      </c>
      <c r="G33" s="151">
        <f t="shared" si="35"/>
        <v>6.1917219679925558E-3</v>
      </c>
      <c r="H33" s="151">
        <f t="shared" si="35"/>
        <v>1.2116668629359386E-2</v>
      </c>
      <c r="I33" s="151">
        <f t="shared" si="35"/>
        <v>1.7831950110489745E-2</v>
      </c>
      <c r="J33" s="151">
        <f t="shared" si="35"/>
        <v>2.3385749064965298E-2</v>
      </c>
      <c r="K33" s="151">
        <f t="shared" si="35"/>
        <v>2.8818716218899785E-2</v>
      </c>
      <c r="L33" s="151">
        <f t="shared" si="35"/>
        <v>3.4165147764195006E-2</v>
      </c>
      <c r="M33" s="151">
        <f t="shared" si="35"/>
        <v>3.9453978701315E-2</v>
      </c>
      <c r="N33" s="151">
        <f t="shared" si="35"/>
        <v>4.4709620902407314E-2</v>
      </c>
      <c r="O33" s="151">
        <f t="shared" si="35"/>
        <v>4.9940805635361213E-2</v>
      </c>
      <c r="P33" s="151">
        <f t="shared" si="35"/>
        <v>5.5166476038267041E-2</v>
      </c>
      <c r="Q33" s="151">
        <f t="shared" si="35"/>
        <v>6.0402614051947988E-2</v>
      </c>
      <c r="R33" s="151">
        <f t="shared" si="35"/>
        <v>6.5662703315242404E-2</v>
      </c>
      <c r="S33" s="151">
        <f t="shared" si="35"/>
        <v>7.0958119700350972E-2</v>
      </c>
      <c r="T33" s="151">
        <f t="shared" si="35"/>
        <v>7.6298460799576293E-2</v>
      </c>
      <c r="U33" s="151">
        <f t="shared" si="35"/>
        <v>8.1691823906592395E-2</v>
      </c>
      <c r="V33" s="151">
        <f t="shared" si="35"/>
        <v>8.7145040543595301E-2</v>
      </c>
      <c r="W33" s="151">
        <f t="shared" si="35"/>
        <v>9.2663874327096052E-2</v>
      </c>
      <c r="X33" s="151">
        <f t="shared" si="35"/>
        <v>9.82531879032712E-2</v>
      </c>
      <c r="Y33" s="151">
        <f t="shared" si="35"/>
        <v>0.10410971523038552</v>
      </c>
      <c r="Z33" s="151">
        <f t="shared" si="35"/>
        <v>0.11021862163332642</v>
      </c>
      <c r="AA33" s="151">
        <f t="shared" si="35"/>
        <v>0.11656739139803168</v>
      </c>
      <c r="AB33" s="151">
        <f t="shared" si="35"/>
        <v>0.12314546527077319</v>
      </c>
      <c r="AC33" s="151">
        <f t="shared" si="35"/>
        <v>0.12994393462366607</v>
      </c>
      <c r="AD33" s="151">
        <f t="shared" si="35"/>
        <v>0.13695528342832089</v>
      </c>
      <c r="AE33" s="151">
        <f t="shared" si="35"/>
        <v>0.14417317056425522</v>
      </c>
      <c r="AF33" s="151">
        <f t="shared" si="35"/>
        <v>0.15159224615692249</v>
      </c>
      <c r="AG33" s="151">
        <f t="shared" si="35"/>
        <v>0.15920799662583737</v>
      </c>
      <c r="AH33" s="151">
        <f t="shared" si="35"/>
        <v>0.16701661395482689</v>
      </c>
      <c r="AI33" s="151">
        <f t="shared" si="35"/>
        <v>0.17671532182221072</v>
      </c>
      <c r="AJ33" s="151">
        <f t="shared" si="35"/>
        <v>0.18805146208572185</v>
      </c>
      <c r="AK33" s="151">
        <f t="shared" si="35"/>
        <v>0.20081187220286348</v>
      </c>
      <c r="AL33" s="151">
        <f t="shared" ref="AL33:BR33" si="36">AL30*$B$39*16/12</f>
        <v>0.21481671126640847</v>
      </c>
      <c r="AM33" s="151">
        <f t="shared" si="36"/>
        <v>0.22991425115595868</v>
      </c>
      <c r="AN33" s="151">
        <f t="shared" si="36"/>
        <v>0.24597648193832092</v>
      </c>
      <c r="AO33" s="151">
        <f t="shared" si="36"/>
        <v>0.26289540423306973</v>
      </c>
      <c r="AP33" s="151">
        <f t="shared" si="36"/>
        <v>0.28057990115668419</v>
      </c>
      <c r="AQ33" s="151">
        <f t="shared" si="36"/>
        <v>0.29895309924535513</v>
      </c>
      <c r="AR33" s="151">
        <f t="shared" si="36"/>
        <v>0.3179501419191636</v>
      </c>
      <c r="AS33" s="151">
        <f t="shared" si="36"/>
        <v>0.33685086489270955</v>
      </c>
      <c r="AT33" s="151">
        <f t="shared" si="36"/>
        <v>0.35572404706225447</v>
      </c>
      <c r="AU33" s="151">
        <f t="shared" si="36"/>
        <v>0.37462771578549853</v>
      </c>
      <c r="AV33" s="151">
        <f t="shared" si="36"/>
        <v>0.39945954213360069</v>
      </c>
      <c r="AW33" s="151">
        <f t="shared" si="36"/>
        <v>0.42373076442328478</v>
      </c>
      <c r="AX33" s="151">
        <f t="shared" si="36"/>
        <v>0.44758679053867395</v>
      </c>
      <c r="AY33" s="151">
        <f t="shared" si="36"/>
        <v>0.47115029815799619</v>
      </c>
      <c r="AZ33" s="151">
        <f t="shared" si="36"/>
        <v>0.49452478794647442</v>
      </c>
      <c r="BA33" s="151">
        <f t="shared" si="36"/>
        <v>0.51779758131299369</v>
      </c>
      <c r="BB33" s="151">
        <f t="shared" si="36"/>
        <v>0.54104234955650898</v>
      </c>
      <c r="BC33" s="151">
        <f t="shared" si="36"/>
        <v>0.57002759536944148</v>
      </c>
      <c r="BD33" s="151">
        <f t="shared" si="36"/>
        <v>0.60405953895168585</v>
      </c>
      <c r="BE33" s="151">
        <f t="shared" si="36"/>
        <v>0.64255285237833826</v>
      </c>
      <c r="BF33" s="151">
        <f t="shared" si="36"/>
        <v>0.7138323710171498</v>
      </c>
      <c r="BG33" s="151">
        <f t="shared" si="36"/>
        <v>0.78621247946055162</v>
      </c>
      <c r="BH33" s="151">
        <f t="shared" si="36"/>
        <v>0.85976575988963777</v>
      </c>
      <c r="BI33" s="151">
        <f t="shared" si="36"/>
        <v>0.93455344841626709</v>
      </c>
      <c r="BJ33" s="151">
        <f t="shared" si="36"/>
        <v>1.010627208704153</v>
      </c>
      <c r="BK33" s="151">
        <f t="shared" si="36"/>
        <v>1.0880306283369485</v>
      </c>
      <c r="BL33" s="151">
        <f t="shared" si="36"/>
        <v>1.1668004812736066</v>
      </c>
      <c r="BM33" s="151">
        <f t="shared" si="36"/>
        <v>1.2554794735456469</v>
      </c>
      <c r="BN33" s="260">
        <f t="shared" si="36"/>
        <v>1.3529811129983342</v>
      </c>
      <c r="BO33" s="151">
        <f t="shared" si="36"/>
        <v>1.3788714934365984</v>
      </c>
      <c r="BP33" s="260">
        <f t="shared" si="36"/>
        <v>1.4344432389081552</v>
      </c>
      <c r="BQ33" s="151">
        <f t="shared" si="36"/>
        <v>1.574799177153255</v>
      </c>
      <c r="BR33" s="682">
        <f t="shared" si="36"/>
        <v>1.7177496366458203</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512"/>
      <c r="BQ34" s="512"/>
      <c r="BR34" s="512"/>
      <c r="BS34" s="619"/>
    </row>
    <row r="35" spans="1:71" ht="51.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46.8"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3.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DOC!Z41</f>
        <v>0.11322070792291221</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499"/>
      <c r="BQ47" s="499"/>
      <c r="BR47" s="499"/>
      <c r="BS47" s="619"/>
    </row>
    <row r="48" spans="1:71" ht="31.2"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481">
        <v>2016</v>
      </c>
      <c r="BQ48" s="464">
        <v>2017</v>
      </c>
      <c r="BR48" s="353">
        <v>2018</v>
      </c>
    </row>
    <row r="49" spans="1:70" s="18" customFormat="1" ht="16.2" thickBot="1" x14ac:dyDescent="0.35">
      <c r="A49" s="315"/>
      <c r="B49" s="303"/>
      <c r="C49" s="167">
        <v>0</v>
      </c>
      <c r="D49" s="167">
        <v>0</v>
      </c>
      <c r="E49" s="167">
        <v>0</v>
      </c>
      <c r="F49" s="167">
        <v>0</v>
      </c>
      <c r="G49" s="167">
        <f>(G33-$B$40)*(1-$B$41)*10^3</f>
        <v>6.1917219679925557</v>
      </c>
      <c r="H49" s="167">
        <f t="shared" ref="H49:BR49" si="37">(H33-$B$40)*(1-$B$41)*10^3</f>
        <v>12.116668629359387</v>
      </c>
      <c r="I49" s="167">
        <f t="shared" si="37"/>
        <v>17.831950110489746</v>
      </c>
      <c r="J49" s="167">
        <f t="shared" si="37"/>
        <v>23.385749064965299</v>
      </c>
      <c r="K49" s="167">
        <f t="shared" si="37"/>
        <v>28.818716218899784</v>
      </c>
      <c r="L49" s="167">
        <f t="shared" si="37"/>
        <v>34.165147764195005</v>
      </c>
      <c r="M49" s="167">
        <f t="shared" si="37"/>
        <v>39.453978701315002</v>
      </c>
      <c r="N49" s="167">
        <f t="shared" si="37"/>
        <v>44.709620902407316</v>
      </c>
      <c r="O49" s="167">
        <f t="shared" si="37"/>
        <v>49.940805635361215</v>
      </c>
      <c r="P49" s="167">
        <f t="shared" si="37"/>
        <v>55.166476038267042</v>
      </c>
      <c r="Q49" s="167">
        <f t="shared" si="37"/>
        <v>60.402614051947985</v>
      </c>
      <c r="R49" s="167">
        <f t="shared" si="37"/>
        <v>65.66270331524241</v>
      </c>
      <c r="S49" s="167">
        <f t="shared" si="37"/>
        <v>70.958119700350977</v>
      </c>
      <c r="T49" s="167">
        <f t="shared" si="37"/>
        <v>76.29846079957629</v>
      </c>
      <c r="U49" s="167">
        <f t="shared" si="37"/>
        <v>81.69182390659239</v>
      </c>
      <c r="V49" s="167">
        <f t="shared" si="37"/>
        <v>87.1450405435953</v>
      </c>
      <c r="W49" s="167">
        <f t="shared" si="37"/>
        <v>92.663874327096053</v>
      </c>
      <c r="X49" s="167">
        <f t="shared" si="37"/>
        <v>98.253187903271197</v>
      </c>
      <c r="Y49" s="167">
        <f t="shared" si="37"/>
        <v>104.10971523038552</v>
      </c>
      <c r="Z49" s="167">
        <f t="shared" si="37"/>
        <v>110.21862163332642</v>
      </c>
      <c r="AA49" s="167">
        <f t="shared" si="37"/>
        <v>116.56739139803169</v>
      </c>
      <c r="AB49" s="167">
        <f t="shared" si="37"/>
        <v>123.14546527077319</v>
      </c>
      <c r="AC49" s="167">
        <f t="shared" si="37"/>
        <v>129.94393462366608</v>
      </c>
      <c r="AD49" s="167">
        <f t="shared" si="37"/>
        <v>136.95528342832088</v>
      </c>
      <c r="AE49" s="167">
        <f t="shared" si="37"/>
        <v>144.1731705642552</v>
      </c>
      <c r="AF49" s="167">
        <f t="shared" si="37"/>
        <v>151.5922461569225</v>
      </c>
      <c r="AG49" s="167">
        <f t="shared" si="37"/>
        <v>159.20799662583738</v>
      </c>
      <c r="AH49" s="167">
        <f t="shared" si="37"/>
        <v>167.01661395482688</v>
      </c>
      <c r="AI49" s="167">
        <f t="shared" si="37"/>
        <v>176.71532182221071</v>
      </c>
      <c r="AJ49" s="167">
        <f t="shared" si="37"/>
        <v>188.05146208572185</v>
      </c>
      <c r="AK49" s="167">
        <f t="shared" si="37"/>
        <v>200.81187220286347</v>
      </c>
      <c r="AL49" s="167">
        <f t="shared" si="37"/>
        <v>214.81671126640848</v>
      </c>
      <c r="AM49" s="167">
        <f t="shared" si="37"/>
        <v>229.91425115595868</v>
      </c>
      <c r="AN49" s="167">
        <f t="shared" si="37"/>
        <v>245.97648193832092</v>
      </c>
      <c r="AO49" s="167">
        <f t="shared" si="37"/>
        <v>262.89540423306971</v>
      </c>
      <c r="AP49" s="167">
        <f t="shared" si="37"/>
        <v>280.57990115668417</v>
      </c>
      <c r="AQ49" s="167">
        <f t="shared" si="37"/>
        <v>298.95309924535513</v>
      </c>
      <c r="AR49" s="167">
        <f t="shared" si="37"/>
        <v>317.95014191916357</v>
      </c>
      <c r="AS49" s="167">
        <f t="shared" si="37"/>
        <v>336.85086489270952</v>
      </c>
      <c r="AT49" s="167">
        <f t="shared" si="37"/>
        <v>355.72404706225444</v>
      </c>
      <c r="AU49" s="167">
        <f t="shared" si="37"/>
        <v>374.62771578549854</v>
      </c>
      <c r="AV49" s="167">
        <f t="shared" si="37"/>
        <v>399.45954213360068</v>
      </c>
      <c r="AW49" s="167">
        <f t="shared" si="37"/>
        <v>423.73076442328477</v>
      </c>
      <c r="AX49" s="167">
        <f t="shared" si="37"/>
        <v>447.58679053867394</v>
      </c>
      <c r="AY49" s="167">
        <f t="shared" si="37"/>
        <v>471.15029815799619</v>
      </c>
      <c r="AZ49" s="167">
        <f t="shared" si="37"/>
        <v>494.52478794647442</v>
      </c>
      <c r="BA49" s="167">
        <f t="shared" si="37"/>
        <v>517.79758131299366</v>
      </c>
      <c r="BB49" s="167">
        <f t="shared" si="37"/>
        <v>541.04234955650895</v>
      </c>
      <c r="BC49" s="167">
        <f t="shared" si="37"/>
        <v>570.02759536944143</v>
      </c>
      <c r="BD49" s="167">
        <f t="shared" si="37"/>
        <v>604.05953895168579</v>
      </c>
      <c r="BE49" s="167">
        <f t="shared" si="37"/>
        <v>642.55285237833823</v>
      </c>
      <c r="BF49" s="167">
        <f t="shared" si="37"/>
        <v>713.83237101714985</v>
      </c>
      <c r="BG49" s="167">
        <f t="shared" si="37"/>
        <v>786.21247946055166</v>
      </c>
      <c r="BH49" s="167">
        <f t="shared" si="37"/>
        <v>859.76575988963782</v>
      </c>
      <c r="BI49" s="167">
        <f t="shared" si="37"/>
        <v>934.55344841626709</v>
      </c>
      <c r="BJ49" s="167">
        <f t="shared" si="37"/>
        <v>1010.627208704153</v>
      </c>
      <c r="BK49" s="167">
        <f t="shared" si="37"/>
        <v>1088.0306283369484</v>
      </c>
      <c r="BL49" s="167">
        <f t="shared" si="37"/>
        <v>1166.8004812736067</v>
      </c>
      <c r="BM49" s="167">
        <f t="shared" si="37"/>
        <v>1255.4794735456469</v>
      </c>
      <c r="BN49" s="322">
        <f t="shared" si="37"/>
        <v>1352.9811129983343</v>
      </c>
      <c r="BO49" s="322">
        <f t="shared" si="37"/>
        <v>1378.8714934365985</v>
      </c>
      <c r="BP49" s="322">
        <f t="shared" si="37"/>
        <v>1434.4432389081551</v>
      </c>
      <c r="BQ49" s="167">
        <f t="shared" si="37"/>
        <v>1574.799177153255</v>
      </c>
      <c r="BR49" s="676">
        <f t="shared" si="37"/>
        <v>1717.7496366458201</v>
      </c>
    </row>
    <row r="50" spans="1:70" ht="16.2" thickBot="1" x14ac:dyDescent="0.35">
      <c r="A50" s="4"/>
      <c r="B50" s="44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678"/>
      <c r="BP50" s="678"/>
      <c r="BQ50" s="678"/>
      <c r="BR50" s="678"/>
    </row>
    <row r="51" spans="1:70" ht="31.2"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144">
        <v>2016</v>
      </c>
      <c r="BQ51" s="464">
        <v>2017</v>
      </c>
      <c r="BR51" s="353">
        <v>2018</v>
      </c>
    </row>
    <row r="52" spans="1:70" s="18" customFormat="1" ht="16.2" thickBot="1" x14ac:dyDescent="0.35">
      <c r="A52" s="316"/>
      <c r="B52" s="317"/>
      <c r="C52" s="167">
        <v>0</v>
      </c>
      <c r="D52" s="167">
        <v>0</v>
      </c>
      <c r="E52" s="167">
        <v>0</v>
      </c>
      <c r="F52" s="318">
        <v>0</v>
      </c>
      <c r="G52" s="167">
        <f>G49*21</f>
        <v>130.02616132784368</v>
      </c>
      <c r="H52" s="167">
        <f t="shared" ref="H52:BR52" si="38">H49*21</f>
        <v>254.45004121654711</v>
      </c>
      <c r="I52" s="167">
        <f t="shared" si="38"/>
        <v>374.47095232028465</v>
      </c>
      <c r="J52" s="167">
        <f t="shared" si="38"/>
        <v>491.10073036427127</v>
      </c>
      <c r="K52" s="167">
        <f t="shared" si="38"/>
        <v>605.19304059689546</v>
      </c>
      <c r="L52" s="167">
        <f t="shared" si="38"/>
        <v>717.46810304809514</v>
      </c>
      <c r="M52" s="167">
        <f t="shared" si="38"/>
        <v>828.53355272761507</v>
      </c>
      <c r="N52" s="167">
        <f t="shared" si="38"/>
        <v>938.90203895055367</v>
      </c>
      <c r="O52" s="167">
        <f t="shared" si="38"/>
        <v>1048.7569183425855</v>
      </c>
      <c r="P52" s="167">
        <f t="shared" si="38"/>
        <v>1158.4959968036078</v>
      </c>
      <c r="Q52" s="167">
        <f t="shared" si="38"/>
        <v>1268.4548950909077</v>
      </c>
      <c r="R52" s="167">
        <f t="shared" si="38"/>
        <v>1378.9167696200907</v>
      </c>
      <c r="S52" s="167">
        <f t="shared" si="38"/>
        <v>1490.1205137073705</v>
      </c>
      <c r="T52" s="167">
        <f t="shared" si="38"/>
        <v>1602.2676767911021</v>
      </c>
      <c r="U52" s="167">
        <f t="shared" si="38"/>
        <v>1715.5283020384402</v>
      </c>
      <c r="V52" s="167">
        <f t="shared" si="38"/>
        <v>1830.0458514155014</v>
      </c>
      <c r="W52" s="167">
        <f t="shared" si="38"/>
        <v>1945.9413608690172</v>
      </c>
      <c r="X52" s="167">
        <f t="shared" si="38"/>
        <v>2063.3169459686951</v>
      </c>
      <c r="Y52" s="167">
        <f t="shared" si="38"/>
        <v>2186.3040198380959</v>
      </c>
      <c r="Z52" s="167">
        <f t="shared" si="38"/>
        <v>2314.5910542998549</v>
      </c>
      <c r="AA52" s="167">
        <f t="shared" si="38"/>
        <v>2447.9152193586656</v>
      </c>
      <c r="AB52" s="167">
        <f t="shared" si="38"/>
        <v>2586.0547706862371</v>
      </c>
      <c r="AC52" s="167">
        <f t="shared" si="38"/>
        <v>2728.8226270969876</v>
      </c>
      <c r="AD52" s="167">
        <f t="shared" si="38"/>
        <v>2876.0609519947384</v>
      </c>
      <c r="AE52" s="167">
        <f t="shared" si="38"/>
        <v>3027.6365818493591</v>
      </c>
      <c r="AF52" s="167">
        <f t="shared" si="38"/>
        <v>3183.4371692953723</v>
      </c>
      <c r="AG52" s="167">
        <f t="shared" si="38"/>
        <v>3343.3679291425851</v>
      </c>
      <c r="AH52" s="167">
        <f t="shared" si="38"/>
        <v>3507.3488930513645</v>
      </c>
      <c r="AI52" s="167">
        <f t="shared" si="38"/>
        <v>3711.021758266425</v>
      </c>
      <c r="AJ52" s="167">
        <f t="shared" si="38"/>
        <v>3949.080703800159</v>
      </c>
      <c r="AK52" s="167">
        <f t="shared" si="38"/>
        <v>4217.0493162601324</v>
      </c>
      <c r="AL52" s="167">
        <f t="shared" si="38"/>
        <v>4511.1509365945776</v>
      </c>
      <c r="AM52" s="167">
        <f t="shared" si="38"/>
        <v>4828.1992742751327</v>
      </c>
      <c r="AN52" s="167">
        <f t="shared" si="38"/>
        <v>5165.5061207047393</v>
      </c>
      <c r="AO52" s="167">
        <f t="shared" si="38"/>
        <v>5520.803488894464</v>
      </c>
      <c r="AP52" s="167">
        <f t="shared" si="38"/>
        <v>5892.1779242903676</v>
      </c>
      <c r="AQ52" s="167">
        <f t="shared" si="38"/>
        <v>6278.0150841524573</v>
      </c>
      <c r="AR52" s="167">
        <f t="shared" si="38"/>
        <v>6676.9529803024352</v>
      </c>
      <c r="AS52" s="167">
        <f t="shared" si="38"/>
        <v>7073.8681627468995</v>
      </c>
      <c r="AT52" s="167">
        <f t="shared" si="38"/>
        <v>7470.2049883073432</v>
      </c>
      <c r="AU52" s="167">
        <f t="shared" si="38"/>
        <v>7867.1820314954693</v>
      </c>
      <c r="AV52" s="167">
        <f t="shared" si="38"/>
        <v>8388.6503848056145</v>
      </c>
      <c r="AW52" s="167">
        <f t="shared" si="38"/>
        <v>8898.3460528889809</v>
      </c>
      <c r="AX52" s="167">
        <f t="shared" si="38"/>
        <v>9399.322601312153</v>
      </c>
      <c r="AY52" s="167">
        <f t="shared" si="38"/>
        <v>9894.1562613179194</v>
      </c>
      <c r="AZ52" s="167">
        <f t="shared" si="38"/>
        <v>10385.020546875963</v>
      </c>
      <c r="BA52" s="167">
        <f t="shared" si="38"/>
        <v>10873.749207572866</v>
      </c>
      <c r="BB52" s="167">
        <f t="shared" si="38"/>
        <v>11361.889340686688</v>
      </c>
      <c r="BC52" s="167">
        <f t="shared" si="38"/>
        <v>11970.57950275827</v>
      </c>
      <c r="BD52" s="167">
        <f t="shared" si="38"/>
        <v>12685.250317985401</v>
      </c>
      <c r="BE52" s="167">
        <f t="shared" si="38"/>
        <v>13493.609899945102</v>
      </c>
      <c r="BF52" s="167">
        <f t="shared" si="38"/>
        <v>14990.479791360147</v>
      </c>
      <c r="BG52" s="167">
        <f t="shared" si="38"/>
        <v>16510.462068671586</v>
      </c>
      <c r="BH52" s="167">
        <f t="shared" si="38"/>
        <v>18055.080957682396</v>
      </c>
      <c r="BI52" s="167">
        <f t="shared" si="38"/>
        <v>19625.622416741608</v>
      </c>
      <c r="BJ52" s="167">
        <f t="shared" si="38"/>
        <v>21223.171382787212</v>
      </c>
      <c r="BK52" s="167">
        <f t="shared" si="38"/>
        <v>22848.643195075918</v>
      </c>
      <c r="BL52" s="167">
        <f t="shared" si="38"/>
        <v>24502.810106745739</v>
      </c>
      <c r="BM52" s="167">
        <f t="shared" si="38"/>
        <v>26365.068944458584</v>
      </c>
      <c r="BN52" s="322">
        <f t="shared" si="38"/>
        <v>28412.603372965019</v>
      </c>
      <c r="BO52" s="322">
        <f t="shared" si="38"/>
        <v>28956.301362168568</v>
      </c>
      <c r="BP52" s="167">
        <f t="shared" si="38"/>
        <v>30123.308017071256</v>
      </c>
      <c r="BQ52" s="597">
        <f t="shared" si="38"/>
        <v>33070.782720218354</v>
      </c>
      <c r="BR52" s="676">
        <f t="shared" si="38"/>
        <v>36072.74236956222</v>
      </c>
    </row>
  </sheetData>
  <mergeCells count="2">
    <mergeCell ref="A43:B43"/>
    <mergeCell ref="A35:B3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S52"/>
  <sheetViews>
    <sheetView topLeftCell="A34" zoomScale="70" zoomScaleNormal="70" workbookViewId="0">
      <pane xSplit="2" topLeftCell="BJ1" activePane="topRight" state="frozen"/>
      <selection pane="topRight" activeCell="BN41" sqref="BN41"/>
    </sheetView>
  </sheetViews>
  <sheetFormatPr defaultColWidth="9.33203125" defaultRowHeight="14.4" x14ac:dyDescent="0.3"/>
  <cols>
    <col min="1" max="1" width="39" style="2" customWidth="1"/>
    <col min="2" max="2" width="24.5546875" style="2" customWidth="1"/>
    <col min="3" max="66" width="18" style="2" customWidth="1"/>
    <col min="67" max="67" width="20.44140625" style="2" customWidth="1"/>
    <col min="68" max="68" width="15.88671875" style="287" customWidth="1"/>
    <col min="69" max="69" width="15.6640625" style="2" customWidth="1"/>
    <col min="70" max="70" width="15.88671875" style="2" customWidth="1"/>
    <col min="71" max="16384" width="9.33203125" style="2"/>
  </cols>
  <sheetData>
    <row r="1" spans="1:71" ht="15" thickBot="1" x14ac:dyDescent="0.35">
      <c r="BO1" s="482"/>
    </row>
    <row r="2" spans="1:71" ht="15.6" x14ac:dyDescent="0.3">
      <c r="A2" s="79" t="s">
        <v>0</v>
      </c>
      <c r="B2" s="80" t="s">
        <v>52</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481">
        <v>2016</v>
      </c>
      <c r="BQ2" s="464">
        <v>2017</v>
      </c>
      <c r="BR2" s="353">
        <v>2018</v>
      </c>
    </row>
    <row r="3" spans="1:71" s="18" customFormat="1" ht="16.2" thickBot="1" x14ac:dyDescent="0.35">
      <c r="A3" s="313"/>
      <c r="B3" s="314"/>
      <c r="C3" s="168">
        <f>Population!D38</f>
        <v>8625699</v>
      </c>
      <c r="D3" s="168">
        <f t="shared" ref="D3:L3" si="0">C3+($C$3*(C6/100))</f>
        <v>8711118.5999999996</v>
      </c>
      <c r="E3" s="168">
        <f t="shared" si="0"/>
        <v>8796538.1999999993</v>
      </c>
      <c r="F3" s="168">
        <f t="shared" si="0"/>
        <v>8881957.7999999989</v>
      </c>
      <c r="G3" s="168">
        <f t="shared" si="0"/>
        <v>8967377.3999999985</v>
      </c>
      <c r="H3" s="168">
        <f t="shared" si="0"/>
        <v>9052796.9999999981</v>
      </c>
      <c r="I3" s="168">
        <f t="shared" si="0"/>
        <v>9138216.5999999978</v>
      </c>
      <c r="J3" s="168">
        <f t="shared" si="0"/>
        <v>9223636.1999999974</v>
      </c>
      <c r="K3" s="168">
        <f t="shared" si="0"/>
        <v>9309055.799999997</v>
      </c>
      <c r="L3" s="168">
        <f t="shared" si="0"/>
        <v>9394475.3999999966</v>
      </c>
      <c r="M3" s="168">
        <f>Population!E38</f>
        <v>9479895</v>
      </c>
      <c r="N3" s="168">
        <f t="shared" ref="N3:V3" si="1">M3+($M$3*(M6/100))</f>
        <v>9770765.0999999996</v>
      </c>
      <c r="O3" s="168">
        <f t="shared" si="1"/>
        <v>10061635.199999999</v>
      </c>
      <c r="P3" s="168">
        <f t="shared" si="1"/>
        <v>10352505.299999999</v>
      </c>
      <c r="Q3" s="168">
        <f t="shared" si="1"/>
        <v>10643375.399999999</v>
      </c>
      <c r="R3" s="168">
        <f t="shared" si="1"/>
        <v>10934245.499999998</v>
      </c>
      <c r="S3" s="168">
        <f t="shared" si="1"/>
        <v>11225115.599999998</v>
      </c>
      <c r="T3" s="168">
        <f t="shared" si="1"/>
        <v>11515985.699999997</v>
      </c>
      <c r="U3" s="168">
        <f t="shared" si="1"/>
        <v>11806855.799999997</v>
      </c>
      <c r="V3" s="168">
        <f t="shared" si="1"/>
        <v>12097725.899999997</v>
      </c>
      <c r="W3" s="168">
        <f>Population!F38</f>
        <v>12388596</v>
      </c>
      <c r="X3" s="168">
        <f t="shared" ref="X3:AF3" si="2">W3+($W$3*(W6/100))</f>
        <v>13139647.9</v>
      </c>
      <c r="Y3" s="168">
        <f t="shared" si="2"/>
        <v>13890699.800000001</v>
      </c>
      <c r="Z3" s="168">
        <f t="shared" si="2"/>
        <v>14641751.700000001</v>
      </c>
      <c r="AA3" s="168">
        <f t="shared" si="2"/>
        <v>15392803.600000001</v>
      </c>
      <c r="AB3" s="168">
        <f t="shared" si="2"/>
        <v>16143855.500000002</v>
      </c>
      <c r="AC3" s="168">
        <f t="shared" si="2"/>
        <v>16894907.400000002</v>
      </c>
      <c r="AD3" s="168">
        <f t="shared" si="2"/>
        <v>17645959.300000001</v>
      </c>
      <c r="AE3" s="168">
        <f t="shared" si="2"/>
        <v>18397011.199999999</v>
      </c>
      <c r="AF3" s="168">
        <f t="shared" si="2"/>
        <v>19148063.099999998</v>
      </c>
      <c r="AG3" s="168">
        <f>Population!G38</f>
        <v>19899115</v>
      </c>
      <c r="AH3" s="168">
        <f t="shared" ref="AH3:AP3" si="3">AG3+($AG$3*(AG6/100))</f>
        <v>20669795</v>
      </c>
      <c r="AI3" s="168">
        <f t="shared" si="3"/>
        <v>21440475</v>
      </c>
      <c r="AJ3" s="168">
        <f t="shared" si="3"/>
        <v>22211155</v>
      </c>
      <c r="AK3" s="168">
        <f t="shared" si="3"/>
        <v>22981835</v>
      </c>
      <c r="AL3" s="168">
        <f t="shared" si="3"/>
        <v>23752515</v>
      </c>
      <c r="AM3" s="168">
        <f t="shared" si="3"/>
        <v>24523195</v>
      </c>
      <c r="AN3" s="168">
        <f t="shared" si="3"/>
        <v>25293875</v>
      </c>
      <c r="AO3" s="168">
        <f t="shared" si="3"/>
        <v>26064555</v>
      </c>
      <c r="AP3" s="168">
        <f t="shared" si="3"/>
        <v>26835235</v>
      </c>
      <c r="AQ3" s="168">
        <f>Population!H38</f>
        <v>27605915</v>
      </c>
      <c r="AR3" s="168">
        <f t="shared" ref="AR3:AZ3" si="4">AQ3+($AQ$3*(AQ6/100))</f>
        <v>28517189.100000001</v>
      </c>
      <c r="AS3" s="168">
        <f t="shared" si="4"/>
        <v>29428463.200000003</v>
      </c>
      <c r="AT3" s="168">
        <f t="shared" si="4"/>
        <v>30339737.300000004</v>
      </c>
      <c r="AU3" s="168">
        <f t="shared" si="4"/>
        <v>31251011.400000006</v>
      </c>
      <c r="AV3" s="168">
        <f t="shared" si="4"/>
        <v>32162285.500000007</v>
      </c>
      <c r="AW3" s="168">
        <f t="shared" si="4"/>
        <v>33073559.600000009</v>
      </c>
      <c r="AX3" s="168">
        <f t="shared" si="4"/>
        <v>33984833.70000001</v>
      </c>
      <c r="AY3" s="168">
        <f t="shared" si="4"/>
        <v>34896107.800000012</v>
      </c>
      <c r="AZ3" s="168">
        <f t="shared" si="4"/>
        <v>35807381.900000013</v>
      </c>
      <c r="BA3" s="168">
        <f>Population!I38</f>
        <v>34539582</v>
      </c>
      <c r="BB3" s="168">
        <f t="shared" ref="BB3:BJ3" si="5">BA3+($BA$3*(BA6/100))</f>
        <v>35535130.100000001</v>
      </c>
      <c r="BC3" s="168">
        <f t="shared" si="5"/>
        <v>36530678.200000003</v>
      </c>
      <c r="BD3" s="168">
        <f t="shared" si="5"/>
        <v>37526226.300000004</v>
      </c>
      <c r="BE3" s="168">
        <f t="shared" si="5"/>
        <v>38521774.400000006</v>
      </c>
      <c r="BF3" s="168">
        <f t="shared" si="5"/>
        <v>39517322.500000007</v>
      </c>
      <c r="BG3" s="168">
        <f t="shared" si="5"/>
        <v>40512870.600000009</v>
      </c>
      <c r="BH3" s="168">
        <f t="shared" si="5"/>
        <v>41508418.70000001</v>
      </c>
      <c r="BI3" s="168">
        <f t="shared" si="5"/>
        <v>42503966.800000012</v>
      </c>
      <c r="BJ3" s="168">
        <f t="shared" si="5"/>
        <v>43499514.900000013</v>
      </c>
      <c r="BK3" s="168">
        <f>Population!J38</f>
        <v>44495063</v>
      </c>
      <c r="BL3" s="168">
        <f>BK3+($BK$3*(BK6/100))</f>
        <v>45777561.885743037</v>
      </c>
      <c r="BM3" s="168">
        <f>BL3+($BK$3*(BL6/100))</f>
        <v>47060060.771486074</v>
      </c>
      <c r="BN3" s="492">
        <f>BM3+($BK$3*(BM6/100))</f>
        <v>48342559.657229111</v>
      </c>
      <c r="BO3" s="168">
        <f>BN3+($BK$3*(BN6/100))</f>
        <v>49625058.542972147</v>
      </c>
      <c r="BP3" s="168">
        <f t="shared" ref="BP3:BR3" si="6">BO3+($BK$3*(BO6/100))</f>
        <v>50907557.428715184</v>
      </c>
      <c r="BQ3" s="168">
        <f t="shared" si="6"/>
        <v>52190056.314458221</v>
      </c>
      <c r="BR3" s="650">
        <f t="shared" si="6"/>
        <v>53472555.200201258</v>
      </c>
    </row>
    <row r="4" spans="1:71" ht="16.2" thickBot="1" x14ac:dyDescent="0.35">
      <c r="A4" s="3"/>
      <c r="B4" s="21"/>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483"/>
      <c r="BP4" s="678"/>
      <c r="BR4" s="483"/>
      <c r="BS4" s="619"/>
    </row>
    <row r="5" spans="1:71" ht="31.2" x14ac:dyDescent="0.3">
      <c r="A5" s="79" t="s">
        <v>1</v>
      </c>
      <c r="B5" s="80" t="s">
        <v>52</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613">
        <v>2015</v>
      </c>
      <c r="BP5" s="144">
        <v>2016</v>
      </c>
      <c r="BQ5" s="464">
        <v>2017</v>
      </c>
      <c r="BR5" s="353">
        <v>2018</v>
      </c>
    </row>
    <row r="6" spans="1:71" ht="16.2" thickBot="1" x14ac:dyDescent="0.35">
      <c r="A6" s="42"/>
      <c r="B6" s="22"/>
      <c r="C6" s="154">
        <f t="shared" ref="C6:L6" si="7">((($M$3-$C$3)/$C$3)*100)/10</f>
        <v>0.99029191721157905</v>
      </c>
      <c r="D6" s="154">
        <f t="shared" si="7"/>
        <v>0.99029191721157905</v>
      </c>
      <c r="E6" s="154">
        <f t="shared" si="7"/>
        <v>0.99029191721157905</v>
      </c>
      <c r="F6" s="154">
        <f t="shared" si="7"/>
        <v>0.99029191721157905</v>
      </c>
      <c r="G6" s="154">
        <f t="shared" si="7"/>
        <v>0.99029191721157905</v>
      </c>
      <c r="H6" s="154">
        <f t="shared" si="7"/>
        <v>0.99029191721157905</v>
      </c>
      <c r="I6" s="154">
        <f t="shared" si="7"/>
        <v>0.99029191721157905</v>
      </c>
      <c r="J6" s="154">
        <f t="shared" si="7"/>
        <v>0.99029191721157905</v>
      </c>
      <c r="K6" s="154">
        <f t="shared" si="7"/>
        <v>0.99029191721157905</v>
      </c>
      <c r="L6" s="154">
        <f t="shared" si="7"/>
        <v>0.99029191721157905</v>
      </c>
      <c r="M6" s="154">
        <f t="shared" ref="M6:V6" si="8">((($W$3-$M$3)/$M$3)*100)/10</f>
        <v>3.0682839841580525</v>
      </c>
      <c r="N6" s="154">
        <f t="shared" si="8"/>
        <v>3.0682839841580525</v>
      </c>
      <c r="O6" s="154">
        <f t="shared" si="8"/>
        <v>3.0682839841580525</v>
      </c>
      <c r="P6" s="154">
        <f t="shared" si="8"/>
        <v>3.0682839841580525</v>
      </c>
      <c r="Q6" s="154">
        <f t="shared" si="8"/>
        <v>3.0682839841580525</v>
      </c>
      <c r="R6" s="154">
        <f t="shared" si="8"/>
        <v>3.0682839841580525</v>
      </c>
      <c r="S6" s="154">
        <f t="shared" si="8"/>
        <v>3.0682839841580525</v>
      </c>
      <c r="T6" s="154">
        <f t="shared" si="8"/>
        <v>3.0682839841580525</v>
      </c>
      <c r="U6" s="154">
        <f t="shared" si="8"/>
        <v>3.0682839841580525</v>
      </c>
      <c r="V6" s="154">
        <f t="shared" si="8"/>
        <v>3.0682839841580525</v>
      </c>
      <c r="W6" s="154">
        <f t="shared" ref="W6:AF6" si="9">((($AG$3-$W$3)/$W$3)*100)/10</f>
        <v>6.062445655665905</v>
      </c>
      <c r="X6" s="154">
        <f t="shared" si="9"/>
        <v>6.062445655665905</v>
      </c>
      <c r="Y6" s="154">
        <f t="shared" si="9"/>
        <v>6.062445655665905</v>
      </c>
      <c r="Z6" s="154">
        <f t="shared" si="9"/>
        <v>6.062445655665905</v>
      </c>
      <c r="AA6" s="154">
        <f t="shared" si="9"/>
        <v>6.062445655665905</v>
      </c>
      <c r="AB6" s="154">
        <f t="shared" si="9"/>
        <v>6.062445655665905</v>
      </c>
      <c r="AC6" s="154">
        <f t="shared" si="9"/>
        <v>6.062445655665905</v>
      </c>
      <c r="AD6" s="154">
        <f t="shared" si="9"/>
        <v>6.062445655665905</v>
      </c>
      <c r="AE6" s="154">
        <f t="shared" si="9"/>
        <v>6.062445655665905</v>
      </c>
      <c r="AF6" s="154">
        <f t="shared" si="9"/>
        <v>6.062445655665905</v>
      </c>
      <c r="AG6" s="154">
        <f t="shared" ref="AG6:AP6" si="10">((($AQ$3-$AG$3)/$AG$3)*100)/10</f>
        <v>3.8729360577090994</v>
      </c>
      <c r="AH6" s="154">
        <f t="shared" si="10"/>
        <v>3.8729360577090994</v>
      </c>
      <c r="AI6" s="154">
        <f t="shared" si="10"/>
        <v>3.8729360577090994</v>
      </c>
      <c r="AJ6" s="154">
        <f t="shared" si="10"/>
        <v>3.8729360577090994</v>
      </c>
      <c r="AK6" s="154">
        <f t="shared" si="10"/>
        <v>3.8729360577090994</v>
      </c>
      <c r="AL6" s="154">
        <f t="shared" si="10"/>
        <v>3.8729360577090994</v>
      </c>
      <c r="AM6" s="154">
        <f t="shared" si="10"/>
        <v>3.8729360577090994</v>
      </c>
      <c r="AN6" s="154">
        <f t="shared" si="10"/>
        <v>3.8729360577090994</v>
      </c>
      <c r="AO6" s="154">
        <f t="shared" si="10"/>
        <v>3.8729360577090994</v>
      </c>
      <c r="AP6" s="154">
        <f t="shared" si="10"/>
        <v>3.8729360577090994</v>
      </c>
      <c r="AQ6" s="154">
        <f>((($BA$3+Uttrakhand!$BA$3-$AQ$3)/$AQ$3)*100)/10</f>
        <v>3.3010103088414207</v>
      </c>
      <c r="AR6" s="154">
        <f>((($BA$3+Uttrakhand!$BA$3-$AQ$3)/$AQ$3)*100)/10</f>
        <v>3.3010103088414207</v>
      </c>
      <c r="AS6" s="154">
        <f>((($BA$3+Uttrakhand!$BA$3-$AQ$3)/$AQ$3)*100)/10</f>
        <v>3.3010103088414207</v>
      </c>
      <c r="AT6" s="154">
        <f>((($BA$3+Uttrakhand!$BA$3-$AQ$3)/$AQ$3)*100)/10</f>
        <v>3.3010103088414207</v>
      </c>
      <c r="AU6" s="154">
        <f>((($BA$3+Uttrakhand!$BA$3-$AQ$3)/$AQ$3)*100)/10</f>
        <v>3.3010103088414207</v>
      </c>
      <c r="AV6" s="154">
        <f>((($BA$3+Uttrakhand!$BA$3-$AQ$3)/$AQ$3)*100)/10</f>
        <v>3.3010103088414207</v>
      </c>
      <c r="AW6" s="154">
        <f>((($BA$3+Uttrakhand!$BA$3-$AQ$3)/$AQ$3)*100)/10</f>
        <v>3.3010103088414207</v>
      </c>
      <c r="AX6" s="154">
        <f>((($BA$3+Uttrakhand!$BA$3-$AQ$3)/$AQ$3)*100)/10</f>
        <v>3.3010103088414207</v>
      </c>
      <c r="AY6" s="154">
        <f>((($BA$3+Uttrakhand!$BA$3-$AQ$3)/$AQ$3)*100)/10</f>
        <v>3.3010103088414207</v>
      </c>
      <c r="AZ6" s="154">
        <f>((($BA$3+Uttrakhand!$BA$3-$AQ$3)/$AQ$3)*100)/10</f>
        <v>3.3010103088414207</v>
      </c>
      <c r="BA6" s="154">
        <f t="shared" ref="BA6:BR6" si="11">((($BK$3-$BA$3)/$BA$3)*100)/10</f>
        <v>2.8823397457444622</v>
      </c>
      <c r="BB6" s="154">
        <f t="shared" si="11"/>
        <v>2.8823397457444622</v>
      </c>
      <c r="BC6" s="154">
        <f t="shared" si="11"/>
        <v>2.8823397457444622</v>
      </c>
      <c r="BD6" s="154">
        <f t="shared" si="11"/>
        <v>2.8823397457444622</v>
      </c>
      <c r="BE6" s="154">
        <f t="shared" si="11"/>
        <v>2.8823397457444622</v>
      </c>
      <c r="BF6" s="154">
        <f t="shared" si="11"/>
        <v>2.8823397457444622</v>
      </c>
      <c r="BG6" s="154">
        <f t="shared" si="11"/>
        <v>2.8823397457444622</v>
      </c>
      <c r="BH6" s="154">
        <f t="shared" si="11"/>
        <v>2.8823397457444622</v>
      </c>
      <c r="BI6" s="154">
        <f t="shared" si="11"/>
        <v>2.8823397457444622</v>
      </c>
      <c r="BJ6" s="154">
        <f t="shared" si="11"/>
        <v>2.8823397457444622</v>
      </c>
      <c r="BK6" s="154">
        <f t="shared" si="11"/>
        <v>2.8823397457444622</v>
      </c>
      <c r="BL6" s="154">
        <f t="shared" si="11"/>
        <v>2.8823397457444622</v>
      </c>
      <c r="BM6" s="154">
        <f t="shared" si="11"/>
        <v>2.8823397457444622</v>
      </c>
      <c r="BN6" s="212">
        <f t="shared" si="11"/>
        <v>2.8823397457444622</v>
      </c>
      <c r="BO6" s="154">
        <f t="shared" si="11"/>
        <v>2.8823397457444622</v>
      </c>
      <c r="BP6" s="154">
        <f t="shared" si="11"/>
        <v>2.8823397457444622</v>
      </c>
      <c r="BQ6" s="154">
        <f t="shared" si="11"/>
        <v>2.8823397457444622</v>
      </c>
      <c r="BR6" s="672">
        <f t="shared" si="11"/>
        <v>2.8823397457444622</v>
      </c>
      <c r="BS6" s="477"/>
    </row>
    <row r="7" spans="1:71" ht="16.2" thickBot="1" x14ac:dyDescent="0.35">
      <c r="A7" s="3"/>
      <c r="B7" s="23"/>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P7" s="678"/>
      <c r="BQ7" s="678"/>
      <c r="BR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81">
        <v>2015</v>
      </c>
      <c r="BP8" s="144">
        <v>2016</v>
      </c>
      <c r="BQ8" s="464">
        <v>2017</v>
      </c>
      <c r="BR8" s="353">
        <v>2018</v>
      </c>
    </row>
    <row r="9" spans="1:71" ht="16.2" thickBot="1" x14ac:dyDescent="0.35">
      <c r="A9" s="39"/>
      <c r="B9" s="24"/>
      <c r="C9" s="151">
        <f t="shared" ref="C9:K9" si="12">D9-($M$9*(C12/100))</f>
        <v>0.22177026823943735</v>
      </c>
      <c r="D9" s="151">
        <f t="shared" si="12"/>
        <v>0.22465202878718146</v>
      </c>
      <c r="E9" s="151">
        <f t="shared" si="12"/>
        <v>0.22753378933492557</v>
      </c>
      <c r="F9" s="151">
        <f t="shared" si="12"/>
        <v>0.23041554988266968</v>
      </c>
      <c r="G9" s="151">
        <f t="shared" si="12"/>
        <v>0.2332973104304138</v>
      </c>
      <c r="H9" s="151">
        <f t="shared" si="12"/>
        <v>0.23617907097815791</v>
      </c>
      <c r="I9" s="151">
        <f t="shared" si="12"/>
        <v>0.23906083152590202</v>
      </c>
      <c r="J9" s="151">
        <f t="shared" si="12"/>
        <v>0.24194259207364613</v>
      </c>
      <c r="K9" s="151">
        <f t="shared" si="12"/>
        <v>0.24482435262139024</v>
      </c>
      <c r="L9" s="151">
        <f>M9-($M$9*(L12/100))</f>
        <v>0.24770611316913435</v>
      </c>
      <c r="M9" s="151">
        <f t="shared" ref="M9:U9" si="13">N9-($W$9*(M12/100))</f>
        <v>0.25058787371687846</v>
      </c>
      <c r="N9" s="151">
        <f t="shared" si="13"/>
        <v>0.25346530415086266</v>
      </c>
      <c r="O9" s="151">
        <f t="shared" si="13"/>
        <v>0.25634273458484685</v>
      </c>
      <c r="P9" s="151">
        <f t="shared" si="13"/>
        <v>0.25922016501883105</v>
      </c>
      <c r="Q9" s="151">
        <f t="shared" si="13"/>
        <v>0.26209759545281525</v>
      </c>
      <c r="R9" s="151">
        <f t="shared" si="13"/>
        <v>0.26497502588679944</v>
      </c>
      <c r="S9" s="151">
        <f t="shared" si="13"/>
        <v>0.26785245632078364</v>
      </c>
      <c r="T9" s="151">
        <f t="shared" si="13"/>
        <v>0.27072988675476783</v>
      </c>
      <c r="U9" s="151">
        <f t="shared" si="13"/>
        <v>0.27360731718875203</v>
      </c>
      <c r="V9" s="151">
        <f>W9-($W$9*(V12/100))</f>
        <v>0.27648474762273623</v>
      </c>
      <c r="W9" s="151">
        <f t="shared" ref="W9:AE9" si="14">X9-($AG$9*(W12/100))</f>
        <v>0.27936217805672042</v>
      </c>
      <c r="X9" s="151">
        <f t="shared" si="14"/>
        <v>0.2841765086750484</v>
      </c>
      <c r="Y9" s="151">
        <f t="shared" si="14"/>
        <v>0.28899083929337638</v>
      </c>
      <c r="Z9" s="151">
        <f t="shared" si="14"/>
        <v>0.29380516991170436</v>
      </c>
      <c r="AA9" s="151">
        <f t="shared" si="14"/>
        <v>0.29861950053003233</v>
      </c>
      <c r="AB9" s="151">
        <f t="shared" si="14"/>
        <v>0.30343383114836031</v>
      </c>
      <c r="AC9" s="151">
        <f t="shared" si="14"/>
        <v>0.30824816176668829</v>
      </c>
      <c r="AD9" s="151">
        <f t="shared" si="14"/>
        <v>0.31306249238501627</v>
      </c>
      <c r="AE9" s="151">
        <f t="shared" si="14"/>
        <v>0.31787682300334424</v>
      </c>
      <c r="AF9" s="151">
        <f>AG9-($AG$9*(AF12/100))</f>
        <v>0.32269115362167222</v>
      </c>
      <c r="AG9" s="151">
        <f t="shared" ref="AG9:AO9" si="15">AH9-($AQ$9*(AG12/100))</f>
        <v>0.3275054842400002</v>
      </c>
      <c r="AH9" s="151">
        <f t="shared" si="15"/>
        <v>0.32997057928266688</v>
      </c>
      <c r="AI9" s="151">
        <f t="shared" si="15"/>
        <v>0.33243567432533355</v>
      </c>
      <c r="AJ9" s="151">
        <f t="shared" si="15"/>
        <v>0.33490076936800023</v>
      </c>
      <c r="AK9" s="151">
        <f t="shared" si="15"/>
        <v>0.3373658644106669</v>
      </c>
      <c r="AL9" s="151">
        <f t="shared" si="15"/>
        <v>0.33983095945333358</v>
      </c>
      <c r="AM9" s="151">
        <f t="shared" si="15"/>
        <v>0.34229605449600026</v>
      </c>
      <c r="AN9" s="151">
        <f t="shared" si="15"/>
        <v>0.34476114953866693</v>
      </c>
      <c r="AO9" s="151">
        <f t="shared" si="15"/>
        <v>0.34722624458133361</v>
      </c>
      <c r="AP9" s="151">
        <f>AQ9-($AQ$9*(AP12/100))</f>
        <v>0.34969133962400029</v>
      </c>
      <c r="AQ9" s="151">
        <f t="shared" ref="AQ9:AY9" si="16">AR9-($BA$9*AQ12%)</f>
        <v>0.35215643466666696</v>
      </c>
      <c r="AR9" s="151">
        <f t="shared" si="16"/>
        <v>0.35704972453333361</v>
      </c>
      <c r="AS9" s="151">
        <f t="shared" si="16"/>
        <v>0.36194301440000026</v>
      </c>
      <c r="AT9" s="151">
        <f t="shared" si="16"/>
        <v>0.36683630426666691</v>
      </c>
      <c r="AU9" s="151">
        <f t="shared" si="16"/>
        <v>0.37172959413333356</v>
      </c>
      <c r="AV9" s="151">
        <f t="shared" si="16"/>
        <v>0.37662288400000021</v>
      </c>
      <c r="AW9" s="151">
        <f t="shared" si="16"/>
        <v>0.38151617386666686</v>
      </c>
      <c r="AX9" s="151">
        <f t="shared" si="16"/>
        <v>0.38640946373333351</v>
      </c>
      <c r="AY9" s="151">
        <f t="shared" si="16"/>
        <v>0.39130275360000016</v>
      </c>
      <c r="AZ9" s="151">
        <f>BA9-($BA$9*AZ12%)</f>
        <v>0.39619604346666681</v>
      </c>
      <c r="BA9" s="151">
        <f>BB9-($BE$9*BA12%)</f>
        <v>0.40108933333333346</v>
      </c>
      <c r="BB9" s="151">
        <f>BC9-($BE$9*BB12%)</f>
        <v>0.40623366666666677</v>
      </c>
      <c r="BC9" s="151">
        <f>BD9-($BE$9*BC12%)</f>
        <v>0.41137800000000008</v>
      </c>
      <c r="BD9" s="151">
        <f>BE9-($BE$9*BD12%)</f>
        <v>0.41652233333333338</v>
      </c>
      <c r="BE9" s="151">
        <f>'Per Capita Generation'!E39</f>
        <v>0.42166666666666669</v>
      </c>
      <c r="BF9" s="151">
        <f t="shared" ref="BF9:BK9" si="17">BE9+($BE$9*(BE12/100))</f>
        <v>0.426811</v>
      </c>
      <c r="BG9" s="151">
        <f t="shared" si="17"/>
        <v>0.4319553333333333</v>
      </c>
      <c r="BH9" s="151">
        <f t="shared" si="17"/>
        <v>0.43709966666666661</v>
      </c>
      <c r="BI9" s="151">
        <f t="shared" si="17"/>
        <v>0.44224399999999991</v>
      </c>
      <c r="BJ9" s="151">
        <f t="shared" si="17"/>
        <v>0.44738833333333322</v>
      </c>
      <c r="BK9" s="151">
        <f t="shared" si="17"/>
        <v>0.45253266666666653</v>
      </c>
      <c r="BL9" s="196">
        <f>BK9+($BK$9*(BK12/100))</f>
        <v>0.45805356519999985</v>
      </c>
      <c r="BM9" s="196">
        <f>BL9+($BK$9*(BL12/100))</f>
        <v>0.46357446373333316</v>
      </c>
      <c r="BN9" s="196">
        <f>BM9+($BK$9*(BM12/100))</f>
        <v>0.46909536226666648</v>
      </c>
      <c r="BO9" s="579">
        <f>BN9+($BK$9*(BN12/100))</f>
        <v>0.4746162607999998</v>
      </c>
      <c r="BP9" s="196">
        <f t="shared" ref="BP9:BR9" si="18">BO9+($BK$9*(BO12/100))</f>
        <v>0.48013715933333312</v>
      </c>
      <c r="BQ9" s="579">
        <f t="shared" si="18"/>
        <v>0.48565805786666644</v>
      </c>
      <c r="BR9" s="661">
        <f t="shared" si="18"/>
        <v>0.49117895639999976</v>
      </c>
    </row>
    <row r="10" spans="1:71" ht="16.2" thickBot="1" x14ac:dyDescent="0.35">
      <c r="A10" s="6"/>
      <c r="B10" s="23"/>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P10" s="678"/>
      <c r="BQ10" s="678"/>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144">
        <v>2015</v>
      </c>
      <c r="BP11" s="144">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7">
        <v>1.22</v>
      </c>
      <c r="BP12" s="493">
        <v>1.22</v>
      </c>
      <c r="BQ12" s="599">
        <v>1.22</v>
      </c>
      <c r="BR12" s="681">
        <v>1.22</v>
      </c>
    </row>
    <row r="13" spans="1:71" ht="16.2" thickBot="1" x14ac:dyDescent="0.35">
      <c r="A13" s="6"/>
      <c r="B13" s="23"/>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P13" s="678"/>
      <c r="BQ13" s="678"/>
      <c r="BR13" s="765"/>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481">
        <v>2016</v>
      </c>
      <c r="BQ14" s="464">
        <v>2017</v>
      </c>
      <c r="BR14" s="353">
        <v>2018</v>
      </c>
    </row>
    <row r="15" spans="1:71" s="18" customFormat="1" ht="16.2" thickBot="1" x14ac:dyDescent="0.35">
      <c r="A15" s="321"/>
      <c r="B15" s="322"/>
      <c r="C15" s="307">
        <f t="shared" ref="C15:AX15" si="19">C9*C3*365/10^6</f>
        <v>698.21710705866599</v>
      </c>
      <c r="D15" s="307">
        <f t="shared" si="19"/>
        <v>714.29422027094949</v>
      </c>
      <c r="E15" s="307">
        <f t="shared" si="19"/>
        <v>730.5510294315302</v>
      </c>
      <c r="F15" s="307">
        <f t="shared" si="19"/>
        <v>746.98753454040832</v>
      </c>
      <c r="G15" s="307">
        <f t="shared" si="19"/>
        <v>763.60373559758386</v>
      </c>
      <c r="H15" s="307">
        <f t="shared" si="19"/>
        <v>780.39963260305694</v>
      </c>
      <c r="I15" s="307">
        <f t="shared" si="19"/>
        <v>797.37522555682722</v>
      </c>
      <c r="J15" s="307">
        <f t="shared" si="19"/>
        <v>814.5305144588948</v>
      </c>
      <c r="K15" s="307">
        <f t="shared" si="19"/>
        <v>831.86549930926014</v>
      </c>
      <c r="L15" s="307">
        <f t="shared" si="19"/>
        <v>849.38018010792246</v>
      </c>
      <c r="M15" s="307">
        <f t="shared" si="19"/>
        <v>867.07455685488276</v>
      </c>
      <c r="N15" s="307">
        <f t="shared" si="19"/>
        <v>903.94073096821876</v>
      </c>
      <c r="O15" s="307">
        <f t="shared" si="19"/>
        <v>941.41788477055059</v>
      </c>
      <c r="P15" s="307">
        <f t="shared" si="19"/>
        <v>979.50601826187778</v>
      </c>
      <c r="Q15" s="307">
        <f t="shared" si="19"/>
        <v>1018.2051314422006</v>
      </c>
      <c r="R15" s="307">
        <f t="shared" si="19"/>
        <v>1057.5152243115188</v>
      </c>
      <c r="S15" s="307">
        <f t="shared" si="19"/>
        <v>1097.4362968698324</v>
      </c>
      <c r="T15" s="307">
        <f t="shared" si="19"/>
        <v>1137.9683491171418</v>
      </c>
      <c r="U15" s="307">
        <f t="shared" si="19"/>
        <v>1179.1113810534466</v>
      </c>
      <c r="V15" s="307">
        <f t="shared" si="19"/>
        <v>1220.8653926787467</v>
      </c>
      <c r="W15" s="307">
        <f t="shared" si="19"/>
        <v>1263.2303839930428</v>
      </c>
      <c r="X15" s="307">
        <f t="shared" si="19"/>
        <v>1362.9024318861225</v>
      </c>
      <c r="Y15" s="307">
        <f t="shared" si="19"/>
        <v>1465.2140226546326</v>
      </c>
      <c r="Z15" s="307">
        <f t="shared" si="19"/>
        <v>1570.1651562985724</v>
      </c>
      <c r="AA15" s="307">
        <f t="shared" si="19"/>
        <v>1677.7558328179425</v>
      </c>
      <c r="AB15" s="307">
        <f t="shared" si="19"/>
        <v>1787.9860522127428</v>
      </c>
      <c r="AC15" s="307">
        <f t="shared" si="19"/>
        <v>1900.8558144829731</v>
      </c>
      <c r="AD15" s="307">
        <f t="shared" si="19"/>
        <v>2016.3651196286332</v>
      </c>
      <c r="AE15" s="307">
        <f t="shared" si="19"/>
        <v>2134.5139676497238</v>
      </c>
      <c r="AF15" s="307">
        <f t="shared" si="19"/>
        <v>2255.3023585462442</v>
      </c>
      <c r="AG15" s="307">
        <f t="shared" si="19"/>
        <v>2378.7302923181946</v>
      </c>
      <c r="AH15" s="307">
        <f t="shared" si="19"/>
        <v>2489.4548438784495</v>
      </c>
      <c r="AI15" s="307">
        <f t="shared" si="19"/>
        <v>2601.5662490353666</v>
      </c>
      <c r="AJ15" s="307">
        <f t="shared" si="19"/>
        <v>2715.0645077889458</v>
      </c>
      <c r="AK15" s="307">
        <f t="shared" si="19"/>
        <v>2829.9496201391862</v>
      </c>
      <c r="AL15" s="307">
        <f t="shared" si="19"/>
        <v>2946.2215860860897</v>
      </c>
      <c r="AM15" s="307">
        <f t="shared" si="19"/>
        <v>3063.8804056296549</v>
      </c>
      <c r="AN15" s="307">
        <f t="shared" si="19"/>
        <v>3182.9260787698822</v>
      </c>
      <c r="AO15" s="307">
        <f t="shared" si="19"/>
        <v>3303.3586055067722</v>
      </c>
      <c r="AP15" s="307">
        <f t="shared" si="19"/>
        <v>3425.1779858403238</v>
      </c>
      <c r="AQ15" s="307">
        <f t="shared" si="19"/>
        <v>3548.384219770538</v>
      </c>
      <c r="AR15" s="307">
        <f t="shared" si="19"/>
        <v>3716.4498971062944</v>
      </c>
      <c r="AS15" s="307">
        <f t="shared" si="19"/>
        <v>3887.7707381151295</v>
      </c>
      <c r="AT15" s="307">
        <f t="shared" si="19"/>
        <v>4062.3467427970436</v>
      </c>
      <c r="AU15" s="307">
        <f t="shared" si="19"/>
        <v>4240.1779111520364</v>
      </c>
      <c r="AV15" s="307">
        <f t="shared" si="19"/>
        <v>4421.2642431801078</v>
      </c>
      <c r="AW15" s="307">
        <f t="shared" si="19"/>
        <v>4605.6057388812578</v>
      </c>
      <c r="AX15" s="307">
        <f t="shared" si="19"/>
        <v>4793.2023982554865</v>
      </c>
      <c r="AY15" s="307">
        <f>AY9*AY3*365/10^6</f>
        <v>4984.0542213027938</v>
      </c>
      <c r="AZ15" s="307">
        <f t="shared" ref="AZ15:BR15" si="20">AZ9*AZ3*365/10^6</f>
        <v>5178.1612080231789</v>
      </c>
      <c r="BA15" s="307">
        <f t="shared" si="20"/>
        <v>5056.5121400670814</v>
      </c>
      <c r="BB15" s="307">
        <f t="shared" si="20"/>
        <v>5268.9816615400132</v>
      </c>
      <c r="BC15" s="307">
        <f t="shared" si="20"/>
        <v>5485.1898278442559</v>
      </c>
      <c r="BD15" s="307">
        <f t="shared" si="20"/>
        <v>5705.1366389798068</v>
      </c>
      <c r="BE15" s="307">
        <f t="shared" si="20"/>
        <v>5928.8220949466677</v>
      </c>
      <c r="BF15" s="307">
        <f t="shared" si="20"/>
        <v>6156.2461957448386</v>
      </c>
      <c r="BG15" s="307">
        <f t="shared" si="20"/>
        <v>6387.4089413743195</v>
      </c>
      <c r="BH15" s="307">
        <f t="shared" si="20"/>
        <v>6622.3103318351095</v>
      </c>
      <c r="BI15" s="307">
        <f t="shared" si="20"/>
        <v>6860.9503671272087</v>
      </c>
      <c r="BJ15" s="307">
        <f t="shared" si="20"/>
        <v>7103.3290472506169</v>
      </c>
      <c r="BK15" s="307">
        <f t="shared" si="20"/>
        <v>7349.4463722053333</v>
      </c>
      <c r="BL15" s="307">
        <f t="shared" si="20"/>
        <v>7653.5300311938017</v>
      </c>
      <c r="BM15" s="307">
        <f t="shared" si="20"/>
        <v>7962.7824889209005</v>
      </c>
      <c r="BN15" s="307">
        <f t="shared" si="20"/>
        <v>8277.2037453866269</v>
      </c>
      <c r="BO15" s="577">
        <f t="shared" si="20"/>
        <v>8596.7938005909818</v>
      </c>
      <c r="BP15" s="312">
        <f t="shared" si="20"/>
        <v>8921.5526545339671</v>
      </c>
      <c r="BQ15" s="307">
        <f t="shared" si="20"/>
        <v>9251.4803072155828</v>
      </c>
      <c r="BR15" s="473">
        <f t="shared" si="20"/>
        <v>9586.576758635827</v>
      </c>
    </row>
    <row r="16" spans="1:71" ht="16.2" thickBot="1" x14ac:dyDescent="0.35">
      <c r="A16" s="6"/>
      <c r="B16" s="23"/>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P16" s="483"/>
      <c r="BQ16" s="483"/>
      <c r="BR16" s="483"/>
      <c r="BS16" s="619"/>
    </row>
    <row r="17" spans="1:71" ht="46.8" x14ac:dyDescent="0.3">
      <c r="A17" s="79" t="s">
        <v>6</v>
      </c>
      <c r="B17" s="80" t="s">
        <v>52</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144">
        <v>2016</v>
      </c>
      <c r="BQ17" s="464">
        <v>2017</v>
      </c>
      <c r="BR17" s="353">
        <v>2018</v>
      </c>
    </row>
    <row r="18" spans="1:71" ht="16.2" thickBot="1" x14ac:dyDescent="0.35">
      <c r="A18" s="44"/>
      <c r="B18" s="26"/>
      <c r="C18" s="214">
        <f>'Proportion going to landfill'!$D$40</f>
        <v>70</v>
      </c>
      <c r="D18" s="214">
        <f>'Proportion going to landfill'!$D$40</f>
        <v>70</v>
      </c>
      <c r="E18" s="214">
        <f>'Proportion going to landfill'!$D$40</f>
        <v>70</v>
      </c>
      <c r="F18" s="214">
        <f>'Proportion going to landfill'!$D$40</f>
        <v>70</v>
      </c>
      <c r="G18" s="214">
        <f>'Proportion going to landfill'!$D$40</f>
        <v>70</v>
      </c>
      <c r="H18" s="214">
        <f>'Proportion going to landfill'!$D$40</f>
        <v>70</v>
      </c>
      <c r="I18" s="214">
        <f>'Proportion going to landfill'!$D$40</f>
        <v>70</v>
      </c>
      <c r="J18" s="214">
        <f>'Proportion going to landfill'!$D$40</f>
        <v>70</v>
      </c>
      <c r="K18" s="214">
        <f>'Proportion going to landfill'!$D$40</f>
        <v>70</v>
      </c>
      <c r="L18" s="214">
        <f>'Proportion going to landfill'!$D$40</f>
        <v>70</v>
      </c>
      <c r="M18" s="214">
        <f>'Proportion going to landfill'!$D$40</f>
        <v>70</v>
      </c>
      <c r="N18" s="214">
        <f>'Proportion going to landfill'!$D$40</f>
        <v>70</v>
      </c>
      <c r="O18" s="214">
        <f>'Proportion going to landfill'!$D$40</f>
        <v>70</v>
      </c>
      <c r="P18" s="214">
        <f>'Proportion going to landfill'!$D$40</f>
        <v>70</v>
      </c>
      <c r="Q18" s="214">
        <f>'Proportion going to landfill'!$D$40</f>
        <v>70</v>
      </c>
      <c r="R18" s="214">
        <f>'Proportion going to landfill'!$D$40</f>
        <v>70</v>
      </c>
      <c r="S18" s="214">
        <f>'Proportion going to landfill'!$D$40</f>
        <v>70</v>
      </c>
      <c r="T18" s="214">
        <f>'Proportion going to landfill'!$D$40</f>
        <v>70</v>
      </c>
      <c r="U18" s="214">
        <f>'Proportion going to landfill'!$D$40</f>
        <v>70</v>
      </c>
      <c r="V18" s="214">
        <f>'Proportion going to landfill'!$D$40</f>
        <v>70</v>
      </c>
      <c r="W18" s="214">
        <f>'Proportion going to landfill'!$D$40</f>
        <v>70</v>
      </c>
      <c r="X18" s="214">
        <f>'Proportion going to landfill'!$D$40</f>
        <v>70</v>
      </c>
      <c r="Y18" s="214">
        <f>'Proportion going to landfill'!$D$40</f>
        <v>70</v>
      </c>
      <c r="Z18" s="214">
        <f>'Proportion going to landfill'!$D$40</f>
        <v>70</v>
      </c>
      <c r="AA18" s="214">
        <f>'Proportion going to landfill'!$D$40</f>
        <v>70</v>
      </c>
      <c r="AB18" s="214">
        <f>'Proportion going to landfill'!$D$40</f>
        <v>70</v>
      </c>
      <c r="AC18" s="214">
        <f>'Proportion going to landfill'!$D$40</f>
        <v>70</v>
      </c>
      <c r="AD18" s="214">
        <f>'Proportion going to landfill'!$D$40</f>
        <v>70</v>
      </c>
      <c r="AE18" s="214">
        <f>'Proportion going to landfill'!$D$40</f>
        <v>70</v>
      </c>
      <c r="AF18" s="214">
        <f>'Proportion going to landfill'!$D$40</f>
        <v>70</v>
      </c>
      <c r="AG18" s="214">
        <f>'Proportion going to landfill'!$D$40</f>
        <v>70</v>
      </c>
      <c r="AH18" s="214">
        <f>'Proportion going to landfill'!$D$40</f>
        <v>70</v>
      </c>
      <c r="AI18" s="214">
        <f>'Proportion going to landfill'!$D$40</f>
        <v>70</v>
      </c>
      <c r="AJ18" s="214">
        <f>'Proportion going to landfill'!$D$40</f>
        <v>70</v>
      </c>
      <c r="AK18" s="214">
        <f>'Proportion going to landfill'!$D$40</f>
        <v>70</v>
      </c>
      <c r="AL18" s="214">
        <f>'Proportion going to landfill'!$D$40</f>
        <v>70</v>
      </c>
      <c r="AM18" s="214">
        <f>'Proportion going to landfill'!$D$40</f>
        <v>70</v>
      </c>
      <c r="AN18" s="214">
        <f>'Proportion going to landfill'!$D$40</f>
        <v>70</v>
      </c>
      <c r="AO18" s="214">
        <f>'Proportion going to landfill'!$D$40</f>
        <v>70</v>
      </c>
      <c r="AP18" s="214">
        <f>'Proportion going to landfill'!$D$40</f>
        <v>70</v>
      </c>
      <c r="AQ18" s="214">
        <f>'Proportion going to landfill'!$D$40</f>
        <v>70</v>
      </c>
      <c r="AR18" s="214">
        <f>'Proportion going to landfill'!$D$40</f>
        <v>70</v>
      </c>
      <c r="AS18" s="214">
        <f>'Proportion going to landfill'!$D$40</f>
        <v>70</v>
      </c>
      <c r="AT18" s="214">
        <f>'Proportion going to landfill'!$D$40</f>
        <v>70</v>
      </c>
      <c r="AU18" s="214">
        <f>'Proportion going to landfill'!$D$40</f>
        <v>70</v>
      </c>
      <c r="AV18" s="214">
        <f>'Proportion going to landfill'!$D$40</f>
        <v>70</v>
      </c>
      <c r="AW18" s="214">
        <f>'Proportion going to landfill'!$D$40</f>
        <v>70</v>
      </c>
      <c r="AX18" s="214">
        <f>'Proportion going to landfill'!$D$40</f>
        <v>70</v>
      </c>
      <c r="AY18" s="214">
        <f>'Proportion going to landfill'!$D$40</f>
        <v>70</v>
      </c>
      <c r="AZ18" s="214">
        <f>'Proportion going to landfill'!$D$40</f>
        <v>70</v>
      </c>
      <c r="BA18" s="214">
        <f>'Proportion going to landfill'!$D$40</f>
        <v>70</v>
      </c>
      <c r="BB18" s="214">
        <f>'Proportion going to landfill'!$D$40</f>
        <v>70</v>
      </c>
      <c r="BC18" s="214">
        <f>'Proportion going to landfill'!$D$40</f>
        <v>70</v>
      </c>
      <c r="BD18" s="214">
        <f>'Proportion going to landfill'!$D$40</f>
        <v>70</v>
      </c>
      <c r="BE18" s="214">
        <f>'Proportion going to landfill'!$D$40</f>
        <v>70</v>
      </c>
      <c r="BF18" s="214">
        <f>'Proportion going to landfill'!$D$40</f>
        <v>70</v>
      </c>
      <c r="BG18" s="214">
        <f>'Proportion going to landfill'!$D$40</f>
        <v>70</v>
      </c>
      <c r="BH18" s="214">
        <f>'Proportion going to landfill'!$D$40</f>
        <v>70</v>
      </c>
      <c r="BI18" s="214">
        <f>'Proportion going to landfill'!$D$40</f>
        <v>70</v>
      </c>
      <c r="BJ18" s="214">
        <f>'Proportion going to landfill'!$D$40</f>
        <v>70</v>
      </c>
      <c r="BK18" s="214">
        <f>'Proportion going to landfill'!$E$40</f>
        <v>70</v>
      </c>
      <c r="BL18" s="214">
        <f>'Proportion going to landfill'!$E$40</f>
        <v>70</v>
      </c>
      <c r="BM18" s="214">
        <f>'Proportion going to landfill'!$F$40</f>
        <v>70</v>
      </c>
      <c r="BN18" s="515">
        <f>'Proportion going to landfill'!$G$40</f>
        <v>70</v>
      </c>
      <c r="BO18" s="214">
        <f>'Proportion going to landfill'!H40</f>
        <v>70</v>
      </c>
      <c r="BP18" s="603">
        <f>'Proportion going to landfill'!I40</f>
        <v>70</v>
      </c>
      <c r="BQ18" s="214">
        <f>'Proportion going to landfill'!J40</f>
        <v>70</v>
      </c>
      <c r="BR18" s="674">
        <f>'Proportion going to landfill'!K40</f>
        <v>70</v>
      </c>
      <c r="BS18" s="477"/>
    </row>
    <row r="19" spans="1:71" ht="16.2" thickBot="1" x14ac:dyDescent="0.35">
      <c r="A19" s="9"/>
      <c r="B19" s="27"/>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483"/>
      <c r="BP19" s="678"/>
      <c r="BQ19" s="765"/>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467">
        <v>2015</v>
      </c>
      <c r="BP20" s="144">
        <v>2016</v>
      </c>
      <c r="BQ20" s="464">
        <v>2017</v>
      </c>
      <c r="BR20" s="353">
        <v>2018</v>
      </c>
    </row>
    <row r="21" spans="1:71" s="18" customFormat="1" ht="16.2" thickBot="1" x14ac:dyDescent="0.35">
      <c r="A21" s="323"/>
      <c r="B21" s="324"/>
      <c r="C21" s="167">
        <f t="shared" ref="C21:AH21" si="21">C18%*C15</f>
        <v>488.75197494106618</v>
      </c>
      <c r="D21" s="167">
        <f t="shared" si="21"/>
        <v>500.00595418966464</v>
      </c>
      <c r="E21" s="167">
        <f t="shared" si="21"/>
        <v>511.3857206020711</v>
      </c>
      <c r="F21" s="167">
        <f t="shared" si="21"/>
        <v>522.89127417828581</v>
      </c>
      <c r="G21" s="167">
        <f t="shared" si="21"/>
        <v>534.5226149183087</v>
      </c>
      <c r="H21" s="167">
        <f t="shared" si="21"/>
        <v>546.27974282213984</v>
      </c>
      <c r="I21" s="167">
        <f t="shared" si="21"/>
        <v>558.16265788977898</v>
      </c>
      <c r="J21" s="167">
        <f t="shared" si="21"/>
        <v>570.17136012122637</v>
      </c>
      <c r="K21" s="167">
        <f t="shared" si="21"/>
        <v>582.30584951648211</v>
      </c>
      <c r="L21" s="167">
        <f t="shared" si="21"/>
        <v>594.56612607554564</v>
      </c>
      <c r="M21" s="167">
        <f t="shared" si="21"/>
        <v>606.95218979841786</v>
      </c>
      <c r="N21" s="167">
        <f t="shared" si="21"/>
        <v>632.75851167775306</v>
      </c>
      <c r="O21" s="167">
        <f t="shared" si="21"/>
        <v>658.99251933938535</v>
      </c>
      <c r="P21" s="167">
        <f t="shared" si="21"/>
        <v>685.65421278331439</v>
      </c>
      <c r="Q21" s="167">
        <f t="shared" si="21"/>
        <v>712.74359200954041</v>
      </c>
      <c r="R21" s="167">
        <f t="shared" si="21"/>
        <v>740.26065701806306</v>
      </c>
      <c r="S21" s="167">
        <f t="shared" si="21"/>
        <v>768.20540780888268</v>
      </c>
      <c r="T21" s="167">
        <f t="shared" si="21"/>
        <v>796.57784438199917</v>
      </c>
      <c r="U21" s="167">
        <f t="shared" si="21"/>
        <v>825.37796673741263</v>
      </c>
      <c r="V21" s="167">
        <f t="shared" si="21"/>
        <v>854.60577487512262</v>
      </c>
      <c r="W21" s="167">
        <f t="shared" si="21"/>
        <v>884.26126879512992</v>
      </c>
      <c r="X21" s="167">
        <f t="shared" si="21"/>
        <v>954.03170232028572</v>
      </c>
      <c r="Y21" s="167">
        <f t="shared" si="21"/>
        <v>1025.6498158582428</v>
      </c>
      <c r="Z21" s="167">
        <f t="shared" si="21"/>
        <v>1099.1156094090006</v>
      </c>
      <c r="AA21" s="167">
        <f t="shared" si="21"/>
        <v>1174.4290829725596</v>
      </c>
      <c r="AB21" s="167">
        <f t="shared" si="21"/>
        <v>1251.5902365489198</v>
      </c>
      <c r="AC21" s="167">
        <f t="shared" si="21"/>
        <v>1330.5990701380811</v>
      </c>
      <c r="AD21" s="167">
        <f t="shared" si="21"/>
        <v>1411.4555837400433</v>
      </c>
      <c r="AE21" s="167">
        <f t="shared" si="21"/>
        <v>1494.1597773548065</v>
      </c>
      <c r="AF21" s="167">
        <f t="shared" si="21"/>
        <v>1578.7116509823709</v>
      </c>
      <c r="AG21" s="167">
        <f t="shared" si="21"/>
        <v>1665.1112046227361</v>
      </c>
      <c r="AH21" s="167">
        <f t="shared" si="21"/>
        <v>1742.6183907149145</v>
      </c>
      <c r="AI21" s="167">
        <f t="shared" ref="AI21:BR21" si="22">AI18%*AI15</f>
        <v>1821.0963743247564</v>
      </c>
      <c r="AJ21" s="167">
        <f t="shared" si="22"/>
        <v>1900.545155452262</v>
      </c>
      <c r="AK21" s="167">
        <f t="shared" si="22"/>
        <v>1980.9647340974302</v>
      </c>
      <c r="AL21" s="167">
        <f t="shared" si="22"/>
        <v>2062.3551102602628</v>
      </c>
      <c r="AM21" s="167">
        <f t="shared" si="22"/>
        <v>2144.7162839407583</v>
      </c>
      <c r="AN21" s="167">
        <f t="shared" si="22"/>
        <v>2228.0482551389173</v>
      </c>
      <c r="AO21" s="167">
        <f t="shared" si="22"/>
        <v>2312.3510238547406</v>
      </c>
      <c r="AP21" s="167">
        <f t="shared" si="22"/>
        <v>2397.6245900882263</v>
      </c>
      <c r="AQ21" s="167">
        <f t="shared" si="22"/>
        <v>2483.8689538393764</v>
      </c>
      <c r="AR21" s="167">
        <f t="shared" si="22"/>
        <v>2601.514927974406</v>
      </c>
      <c r="AS21" s="167">
        <f t="shared" si="22"/>
        <v>2721.4395166805903</v>
      </c>
      <c r="AT21" s="167">
        <f t="shared" si="22"/>
        <v>2843.6427199579302</v>
      </c>
      <c r="AU21" s="167">
        <f t="shared" si="22"/>
        <v>2968.1245378064255</v>
      </c>
      <c r="AV21" s="167">
        <f t="shared" si="22"/>
        <v>3094.8849702260754</v>
      </c>
      <c r="AW21" s="167">
        <f t="shared" si="22"/>
        <v>3223.9240172168802</v>
      </c>
      <c r="AX21" s="167">
        <f t="shared" si="22"/>
        <v>3355.2416787788402</v>
      </c>
      <c r="AY21" s="167">
        <f t="shared" si="22"/>
        <v>3488.8379549119554</v>
      </c>
      <c r="AZ21" s="167">
        <f t="shared" si="22"/>
        <v>3624.712845616225</v>
      </c>
      <c r="BA21" s="167">
        <f t="shared" si="22"/>
        <v>3539.5584980469566</v>
      </c>
      <c r="BB21" s="167">
        <f t="shared" si="22"/>
        <v>3688.2871630780091</v>
      </c>
      <c r="BC21" s="167">
        <f t="shared" si="22"/>
        <v>3839.6328794909787</v>
      </c>
      <c r="BD21" s="167">
        <f t="shared" si="22"/>
        <v>3993.5956472858643</v>
      </c>
      <c r="BE21" s="167">
        <f t="shared" si="22"/>
        <v>4150.1754664626669</v>
      </c>
      <c r="BF21" s="167">
        <f t="shared" si="22"/>
        <v>4309.3723370213866</v>
      </c>
      <c r="BG21" s="167">
        <f t="shared" si="22"/>
        <v>4471.1862589620232</v>
      </c>
      <c r="BH21" s="167">
        <f t="shared" si="22"/>
        <v>4635.6172322845759</v>
      </c>
      <c r="BI21" s="167">
        <f t="shared" si="22"/>
        <v>4802.6652569890457</v>
      </c>
      <c r="BJ21" s="167">
        <f t="shared" si="22"/>
        <v>4972.3303330754316</v>
      </c>
      <c r="BK21" s="167">
        <f t="shared" si="22"/>
        <v>5144.6124605437326</v>
      </c>
      <c r="BL21" s="167">
        <f t="shared" si="22"/>
        <v>5357.4710218356613</v>
      </c>
      <c r="BM21" s="167">
        <f t="shared" si="22"/>
        <v>5573.9477422446298</v>
      </c>
      <c r="BN21" s="322">
        <f t="shared" si="22"/>
        <v>5794.0426217706381</v>
      </c>
      <c r="BO21" s="322">
        <f t="shared" si="22"/>
        <v>6017.7556604136871</v>
      </c>
      <c r="BP21" s="167">
        <f t="shared" si="22"/>
        <v>6245.0868581737768</v>
      </c>
      <c r="BQ21" s="597">
        <f t="shared" si="22"/>
        <v>6476.0362150509072</v>
      </c>
      <c r="BR21" s="676">
        <f t="shared" si="22"/>
        <v>6710.6037310450783</v>
      </c>
    </row>
    <row r="22" spans="1:71" ht="16.2" thickBot="1" x14ac:dyDescent="0.35">
      <c r="A22" s="9"/>
      <c r="B22" s="27"/>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P22" s="483"/>
      <c r="BQ22" s="483"/>
      <c r="BR22" s="678"/>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144">
        <v>2015</v>
      </c>
      <c r="BP23" s="481">
        <v>2016</v>
      </c>
      <c r="BQ23" s="464">
        <v>2017</v>
      </c>
      <c r="BR23" s="353">
        <v>2018</v>
      </c>
    </row>
    <row r="24" spans="1:71" ht="16.2" thickBot="1" x14ac:dyDescent="0.35">
      <c r="A24" s="44"/>
      <c r="B24" s="26"/>
      <c r="C24" s="7">
        <v>0</v>
      </c>
      <c r="D24" s="7">
        <v>0</v>
      </c>
      <c r="E24" s="7">
        <v>0</v>
      </c>
      <c r="F24" s="156">
        <f t="shared" ref="F24:AT24" si="23">F21*$B$44*$B$36*$B$37</f>
        <v>9.1623100626615948</v>
      </c>
      <c r="G24" s="156">
        <f t="shared" si="23"/>
        <v>9.366119067644572</v>
      </c>
      <c r="H24" s="156">
        <f t="shared" si="23"/>
        <v>9.5721321656266625</v>
      </c>
      <c r="I24" s="156">
        <f t="shared" si="23"/>
        <v>9.7803493566078643</v>
      </c>
      <c r="J24" s="156">
        <f t="shared" si="23"/>
        <v>9.9907706405881775</v>
      </c>
      <c r="K24" s="156">
        <f t="shared" si="23"/>
        <v>10.203396017567606</v>
      </c>
      <c r="L24" s="156">
        <f t="shared" si="23"/>
        <v>10.418225487546142</v>
      </c>
      <c r="M24" s="156">
        <f t="shared" si="23"/>
        <v>10.635259050523798</v>
      </c>
      <c r="N24" s="156">
        <f t="shared" si="23"/>
        <v>11.08744774502226</v>
      </c>
      <c r="O24" s="156">
        <f t="shared" si="23"/>
        <v>11.547130520872447</v>
      </c>
      <c r="P24" s="156">
        <f t="shared" si="23"/>
        <v>12.014307378074349</v>
      </c>
      <c r="Q24" s="156">
        <f t="shared" si="23"/>
        <v>12.488978316627971</v>
      </c>
      <c r="R24" s="156">
        <f t="shared" si="23"/>
        <v>12.971143336533309</v>
      </c>
      <c r="S24" s="156">
        <f t="shared" si="23"/>
        <v>13.460802437790367</v>
      </c>
      <c r="T24" s="156">
        <f t="shared" si="23"/>
        <v>13.957955620399142</v>
      </c>
      <c r="U24" s="156">
        <f t="shared" si="23"/>
        <v>14.462602884359638</v>
      </c>
      <c r="V24" s="156">
        <f t="shared" si="23"/>
        <v>14.974744229671849</v>
      </c>
      <c r="W24" s="156">
        <f t="shared" si="23"/>
        <v>15.494379656335784</v>
      </c>
      <c r="X24" s="156">
        <f t="shared" si="23"/>
        <v>16.716925100736972</v>
      </c>
      <c r="Y24" s="156">
        <f t="shared" si="23"/>
        <v>17.971846333394474</v>
      </c>
      <c r="Z24" s="156">
        <f t="shared" si="23"/>
        <v>19.259143354308275</v>
      </c>
      <c r="AA24" s="156">
        <f t="shared" si="23"/>
        <v>20.578816163478379</v>
      </c>
      <c r="AB24" s="156">
        <f t="shared" si="23"/>
        <v>21.930864760904793</v>
      </c>
      <c r="AC24" s="156">
        <f t="shared" si="23"/>
        <v>23.315289146587514</v>
      </c>
      <c r="AD24" s="156">
        <f t="shared" si="23"/>
        <v>24.732089320526534</v>
      </c>
      <c r="AE24" s="156">
        <f t="shared" si="23"/>
        <v>26.18126528272186</v>
      </c>
      <c r="AF24" s="156">
        <f t="shared" si="23"/>
        <v>27.662817033173496</v>
      </c>
      <c r="AG24" s="156">
        <f t="shared" si="23"/>
        <v>29.176744571881432</v>
      </c>
      <c r="AH24" s="156">
        <f t="shared" si="23"/>
        <v>30.534856489463017</v>
      </c>
      <c r="AI24" s="156">
        <f t="shared" si="23"/>
        <v>31.909979109468111</v>
      </c>
      <c r="AJ24" s="156">
        <f t="shared" si="23"/>
        <v>33.30211243189671</v>
      </c>
      <c r="AK24" s="156">
        <f t="shared" si="23"/>
        <v>34.711256456748814</v>
      </c>
      <c r="AL24" s="156">
        <f t="shared" si="23"/>
        <v>36.13741118402443</v>
      </c>
      <c r="AM24" s="156">
        <f t="shared" si="23"/>
        <v>37.580576613723544</v>
      </c>
      <c r="AN24" s="156">
        <f t="shared" si="23"/>
        <v>39.040752745846163</v>
      </c>
      <c r="AO24" s="156">
        <f t="shared" si="23"/>
        <v>40.517939580392309</v>
      </c>
      <c r="AP24" s="156">
        <f t="shared" si="23"/>
        <v>42.012137117361938</v>
      </c>
      <c r="AQ24" s="156">
        <f t="shared" si="23"/>
        <v>43.523345356755094</v>
      </c>
      <c r="AR24" s="156">
        <f t="shared" si="23"/>
        <v>45.584785173938734</v>
      </c>
      <c r="AS24" s="156">
        <f t="shared" si="23"/>
        <v>47.686151787083979</v>
      </c>
      <c r="AT24" s="156">
        <f t="shared" si="23"/>
        <v>49.827445196190837</v>
      </c>
      <c r="AU24" s="156">
        <f>AU21*$B$45*$B$36*$B$37</f>
        <v>55.931338790424277</v>
      </c>
      <c r="AV24" s="156">
        <f t="shared" ref="AV24:BD24" si="24">AV21*$B$45*$B$36*$B$37</f>
        <v>58.32001237894017</v>
      </c>
      <c r="AW24" s="156">
        <f t="shared" si="24"/>
        <v>60.751624180434888</v>
      </c>
      <c r="AX24" s="156">
        <f t="shared" si="24"/>
        <v>63.226174194908459</v>
      </c>
      <c r="AY24" s="156">
        <f t="shared" si="24"/>
        <v>65.743662422360885</v>
      </c>
      <c r="AZ24" s="156">
        <f t="shared" si="24"/>
        <v>68.304088862792142</v>
      </c>
      <c r="BA24" s="156">
        <f t="shared" si="24"/>
        <v>66.699440337196847</v>
      </c>
      <c r="BB24" s="156">
        <f t="shared" si="24"/>
        <v>69.502083301042006</v>
      </c>
      <c r="BC24" s="156">
        <f t="shared" si="24"/>
        <v>72.354041981128006</v>
      </c>
      <c r="BD24" s="156">
        <f t="shared" si="24"/>
        <v>75.255316377454832</v>
      </c>
      <c r="BE24" s="156">
        <f>BE21*$B$46*$B$36*$B$37</f>
        <v>80.627318278864465</v>
      </c>
      <c r="BF24" s="156">
        <f t="shared" ref="BF24:BR24" si="25">BF21*$B$46*$B$36*$B$37</f>
        <v>83.720107211588143</v>
      </c>
      <c r="BG24" s="156">
        <f t="shared" si="25"/>
        <v>86.863738774081838</v>
      </c>
      <c r="BH24" s="156">
        <f t="shared" si="25"/>
        <v>90.058212966345536</v>
      </c>
      <c r="BI24" s="156">
        <f t="shared" si="25"/>
        <v>93.303529788379251</v>
      </c>
      <c r="BJ24" s="156">
        <f t="shared" si="25"/>
        <v>96.599689240182954</v>
      </c>
      <c r="BK24" s="156">
        <f t="shared" si="25"/>
        <v>99.946691321756646</v>
      </c>
      <c r="BL24" s="156">
        <f t="shared" si="25"/>
        <v>104.08198996354959</v>
      </c>
      <c r="BM24" s="156">
        <f t="shared" si="25"/>
        <v>108.28758020363051</v>
      </c>
      <c r="BN24" s="497">
        <f t="shared" si="25"/>
        <v>112.56346204199939</v>
      </c>
      <c r="BO24" s="156">
        <f t="shared" si="25"/>
        <v>116.90963547865624</v>
      </c>
      <c r="BP24" s="605">
        <f t="shared" si="25"/>
        <v>121.32610051360108</v>
      </c>
      <c r="BQ24" s="497">
        <f t="shared" si="25"/>
        <v>125.81285714683389</v>
      </c>
      <c r="BR24" s="675">
        <f t="shared" si="25"/>
        <v>130.36990537835467</v>
      </c>
      <c r="BS24" s="477"/>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P25" s="678"/>
      <c r="BR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144">
        <v>2016</v>
      </c>
      <c r="BQ26" s="144">
        <v>2017</v>
      </c>
      <c r="BR26" s="353">
        <v>2018</v>
      </c>
      <c r="BS26" s="477"/>
    </row>
    <row r="27" spans="1:71" ht="16.2" thickBot="1" x14ac:dyDescent="0.35">
      <c r="A27" s="44"/>
      <c r="B27" s="28"/>
      <c r="C27" s="7">
        <v>0</v>
      </c>
      <c r="D27" s="7">
        <v>0</v>
      </c>
      <c r="E27" s="7">
        <v>0</v>
      </c>
      <c r="F27" s="151">
        <f>F24+(E27*$B$38)</f>
        <v>9.1623100626615948</v>
      </c>
      <c r="G27" s="151">
        <f t="shared" ref="G27:BO27" si="26">G24+(F27*$B$38)</f>
        <v>17.09617395752645</v>
      </c>
      <c r="H27" s="151">
        <f t="shared" si="26"/>
        <v>23.995826866508516</v>
      </c>
      <c r="I27" s="151">
        <f t="shared" si="26"/>
        <v>30.025141067174541</v>
      </c>
      <c r="J27" s="151">
        <f t="shared" si="26"/>
        <v>35.322372271441878</v>
      </c>
      <c r="K27" s="151">
        <f t="shared" si="26"/>
        <v>40.004164015127579</v>
      </c>
      <c r="L27" s="151">
        <f t="shared" si="26"/>
        <v>44.168926080071486</v>
      </c>
      <c r="M27" s="151">
        <f t="shared" si="26"/>
        <v>47.899684800257162</v>
      </c>
      <c r="N27" s="151">
        <f t="shared" si="26"/>
        <v>51.499438845710706</v>
      </c>
      <c r="O27" s="151">
        <f t="shared" si="26"/>
        <v>54.996160989484977</v>
      </c>
      <c r="P27" s="151">
        <f t="shared" si="26"/>
        <v>58.413451292005988</v>
      </c>
      <c r="Q27" s="151">
        <f t="shared" si="26"/>
        <v>61.771220644877495</v>
      </c>
      <c r="R27" s="151">
        <f t="shared" si="26"/>
        <v>65.086267462904374</v>
      </c>
      <c r="S27" s="151">
        <f t="shared" si="26"/>
        <v>68.37276422743868</v>
      </c>
      <c r="T27" s="151">
        <f t="shared" si="26"/>
        <v>71.642667973117725</v>
      </c>
      <c r="U27" s="151">
        <f t="shared" si="26"/>
        <v>74.906066607187029</v>
      </c>
      <c r="V27" s="151">
        <f t="shared" si="26"/>
        <v>78.171471092078377</v>
      </c>
      <c r="W27" s="151">
        <f t="shared" si="26"/>
        <v>81.446061953916058</v>
      </c>
      <c r="X27" s="151">
        <f t="shared" si="26"/>
        <v>85.431313193121753</v>
      </c>
      <c r="Y27" s="151">
        <f t="shared" si="26"/>
        <v>90.048509945636624</v>
      </c>
      <c r="Z27" s="151">
        <f t="shared" si="26"/>
        <v>95.23124207955469</v>
      </c>
      <c r="AA27" s="151">
        <f t="shared" si="26"/>
        <v>100.92348071554677</v>
      </c>
      <c r="AB27" s="151">
        <f t="shared" si="26"/>
        <v>107.07795542621292</v>
      </c>
      <c r="AC27" s="151">
        <f t="shared" si="26"/>
        <v>113.65478511213922</v>
      </c>
      <c r="AD27" s="151">
        <f t="shared" si="26"/>
        <v>120.62032289983745</v>
      </c>
      <c r="AE27" s="151">
        <f t="shared" si="26"/>
        <v>127.94618160559978</v>
      </c>
      <c r="AF27" s="151">
        <f t="shared" si="26"/>
        <v>135.60841153914834</v>
      </c>
      <c r="AG27" s="151">
        <f t="shared" si="26"/>
        <v>143.5868068332752</v>
      </c>
      <c r="AH27" s="151">
        <f t="shared" si="26"/>
        <v>151.67612879886735</v>
      </c>
      <c r="AI27" s="151">
        <f t="shared" si="26"/>
        <v>159.87604804639341</v>
      </c>
      <c r="AJ27" s="151">
        <f t="shared" si="26"/>
        <v>168.18628667659658</v>
      </c>
      <c r="AK27" s="151">
        <f t="shared" si="26"/>
        <v>176.60661023151869</v>
      </c>
      <c r="AL27" s="151">
        <f t="shared" si="26"/>
        <v>185.13682090374283</v>
      </c>
      <c r="AM27" s="151">
        <f t="shared" si="26"/>
        <v>193.77675180716943</v>
      </c>
      <c r="AN27" s="151">
        <f t="shared" si="26"/>
        <v>202.52626214338613</v>
      </c>
      <c r="AO27" s="151">
        <f t="shared" si="26"/>
        <v>211.38523312363236</v>
      </c>
      <c r="AP27" s="151">
        <f t="shared" si="26"/>
        <v>220.35356452824377</v>
      </c>
      <c r="AQ27" s="151">
        <f t="shared" si="26"/>
        <v>229.43117180392528</v>
      </c>
      <c r="AR27" s="151">
        <f t="shared" si="26"/>
        <v>239.15120449014626</v>
      </c>
      <c r="AS27" s="151">
        <f t="shared" si="26"/>
        <v>249.45316524189539</v>
      </c>
      <c r="AT27" s="151">
        <f t="shared" si="26"/>
        <v>260.28601367804265</v>
      </c>
      <c r="AU27" s="151">
        <f t="shared" si="26"/>
        <v>275.5293614549546</v>
      </c>
      <c r="AV27" s="151">
        <f t="shared" si="26"/>
        <v>290.77853793141344</v>
      </c>
      <c r="AW27" s="151">
        <f t="shared" si="26"/>
        <v>306.075570176263</v>
      </c>
      <c r="AX27" s="151">
        <f t="shared" si="26"/>
        <v>321.45591557380948</v>
      </c>
      <c r="AY27" s="151">
        <f t="shared" si="26"/>
        <v>336.94948879896162</v>
      </c>
      <c r="AZ27" s="151">
        <f t="shared" si="26"/>
        <v>352.58152825529629</v>
      </c>
      <c r="BA27" s="151">
        <f t="shared" si="26"/>
        <v>364.16531389224929</v>
      </c>
      <c r="BB27" s="151">
        <f t="shared" si="26"/>
        <v>376.74096150163473</v>
      </c>
      <c r="BC27" s="151">
        <f t="shared" si="26"/>
        <v>390.20273862614499</v>
      </c>
      <c r="BD27" s="151">
        <f t="shared" si="26"/>
        <v>404.46144093924676</v>
      </c>
      <c r="BE27" s="151">
        <f t="shared" si="26"/>
        <v>421.86322035145417</v>
      </c>
      <c r="BF27" s="151">
        <f t="shared" si="26"/>
        <v>439.63753709954443</v>
      </c>
      <c r="BG27" s="151">
        <f t="shared" si="26"/>
        <v>457.77699866050159</v>
      </c>
      <c r="BH27" s="151">
        <f t="shared" si="26"/>
        <v>476.27536811281811</v>
      </c>
      <c r="BI27" s="151">
        <f t="shared" si="26"/>
        <v>495.127383492506</v>
      </c>
      <c r="BJ27" s="151">
        <f t="shared" si="26"/>
        <v>514.32860538743239</v>
      </c>
      <c r="BK27" s="151">
        <f t="shared" si="26"/>
        <v>533.87528835575688</v>
      </c>
      <c r="BL27" s="151">
        <f t="shared" si="26"/>
        <v>554.50172637472724</v>
      </c>
      <c r="BM27" s="151">
        <f t="shared" si="26"/>
        <v>576.10942339562473</v>
      </c>
      <c r="BN27" s="260">
        <f t="shared" si="26"/>
        <v>598.6152803028524</v>
      </c>
      <c r="BO27" s="706">
        <f t="shared" si="26"/>
        <v>621.94918806053693</v>
      </c>
      <c r="BP27" s="151">
        <f t="shared" ref="BP27" si="27">BP24+(BO27*$B$38)</f>
        <v>646.05199709920623</v>
      </c>
      <c r="BQ27" s="151">
        <f t="shared" ref="BQ27" si="28">BQ24+(BP27*$B$38)</f>
        <v>670.87380412857578</v>
      </c>
      <c r="BR27" s="682">
        <f t="shared" ref="BR27" si="29">BR24+(BQ27*$B$38)</f>
        <v>696.37250675629639</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705"/>
      <c r="BP28" s="483"/>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144">
        <v>2015</v>
      </c>
      <c r="BP29" s="144">
        <v>2016</v>
      </c>
      <c r="BQ29" s="464">
        <v>2017</v>
      </c>
      <c r="BR29" s="353">
        <v>2018</v>
      </c>
    </row>
    <row r="30" spans="1:71" ht="16.2" thickBot="1" x14ac:dyDescent="0.35">
      <c r="A30" s="44"/>
      <c r="B30" s="26"/>
      <c r="C30" s="7">
        <v>0</v>
      </c>
      <c r="D30" s="7">
        <v>0</v>
      </c>
      <c r="E30" s="7">
        <v>0</v>
      </c>
      <c r="F30" s="7">
        <f>E27*(1-$B$38)</f>
        <v>0</v>
      </c>
      <c r="G30" s="154">
        <f>F27*(1-$B$38)</f>
        <v>1.4322551727797168</v>
      </c>
      <c r="H30" s="154">
        <f t="shared" ref="H30:BO30" si="30">G27*(1-$B$38)</f>
        <v>2.6724792566445936</v>
      </c>
      <c r="I30" s="154">
        <f t="shared" si="30"/>
        <v>3.7510351559418402</v>
      </c>
      <c r="J30" s="154">
        <f t="shared" si="30"/>
        <v>4.6935394363208385</v>
      </c>
      <c r="K30" s="154">
        <f t="shared" si="30"/>
        <v>5.5216042738819073</v>
      </c>
      <c r="L30" s="154">
        <f t="shared" si="30"/>
        <v>6.2534634226022359</v>
      </c>
      <c r="M30" s="154">
        <f t="shared" si="30"/>
        <v>6.9045003303381272</v>
      </c>
      <c r="N30" s="154">
        <f t="shared" si="30"/>
        <v>7.4876936995687187</v>
      </c>
      <c r="O30" s="154">
        <f t="shared" si="30"/>
        <v>8.0504083770981794</v>
      </c>
      <c r="P30" s="154">
        <f t="shared" si="30"/>
        <v>8.5970170755533406</v>
      </c>
      <c r="Q30" s="154">
        <f t="shared" si="30"/>
        <v>9.131208963756464</v>
      </c>
      <c r="R30" s="154">
        <f t="shared" si="30"/>
        <v>9.6560965185064269</v>
      </c>
      <c r="S30" s="154">
        <f t="shared" si="30"/>
        <v>10.174305673256061</v>
      </c>
      <c r="T30" s="154">
        <f t="shared" si="30"/>
        <v>10.688051874720093</v>
      </c>
      <c r="U30" s="154">
        <f t="shared" si="30"/>
        <v>11.199204250290332</v>
      </c>
      <c r="V30" s="154">
        <f t="shared" si="30"/>
        <v>11.70933974478049</v>
      </c>
      <c r="W30" s="154">
        <f t="shared" si="30"/>
        <v>12.219788794498102</v>
      </c>
      <c r="X30" s="154">
        <f t="shared" si="30"/>
        <v>12.73167386153127</v>
      </c>
      <c r="Y30" s="154">
        <f t="shared" si="30"/>
        <v>13.35464958087961</v>
      </c>
      <c r="Z30" s="154">
        <f t="shared" si="30"/>
        <v>14.076411220390213</v>
      </c>
      <c r="AA30" s="154">
        <f t="shared" si="30"/>
        <v>14.886577527486295</v>
      </c>
      <c r="AB30" s="154">
        <f t="shared" si="30"/>
        <v>15.776390050238652</v>
      </c>
      <c r="AC30" s="154">
        <f t="shared" si="30"/>
        <v>16.738459460661215</v>
      </c>
      <c r="AD30" s="154">
        <f t="shared" si="30"/>
        <v>17.766551532828306</v>
      </c>
      <c r="AE30" s="154">
        <f t="shared" si="30"/>
        <v>18.855406576959531</v>
      </c>
      <c r="AF30" s="154">
        <f t="shared" si="30"/>
        <v>20.000587099624948</v>
      </c>
      <c r="AG30" s="154">
        <f t="shared" si="30"/>
        <v>21.19834927775457</v>
      </c>
      <c r="AH30" s="154">
        <f t="shared" si="30"/>
        <v>22.445534523870883</v>
      </c>
      <c r="AI30" s="154">
        <f t="shared" si="30"/>
        <v>23.710059861942042</v>
      </c>
      <c r="AJ30" s="154">
        <f t="shared" si="30"/>
        <v>24.991873801693551</v>
      </c>
      <c r="AK30" s="154">
        <f t="shared" si="30"/>
        <v>26.290932901826729</v>
      </c>
      <c r="AL30" s="154">
        <f t="shared" si="30"/>
        <v>27.607200511800265</v>
      </c>
      <c r="AM30" s="154">
        <f t="shared" si="30"/>
        <v>28.940645710296931</v>
      </c>
      <c r="AN30" s="154">
        <f t="shared" si="30"/>
        <v>30.291242409629472</v>
      </c>
      <c r="AO30" s="154">
        <f t="shared" si="30"/>
        <v>31.658968600146064</v>
      </c>
      <c r="AP30" s="154">
        <f t="shared" si="30"/>
        <v>33.043805712750519</v>
      </c>
      <c r="AQ30" s="154">
        <f t="shared" si="30"/>
        <v>34.445738081073593</v>
      </c>
      <c r="AR30" s="154">
        <f t="shared" si="30"/>
        <v>35.864752487717759</v>
      </c>
      <c r="AS30" s="154">
        <f t="shared" si="30"/>
        <v>37.384191035334844</v>
      </c>
      <c r="AT30" s="154">
        <f t="shared" si="30"/>
        <v>38.994596760043542</v>
      </c>
      <c r="AU30" s="154">
        <f t="shared" si="30"/>
        <v>40.687991013512345</v>
      </c>
      <c r="AV30" s="154">
        <f t="shared" si="30"/>
        <v>43.070835902481335</v>
      </c>
      <c r="AW30" s="154">
        <f t="shared" si="30"/>
        <v>45.454591935585327</v>
      </c>
      <c r="AX30" s="154">
        <f t="shared" si="30"/>
        <v>47.845828797362017</v>
      </c>
      <c r="AY30" s="154">
        <f t="shared" si="30"/>
        <v>50.250089197208766</v>
      </c>
      <c r="AZ30" s="154">
        <f t="shared" si="30"/>
        <v>52.672049406457482</v>
      </c>
      <c r="BA30" s="154">
        <f t="shared" si="30"/>
        <v>55.115654700243844</v>
      </c>
      <c r="BB30" s="154">
        <f t="shared" si="30"/>
        <v>56.926435691656586</v>
      </c>
      <c r="BC30" s="154">
        <f t="shared" si="30"/>
        <v>58.892264856617736</v>
      </c>
      <c r="BD30" s="154">
        <f t="shared" si="30"/>
        <v>60.996614064353082</v>
      </c>
      <c r="BE30" s="154">
        <f t="shared" si="30"/>
        <v>63.225538866657097</v>
      </c>
      <c r="BF30" s="154">
        <f t="shared" si="30"/>
        <v>65.945790463497886</v>
      </c>
      <c r="BG30" s="154">
        <f t="shared" si="30"/>
        <v>68.72427721312468</v>
      </c>
      <c r="BH30" s="154">
        <f t="shared" si="30"/>
        <v>71.559843514028998</v>
      </c>
      <c r="BI30" s="154">
        <f t="shared" si="30"/>
        <v>74.451514408691352</v>
      </c>
      <c r="BJ30" s="154">
        <f t="shared" si="30"/>
        <v>77.398467345256478</v>
      </c>
      <c r="BK30" s="154">
        <f t="shared" si="30"/>
        <v>80.400008353432156</v>
      </c>
      <c r="BL30" s="154">
        <f t="shared" si="30"/>
        <v>83.455551944579227</v>
      </c>
      <c r="BM30" s="154">
        <f t="shared" si="30"/>
        <v>86.679883182733008</v>
      </c>
      <c r="BN30" s="494">
        <f t="shared" si="30"/>
        <v>90.057605134771734</v>
      </c>
      <c r="BO30" s="669">
        <f t="shared" si="30"/>
        <v>93.575727720971699</v>
      </c>
      <c r="BP30" s="211">
        <f t="shared" ref="BP30" si="31">BO27*(1-$B$38)</f>
        <v>97.223291474931798</v>
      </c>
      <c r="BQ30" s="154">
        <f t="shared" ref="BQ30" si="32">BP27*(1-$B$38)</f>
        <v>100.99105011746431</v>
      </c>
      <c r="BR30" s="680">
        <f t="shared" ref="BR30" si="33">BQ27*(1-$B$38)</f>
        <v>104.87120275063411</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P31" s="678"/>
      <c r="BR31" s="483"/>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144">
        <v>2016</v>
      </c>
      <c r="BQ32" s="144">
        <v>2017</v>
      </c>
      <c r="BR32" s="353">
        <v>2018</v>
      </c>
    </row>
    <row r="33" spans="1:71" ht="16.2" thickBot="1" x14ac:dyDescent="0.35">
      <c r="A33" s="44"/>
      <c r="B33" s="28"/>
      <c r="C33" s="7">
        <v>0</v>
      </c>
      <c r="D33" s="7">
        <v>0</v>
      </c>
      <c r="E33" s="7">
        <v>0</v>
      </c>
      <c r="F33" s="7">
        <f t="shared" ref="F33:AK33" si="34">F30*$B$39*16/12</f>
        <v>0</v>
      </c>
      <c r="G33" s="151">
        <f t="shared" si="34"/>
        <v>0.95483678185314458</v>
      </c>
      <c r="H33" s="151">
        <f t="shared" si="34"/>
        <v>1.7816528377630625</v>
      </c>
      <c r="I33" s="151">
        <f t="shared" si="34"/>
        <v>2.5006901039612268</v>
      </c>
      <c r="J33" s="151">
        <f t="shared" si="34"/>
        <v>3.1290262908805588</v>
      </c>
      <c r="K33" s="151">
        <f t="shared" si="34"/>
        <v>3.6810695159212714</v>
      </c>
      <c r="L33" s="151">
        <f t="shared" si="34"/>
        <v>4.1689756150681569</v>
      </c>
      <c r="M33" s="151">
        <f t="shared" si="34"/>
        <v>4.6030002202254181</v>
      </c>
      <c r="N33" s="151">
        <f t="shared" si="34"/>
        <v>4.9917957997124791</v>
      </c>
      <c r="O33" s="151">
        <f t="shared" si="34"/>
        <v>5.3669389180654532</v>
      </c>
      <c r="P33" s="151">
        <f t="shared" si="34"/>
        <v>5.7313447170355607</v>
      </c>
      <c r="Q33" s="151">
        <f t="shared" si="34"/>
        <v>6.0874726425043093</v>
      </c>
      <c r="R33" s="151">
        <f t="shared" si="34"/>
        <v>6.4373976790042846</v>
      </c>
      <c r="S33" s="151">
        <f t="shared" si="34"/>
        <v>6.7828704488373743</v>
      </c>
      <c r="T33" s="151">
        <f t="shared" si="34"/>
        <v>7.1253679164800623</v>
      </c>
      <c r="U33" s="151">
        <f t="shared" si="34"/>
        <v>7.4661361668602213</v>
      </c>
      <c r="V33" s="151">
        <f t="shared" si="34"/>
        <v>7.8062264965203267</v>
      </c>
      <c r="W33" s="151">
        <f t="shared" si="34"/>
        <v>8.1465258629987343</v>
      </c>
      <c r="X33" s="151">
        <f t="shared" si="34"/>
        <v>8.4877825743541795</v>
      </c>
      <c r="Y33" s="151">
        <f t="shared" si="34"/>
        <v>8.9030997205864058</v>
      </c>
      <c r="Z33" s="151">
        <f t="shared" si="34"/>
        <v>9.3842741469268081</v>
      </c>
      <c r="AA33" s="151">
        <f t="shared" si="34"/>
        <v>9.9243850183241964</v>
      </c>
      <c r="AB33" s="151">
        <f t="shared" si="34"/>
        <v>10.517593366825768</v>
      </c>
      <c r="AC33" s="151">
        <f t="shared" si="34"/>
        <v>11.158972973774143</v>
      </c>
      <c r="AD33" s="151">
        <f t="shared" si="34"/>
        <v>11.844367688552204</v>
      </c>
      <c r="AE33" s="151">
        <f t="shared" si="34"/>
        <v>12.570271051306355</v>
      </c>
      <c r="AF33" s="151">
        <f t="shared" si="34"/>
        <v>13.333724733083299</v>
      </c>
      <c r="AG33" s="151">
        <f t="shared" si="34"/>
        <v>14.132232851836379</v>
      </c>
      <c r="AH33" s="151">
        <f t="shared" si="34"/>
        <v>14.963689682580588</v>
      </c>
      <c r="AI33" s="151">
        <f t="shared" si="34"/>
        <v>15.806706574628029</v>
      </c>
      <c r="AJ33" s="151">
        <f t="shared" si="34"/>
        <v>16.661249201129035</v>
      </c>
      <c r="AK33" s="151">
        <f t="shared" si="34"/>
        <v>17.527288601217819</v>
      </c>
      <c r="AL33" s="151">
        <f t="shared" ref="AL33:BR33" si="35">AL30*$B$39*16/12</f>
        <v>18.404800341200175</v>
      </c>
      <c r="AM33" s="151">
        <f t="shared" si="35"/>
        <v>19.293763806864622</v>
      </c>
      <c r="AN33" s="151">
        <f t="shared" si="35"/>
        <v>20.194161606419648</v>
      </c>
      <c r="AO33" s="151">
        <f t="shared" si="35"/>
        <v>21.105979066764043</v>
      </c>
      <c r="AP33" s="151">
        <f t="shared" si="35"/>
        <v>22.029203808500345</v>
      </c>
      <c r="AQ33" s="151">
        <f t="shared" si="35"/>
        <v>22.963825387382396</v>
      </c>
      <c r="AR33" s="151">
        <f t="shared" si="35"/>
        <v>23.909834991811838</v>
      </c>
      <c r="AS33" s="151">
        <f t="shared" si="35"/>
        <v>24.922794023556563</v>
      </c>
      <c r="AT33" s="151">
        <f t="shared" si="35"/>
        <v>25.996397840029029</v>
      </c>
      <c r="AU33" s="151">
        <f t="shared" si="35"/>
        <v>27.125327342341564</v>
      </c>
      <c r="AV33" s="151">
        <f t="shared" si="35"/>
        <v>28.713890601654224</v>
      </c>
      <c r="AW33" s="151">
        <f t="shared" si="35"/>
        <v>30.303061290390218</v>
      </c>
      <c r="AX33" s="151">
        <f t="shared" si="35"/>
        <v>31.897219198241345</v>
      </c>
      <c r="AY33" s="151">
        <f t="shared" si="35"/>
        <v>33.500059464805844</v>
      </c>
      <c r="AZ33" s="151">
        <f t="shared" si="35"/>
        <v>35.114699604304988</v>
      </c>
      <c r="BA33" s="151">
        <f t="shared" si="35"/>
        <v>36.743769800162561</v>
      </c>
      <c r="BB33" s="151">
        <f t="shared" si="35"/>
        <v>37.950957127771055</v>
      </c>
      <c r="BC33" s="151">
        <f t="shared" si="35"/>
        <v>39.261509904411824</v>
      </c>
      <c r="BD33" s="151">
        <f t="shared" si="35"/>
        <v>40.66440937623539</v>
      </c>
      <c r="BE33" s="151">
        <f t="shared" si="35"/>
        <v>42.150359244438064</v>
      </c>
      <c r="BF33" s="151">
        <f t="shared" si="35"/>
        <v>43.963860308998591</v>
      </c>
      <c r="BG33" s="151">
        <f t="shared" si="35"/>
        <v>45.816184808749789</v>
      </c>
      <c r="BH33" s="151">
        <f t="shared" si="35"/>
        <v>47.706562342685999</v>
      </c>
      <c r="BI33" s="151">
        <f t="shared" si="35"/>
        <v>49.634342939127571</v>
      </c>
      <c r="BJ33" s="151">
        <f t="shared" si="35"/>
        <v>51.598978230170985</v>
      </c>
      <c r="BK33" s="151">
        <f t="shared" si="35"/>
        <v>53.600005568954771</v>
      </c>
      <c r="BL33" s="151">
        <f t="shared" si="35"/>
        <v>55.637034629719487</v>
      </c>
      <c r="BM33" s="151">
        <f t="shared" si="35"/>
        <v>57.786588788488672</v>
      </c>
      <c r="BN33" s="260">
        <f t="shared" si="35"/>
        <v>60.038403423181158</v>
      </c>
      <c r="BO33" s="151">
        <f t="shared" si="35"/>
        <v>62.383818480647797</v>
      </c>
      <c r="BP33" s="151">
        <f t="shared" si="35"/>
        <v>64.815527649954532</v>
      </c>
      <c r="BQ33" s="151">
        <f t="shared" si="35"/>
        <v>67.327366744976203</v>
      </c>
      <c r="BR33" s="682">
        <f t="shared" si="35"/>
        <v>69.914135167089412</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P34" s="742"/>
      <c r="BQ34" s="742"/>
      <c r="BS34" s="619"/>
    </row>
    <row r="35" spans="1:71" ht="37.5"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3.25"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52" t="s">
        <v>337</v>
      </c>
      <c r="B46" s="54">
        <f>DOC!Z42</f>
        <v>9.7137240256959315E-2</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723"/>
      <c r="BQ47" s="33"/>
      <c r="BR47" s="33"/>
      <c r="BS47" s="619"/>
    </row>
    <row r="48" spans="1:71" ht="31.2"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464">
        <v>2014</v>
      </c>
      <c r="BO48" s="144">
        <v>2015</v>
      </c>
      <c r="BP48" s="481">
        <v>2016</v>
      </c>
      <c r="BQ48" s="464">
        <v>2017</v>
      </c>
      <c r="BR48" s="353">
        <v>2018</v>
      </c>
    </row>
    <row r="49" spans="1:71" s="18" customFormat="1" ht="16.2" thickBot="1" x14ac:dyDescent="0.35">
      <c r="A49" s="315"/>
      <c r="B49" s="303"/>
      <c r="C49" s="167">
        <v>0</v>
      </c>
      <c r="D49" s="167">
        <v>0</v>
      </c>
      <c r="E49" s="167">
        <v>0</v>
      </c>
      <c r="F49" s="167">
        <v>0</v>
      </c>
      <c r="G49" s="167">
        <f>(G33-$B$40)*(1-$B$41)*10^3</f>
        <v>954.83678185314454</v>
      </c>
      <c r="H49" s="167">
        <f t="shared" ref="H49:BR49" si="36">(H33-$B$40)*(1-$B$41)*10^3</f>
        <v>1781.6528377630625</v>
      </c>
      <c r="I49" s="167">
        <f t="shared" si="36"/>
        <v>2500.6901039612267</v>
      </c>
      <c r="J49" s="167">
        <f t="shared" si="36"/>
        <v>3129.0262908805589</v>
      </c>
      <c r="K49" s="167">
        <f t="shared" si="36"/>
        <v>3681.0695159212714</v>
      </c>
      <c r="L49" s="167">
        <f t="shared" si="36"/>
        <v>4168.9756150681569</v>
      </c>
      <c r="M49" s="167">
        <f t="shared" si="36"/>
        <v>4603.0002202254182</v>
      </c>
      <c r="N49" s="167">
        <f t="shared" si="36"/>
        <v>4991.7957997124795</v>
      </c>
      <c r="O49" s="167">
        <f t="shared" si="36"/>
        <v>5366.9389180654534</v>
      </c>
      <c r="P49" s="167">
        <f t="shared" si="36"/>
        <v>5731.3447170355603</v>
      </c>
      <c r="Q49" s="167">
        <f t="shared" si="36"/>
        <v>6087.4726425043091</v>
      </c>
      <c r="R49" s="167">
        <f t="shared" si="36"/>
        <v>6437.3976790042843</v>
      </c>
      <c r="S49" s="167">
        <f t="shared" si="36"/>
        <v>6782.8704488373742</v>
      </c>
      <c r="T49" s="167">
        <f t="shared" si="36"/>
        <v>7125.3679164800624</v>
      </c>
      <c r="U49" s="167">
        <f t="shared" si="36"/>
        <v>7466.1361668602212</v>
      </c>
      <c r="V49" s="167">
        <f t="shared" si="36"/>
        <v>7806.2264965203267</v>
      </c>
      <c r="W49" s="167">
        <f t="shared" si="36"/>
        <v>8146.5258629987338</v>
      </c>
      <c r="X49" s="167">
        <f t="shared" si="36"/>
        <v>8487.7825743541798</v>
      </c>
      <c r="Y49" s="167">
        <f t="shared" si="36"/>
        <v>8903.099720586406</v>
      </c>
      <c r="Z49" s="167">
        <f t="shared" si="36"/>
        <v>9384.2741469268076</v>
      </c>
      <c r="AA49" s="167">
        <f t="shared" si="36"/>
        <v>9924.3850183241957</v>
      </c>
      <c r="AB49" s="167">
        <f t="shared" si="36"/>
        <v>10517.593366825768</v>
      </c>
      <c r="AC49" s="167">
        <f t="shared" si="36"/>
        <v>11158.972973774142</v>
      </c>
      <c r="AD49" s="167">
        <f t="shared" si="36"/>
        <v>11844.367688552204</v>
      </c>
      <c r="AE49" s="167">
        <f t="shared" si="36"/>
        <v>12570.271051306354</v>
      </c>
      <c r="AF49" s="167">
        <f t="shared" si="36"/>
        <v>13333.7247330833</v>
      </c>
      <c r="AG49" s="167">
        <f t="shared" si="36"/>
        <v>14132.232851836379</v>
      </c>
      <c r="AH49" s="167">
        <f t="shared" si="36"/>
        <v>14963.689682580589</v>
      </c>
      <c r="AI49" s="167">
        <f t="shared" si="36"/>
        <v>15806.70657462803</v>
      </c>
      <c r="AJ49" s="167">
        <f t="shared" si="36"/>
        <v>16661.249201129034</v>
      </c>
      <c r="AK49" s="167">
        <f t="shared" si="36"/>
        <v>17527.288601217821</v>
      </c>
      <c r="AL49" s="167">
        <f t="shared" si="36"/>
        <v>18404.800341200174</v>
      </c>
      <c r="AM49" s="167">
        <f t="shared" si="36"/>
        <v>19293.763806864623</v>
      </c>
      <c r="AN49" s="167">
        <f t="shared" si="36"/>
        <v>20194.16160641965</v>
      </c>
      <c r="AO49" s="167">
        <f t="shared" si="36"/>
        <v>21105.979066764045</v>
      </c>
      <c r="AP49" s="167">
        <f t="shared" si="36"/>
        <v>22029.203808500344</v>
      </c>
      <c r="AQ49" s="167">
        <f t="shared" si="36"/>
        <v>22963.825387382396</v>
      </c>
      <c r="AR49" s="167">
        <f t="shared" si="36"/>
        <v>23909.834991811837</v>
      </c>
      <c r="AS49" s="167">
        <f t="shared" si="36"/>
        <v>24922.794023556562</v>
      </c>
      <c r="AT49" s="167">
        <f t="shared" si="36"/>
        <v>25996.397840029029</v>
      </c>
      <c r="AU49" s="167">
        <f t="shared" si="36"/>
        <v>27125.327342341563</v>
      </c>
      <c r="AV49" s="167">
        <f t="shared" si="36"/>
        <v>28713.890601654224</v>
      </c>
      <c r="AW49" s="167">
        <f t="shared" si="36"/>
        <v>30303.061290390218</v>
      </c>
      <c r="AX49" s="167">
        <f t="shared" si="36"/>
        <v>31897.219198241346</v>
      </c>
      <c r="AY49" s="167">
        <f t="shared" si="36"/>
        <v>33500.059464805847</v>
      </c>
      <c r="AZ49" s="167">
        <f t="shared" si="36"/>
        <v>35114.699604304988</v>
      </c>
      <c r="BA49" s="167">
        <f t="shared" si="36"/>
        <v>36743.769800162561</v>
      </c>
      <c r="BB49" s="167">
        <f t="shared" si="36"/>
        <v>37950.957127771057</v>
      </c>
      <c r="BC49" s="167">
        <f t="shared" si="36"/>
        <v>39261.509904411825</v>
      </c>
      <c r="BD49" s="167">
        <f t="shared" si="36"/>
        <v>40664.409376235388</v>
      </c>
      <c r="BE49" s="167">
        <f t="shared" si="36"/>
        <v>42150.359244438063</v>
      </c>
      <c r="BF49" s="167">
        <f t="shared" si="36"/>
        <v>43963.860308998592</v>
      </c>
      <c r="BG49" s="167">
        <f t="shared" si="36"/>
        <v>45816.184808749786</v>
      </c>
      <c r="BH49" s="167">
        <f t="shared" si="36"/>
        <v>47706.562342685997</v>
      </c>
      <c r="BI49" s="167">
        <f t="shared" si="36"/>
        <v>49634.342939127571</v>
      </c>
      <c r="BJ49" s="167">
        <f t="shared" si="36"/>
        <v>51598.978230170986</v>
      </c>
      <c r="BK49" s="167">
        <f t="shared" si="36"/>
        <v>53600.005568954773</v>
      </c>
      <c r="BL49" s="167">
        <f t="shared" si="36"/>
        <v>55637.034629719485</v>
      </c>
      <c r="BM49" s="167">
        <f t="shared" si="36"/>
        <v>57786.588788488669</v>
      </c>
      <c r="BN49" s="167">
        <f t="shared" si="36"/>
        <v>60038.40342318116</v>
      </c>
      <c r="BO49" s="703">
        <f t="shared" si="36"/>
        <v>62383.818480647795</v>
      </c>
      <c r="BP49" s="597">
        <f t="shared" si="36"/>
        <v>64815.527649954529</v>
      </c>
      <c r="BQ49" s="322">
        <f t="shared" si="36"/>
        <v>67327.3667449762</v>
      </c>
      <c r="BR49" s="676">
        <f t="shared" si="36"/>
        <v>69914.135167089407</v>
      </c>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78"/>
      <c r="BP50" s="678"/>
      <c r="BR50" s="483"/>
      <c r="BS50" s="619"/>
    </row>
    <row r="51" spans="1:71" ht="31.2"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464">
        <v>2014</v>
      </c>
      <c r="BO51" s="144">
        <v>2015</v>
      </c>
      <c r="BP51" s="144">
        <v>2016</v>
      </c>
      <c r="BQ51" s="144">
        <v>2017</v>
      </c>
      <c r="BR51" s="353">
        <v>2018</v>
      </c>
    </row>
    <row r="52" spans="1:71" s="18" customFormat="1" ht="16.2" thickBot="1" x14ac:dyDescent="0.35">
      <c r="A52" s="316"/>
      <c r="B52" s="317"/>
      <c r="C52" s="167">
        <v>0</v>
      </c>
      <c r="D52" s="167">
        <v>0</v>
      </c>
      <c r="E52" s="167">
        <v>0</v>
      </c>
      <c r="F52" s="318">
        <v>0</v>
      </c>
      <c r="G52" s="167">
        <f>G49*21</f>
        <v>20051.572418916036</v>
      </c>
      <c r="H52" s="167">
        <f t="shared" ref="H52:BR52" si="37">H49*21</f>
        <v>37414.709593024316</v>
      </c>
      <c r="I52" s="167">
        <f t="shared" si="37"/>
        <v>52514.492183185757</v>
      </c>
      <c r="J52" s="167">
        <f t="shared" si="37"/>
        <v>65709.552108491742</v>
      </c>
      <c r="K52" s="167">
        <f t="shared" si="37"/>
        <v>77302.459834346693</v>
      </c>
      <c r="L52" s="167">
        <f t="shared" si="37"/>
        <v>87548.487916431302</v>
      </c>
      <c r="M52" s="167">
        <f t="shared" si="37"/>
        <v>96663.004624733789</v>
      </c>
      <c r="N52" s="167">
        <f t="shared" si="37"/>
        <v>104827.71179396207</v>
      </c>
      <c r="O52" s="167">
        <f t="shared" si="37"/>
        <v>112705.71727937453</v>
      </c>
      <c r="P52" s="167">
        <f t="shared" si="37"/>
        <v>120358.23905774676</v>
      </c>
      <c r="Q52" s="167">
        <f t="shared" si="37"/>
        <v>127836.9254925905</v>
      </c>
      <c r="R52" s="167">
        <f t="shared" si="37"/>
        <v>135185.35125908998</v>
      </c>
      <c r="S52" s="167">
        <f t="shared" si="37"/>
        <v>142440.27942558486</v>
      </c>
      <c r="T52" s="167">
        <f t="shared" si="37"/>
        <v>149632.72624608132</v>
      </c>
      <c r="U52" s="167">
        <f t="shared" si="37"/>
        <v>156788.85950406463</v>
      </c>
      <c r="V52" s="167">
        <f t="shared" si="37"/>
        <v>163930.75642692685</v>
      </c>
      <c r="W52" s="167">
        <f t="shared" si="37"/>
        <v>171077.04312297341</v>
      </c>
      <c r="X52" s="167">
        <f t="shared" si="37"/>
        <v>178243.43406143779</v>
      </c>
      <c r="Y52" s="167">
        <f t="shared" si="37"/>
        <v>186965.09413231452</v>
      </c>
      <c r="Z52" s="167">
        <f t="shared" si="37"/>
        <v>197069.75708546297</v>
      </c>
      <c r="AA52" s="167">
        <f t="shared" si="37"/>
        <v>208412.0853848081</v>
      </c>
      <c r="AB52" s="167">
        <f t="shared" si="37"/>
        <v>220869.46070334112</v>
      </c>
      <c r="AC52" s="167">
        <f t="shared" si="37"/>
        <v>234338.43244925697</v>
      </c>
      <c r="AD52" s="167">
        <f t="shared" si="37"/>
        <v>248731.72145959627</v>
      </c>
      <c r="AE52" s="167">
        <f t="shared" si="37"/>
        <v>263975.69207743346</v>
      </c>
      <c r="AF52" s="167">
        <f t="shared" si="37"/>
        <v>280008.21939474932</v>
      </c>
      <c r="AG52" s="167">
        <f t="shared" si="37"/>
        <v>296776.88988856395</v>
      </c>
      <c r="AH52" s="167">
        <f t="shared" si="37"/>
        <v>314237.48333419237</v>
      </c>
      <c r="AI52" s="167">
        <f t="shared" si="37"/>
        <v>331940.83806718863</v>
      </c>
      <c r="AJ52" s="167">
        <f t="shared" si="37"/>
        <v>349886.23322370974</v>
      </c>
      <c r="AK52" s="167">
        <f t="shared" si="37"/>
        <v>368073.0606255742</v>
      </c>
      <c r="AL52" s="167">
        <f t="shared" si="37"/>
        <v>386500.80716520367</v>
      </c>
      <c r="AM52" s="167">
        <f t="shared" si="37"/>
        <v>405169.03994415706</v>
      </c>
      <c r="AN52" s="167">
        <f t="shared" si="37"/>
        <v>424077.39373481262</v>
      </c>
      <c r="AO52" s="167">
        <f t="shared" si="37"/>
        <v>443225.56040204491</v>
      </c>
      <c r="AP52" s="167">
        <f t="shared" si="37"/>
        <v>462613.2799785072</v>
      </c>
      <c r="AQ52" s="167">
        <f t="shared" si="37"/>
        <v>482240.33313503029</v>
      </c>
      <c r="AR52" s="167">
        <f t="shared" si="37"/>
        <v>502106.53482804855</v>
      </c>
      <c r="AS52" s="167">
        <f t="shared" si="37"/>
        <v>523378.67449468782</v>
      </c>
      <c r="AT52" s="167">
        <f t="shared" si="37"/>
        <v>545924.35464060958</v>
      </c>
      <c r="AU52" s="167">
        <f t="shared" si="37"/>
        <v>569631.87418917287</v>
      </c>
      <c r="AV52" s="167">
        <f t="shared" si="37"/>
        <v>602991.70263473876</v>
      </c>
      <c r="AW52" s="167">
        <f t="shared" si="37"/>
        <v>636364.28709819459</v>
      </c>
      <c r="AX52" s="167">
        <f t="shared" si="37"/>
        <v>669841.6031630683</v>
      </c>
      <c r="AY52" s="167">
        <f t="shared" si="37"/>
        <v>703501.24876092281</v>
      </c>
      <c r="AZ52" s="167">
        <f t="shared" si="37"/>
        <v>737408.69169040478</v>
      </c>
      <c r="BA52" s="167">
        <f t="shared" si="37"/>
        <v>771619.16580341384</v>
      </c>
      <c r="BB52" s="167">
        <f t="shared" si="37"/>
        <v>796970.09968319221</v>
      </c>
      <c r="BC52" s="167">
        <f t="shared" si="37"/>
        <v>824491.70799264836</v>
      </c>
      <c r="BD52" s="167">
        <f t="shared" si="37"/>
        <v>853952.5969009432</v>
      </c>
      <c r="BE52" s="167">
        <f t="shared" si="37"/>
        <v>885157.54413319938</v>
      </c>
      <c r="BF52" s="167">
        <f t="shared" si="37"/>
        <v>923241.06648897042</v>
      </c>
      <c r="BG52" s="167">
        <f t="shared" si="37"/>
        <v>962139.88098374545</v>
      </c>
      <c r="BH52" s="167">
        <f t="shared" si="37"/>
        <v>1001837.8091964059</v>
      </c>
      <c r="BI52" s="167">
        <f t="shared" si="37"/>
        <v>1042321.201721679</v>
      </c>
      <c r="BJ52" s="167">
        <f t="shared" si="37"/>
        <v>1083578.5428335906</v>
      </c>
      <c r="BK52" s="167">
        <f t="shared" si="37"/>
        <v>1125600.1169480502</v>
      </c>
      <c r="BL52" s="167">
        <f t="shared" si="37"/>
        <v>1168377.7272241092</v>
      </c>
      <c r="BM52" s="167">
        <f t="shared" si="37"/>
        <v>1213518.3645582621</v>
      </c>
      <c r="BN52" s="167">
        <f t="shared" si="37"/>
        <v>1260806.4718868043</v>
      </c>
      <c r="BO52" s="597">
        <f t="shared" si="37"/>
        <v>1310060.1880936036</v>
      </c>
      <c r="BP52" s="498">
        <f t="shared" si="37"/>
        <v>1361126.0806490451</v>
      </c>
      <c r="BQ52" s="696">
        <f t="shared" si="37"/>
        <v>1413874.7016445003</v>
      </c>
      <c r="BR52" s="597">
        <f t="shared" si="37"/>
        <v>1468196.8385088774</v>
      </c>
      <c r="BS52" s="689"/>
    </row>
  </sheetData>
  <mergeCells count="2">
    <mergeCell ref="A43:B43"/>
    <mergeCell ref="A35:B3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S51"/>
  <sheetViews>
    <sheetView topLeftCell="A37" zoomScale="70" zoomScaleNormal="70" workbookViewId="0">
      <pane xSplit="2" topLeftCell="BJ1" activePane="topRight" state="frozen"/>
      <selection pane="topRight" activeCell="A45" sqref="A45"/>
    </sheetView>
  </sheetViews>
  <sheetFormatPr defaultColWidth="9.33203125" defaultRowHeight="14.4" x14ac:dyDescent="0.3"/>
  <cols>
    <col min="1" max="1" width="42.33203125" style="2" customWidth="1"/>
    <col min="2" max="2" width="19.33203125" style="2" customWidth="1"/>
    <col min="3" max="52" width="9.33203125" style="2"/>
    <col min="53" max="66" width="15.6640625" style="2" customWidth="1"/>
    <col min="67" max="67" width="17.5546875" style="2" customWidth="1"/>
    <col min="68" max="68" width="15.44140625" style="287" customWidth="1"/>
    <col min="69" max="69" width="15.5546875" style="2" customWidth="1"/>
    <col min="70" max="70" width="15" style="2" customWidth="1"/>
    <col min="71" max="16384" width="9.33203125" style="2"/>
  </cols>
  <sheetData>
    <row r="1" spans="1:71" ht="15" thickBot="1" x14ac:dyDescent="0.35"/>
    <row r="2" spans="1:71" ht="15.6" x14ac:dyDescent="0.3">
      <c r="A2" s="37" t="s">
        <v>0</v>
      </c>
      <c r="B2" s="80" t="s">
        <v>53</v>
      </c>
      <c r="C2" s="34">
        <v>1951</v>
      </c>
      <c r="D2" s="34">
        <v>1952</v>
      </c>
      <c r="E2" s="34">
        <v>1953</v>
      </c>
      <c r="F2" s="34">
        <v>1954</v>
      </c>
      <c r="G2" s="34">
        <v>1955</v>
      </c>
      <c r="H2" s="34">
        <v>1956</v>
      </c>
      <c r="I2" s="34">
        <v>1957</v>
      </c>
      <c r="J2" s="34">
        <v>1958</v>
      </c>
      <c r="K2" s="34">
        <v>1959</v>
      </c>
      <c r="L2" s="34">
        <v>1960</v>
      </c>
      <c r="M2" s="34">
        <v>1961</v>
      </c>
      <c r="N2" s="34">
        <v>1962</v>
      </c>
      <c r="O2" s="34">
        <v>1963</v>
      </c>
      <c r="P2" s="34">
        <v>1964</v>
      </c>
      <c r="Q2" s="34">
        <v>1965</v>
      </c>
      <c r="R2" s="34">
        <v>1966</v>
      </c>
      <c r="S2" s="34">
        <v>1967</v>
      </c>
      <c r="T2" s="34">
        <v>1968</v>
      </c>
      <c r="U2" s="34">
        <v>1969</v>
      </c>
      <c r="V2" s="34">
        <v>1970</v>
      </c>
      <c r="W2" s="34">
        <v>1971</v>
      </c>
      <c r="X2" s="34">
        <v>1972</v>
      </c>
      <c r="Y2" s="34">
        <v>1973</v>
      </c>
      <c r="Z2" s="34">
        <v>1974</v>
      </c>
      <c r="AA2" s="34">
        <v>1975</v>
      </c>
      <c r="AB2" s="34">
        <v>1976</v>
      </c>
      <c r="AC2" s="34">
        <v>1977</v>
      </c>
      <c r="AD2" s="34">
        <v>1978</v>
      </c>
      <c r="AE2" s="34">
        <v>1979</v>
      </c>
      <c r="AF2" s="34">
        <v>1980</v>
      </c>
      <c r="AG2" s="34">
        <v>1981</v>
      </c>
      <c r="AH2" s="34">
        <v>1982</v>
      </c>
      <c r="AI2" s="34">
        <v>1983</v>
      </c>
      <c r="AJ2" s="34">
        <v>1984</v>
      </c>
      <c r="AK2" s="34">
        <v>1985</v>
      </c>
      <c r="AL2" s="34">
        <v>1986</v>
      </c>
      <c r="AM2" s="34">
        <v>1987</v>
      </c>
      <c r="AN2" s="34">
        <v>1988</v>
      </c>
      <c r="AO2" s="34">
        <v>1989</v>
      </c>
      <c r="AP2" s="34">
        <v>1990</v>
      </c>
      <c r="AQ2" s="34">
        <v>1991</v>
      </c>
      <c r="AR2" s="34">
        <v>1992</v>
      </c>
      <c r="AS2" s="34">
        <v>1993</v>
      </c>
      <c r="AT2" s="34">
        <v>1994</v>
      </c>
      <c r="AU2" s="34">
        <v>1995</v>
      </c>
      <c r="AV2" s="34">
        <v>1996</v>
      </c>
      <c r="AW2" s="34">
        <v>1997</v>
      </c>
      <c r="AX2" s="34">
        <v>1998</v>
      </c>
      <c r="AY2" s="34">
        <v>1999</v>
      </c>
      <c r="AZ2" s="34">
        <v>2000</v>
      </c>
      <c r="BA2" s="34">
        <v>2001</v>
      </c>
      <c r="BB2" s="34">
        <v>2002</v>
      </c>
      <c r="BC2" s="34">
        <v>2003</v>
      </c>
      <c r="BD2" s="34">
        <v>2004</v>
      </c>
      <c r="BE2" s="34">
        <v>2005</v>
      </c>
      <c r="BF2" s="34">
        <v>2006</v>
      </c>
      <c r="BG2" s="34">
        <v>2007</v>
      </c>
      <c r="BH2" s="34">
        <v>2008</v>
      </c>
      <c r="BI2" s="34">
        <v>2009</v>
      </c>
      <c r="BJ2" s="34">
        <v>2010</v>
      </c>
      <c r="BK2" s="34">
        <v>2011</v>
      </c>
      <c r="BL2" s="34">
        <v>2012</v>
      </c>
      <c r="BM2" s="34">
        <v>2013</v>
      </c>
      <c r="BN2" s="698">
        <v>2014</v>
      </c>
      <c r="BO2" s="34">
        <v>2015</v>
      </c>
      <c r="BP2" s="144">
        <v>2016</v>
      </c>
      <c r="BQ2" s="464">
        <v>2017</v>
      </c>
      <c r="BR2" s="353">
        <v>2018</v>
      </c>
    </row>
    <row r="3" spans="1:71" s="18" customFormat="1" ht="16.2" thickBot="1" x14ac:dyDescent="0.35">
      <c r="A3" s="313"/>
      <c r="B3" s="314"/>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8">
        <f>Population!I39</f>
        <v>2179074</v>
      </c>
      <c r="BB3" s="338">
        <f t="shared" ref="BB3:BJ3" si="0">BA3+($BA$3*(BA6/100))</f>
        <v>2266100.4</v>
      </c>
      <c r="BC3" s="338">
        <f t="shared" si="0"/>
        <v>2353126.7999999998</v>
      </c>
      <c r="BD3" s="338">
        <f t="shared" si="0"/>
        <v>2440153.1999999997</v>
      </c>
      <c r="BE3" s="338">
        <f t="shared" si="0"/>
        <v>2527179.5999999996</v>
      </c>
      <c r="BF3" s="338">
        <f t="shared" si="0"/>
        <v>2614205.9999999995</v>
      </c>
      <c r="BG3" s="338">
        <f t="shared" si="0"/>
        <v>2701232.3999999994</v>
      </c>
      <c r="BH3" s="338">
        <f t="shared" si="0"/>
        <v>2788258.7999999993</v>
      </c>
      <c r="BI3" s="338">
        <f t="shared" si="0"/>
        <v>2875285.1999999993</v>
      </c>
      <c r="BJ3" s="338">
        <f t="shared" si="0"/>
        <v>2962311.5999999992</v>
      </c>
      <c r="BK3" s="338">
        <f>Population!J39</f>
        <v>3049338</v>
      </c>
      <c r="BL3" s="338">
        <f>BK3+($BK$3*(BK6/100))</f>
        <v>3171120.4215805428</v>
      </c>
      <c r="BM3" s="338">
        <f>BL3+($BK$3*(BL6/100))</f>
        <v>3292902.8431610856</v>
      </c>
      <c r="BN3" s="514">
        <f>BM3+($BK$3*(BM6/100))</f>
        <v>3414685.2647416284</v>
      </c>
      <c r="BO3" s="338">
        <f>BN3+($BK$3*(BN6/100))</f>
        <v>3536467.6863221712</v>
      </c>
      <c r="BP3" s="338">
        <f t="shared" ref="BP3:BR3" si="1">BO3+($BK$3*(BO6/100))</f>
        <v>3658250.1079027141</v>
      </c>
      <c r="BQ3" s="338">
        <f t="shared" si="1"/>
        <v>3780032.5294832569</v>
      </c>
      <c r="BR3" s="704">
        <f t="shared" si="1"/>
        <v>3901814.9510637997</v>
      </c>
      <c r="BS3" s="694"/>
    </row>
    <row r="4" spans="1:71" ht="16.2" thickBot="1" x14ac:dyDescent="0.35">
      <c r="A4" s="3"/>
      <c r="B4" s="21"/>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483"/>
      <c r="BP4" s="678"/>
      <c r="BQ4" s="678"/>
      <c r="BR4" s="678"/>
    </row>
    <row r="5" spans="1:71" ht="31.2" x14ac:dyDescent="0.3">
      <c r="A5" s="37" t="s">
        <v>1</v>
      </c>
      <c r="B5" s="80" t="s">
        <v>53</v>
      </c>
      <c r="C5" s="34">
        <v>1951</v>
      </c>
      <c r="D5" s="34">
        <v>1952</v>
      </c>
      <c r="E5" s="34">
        <v>1953</v>
      </c>
      <c r="F5" s="34">
        <v>1954</v>
      </c>
      <c r="G5" s="34">
        <v>1955</v>
      </c>
      <c r="H5" s="34">
        <v>1956</v>
      </c>
      <c r="I5" s="34">
        <v>1957</v>
      </c>
      <c r="J5" s="34">
        <v>1958</v>
      </c>
      <c r="K5" s="34">
        <v>1959</v>
      </c>
      <c r="L5" s="34">
        <v>1960</v>
      </c>
      <c r="M5" s="34">
        <v>1961</v>
      </c>
      <c r="N5" s="34">
        <v>1962</v>
      </c>
      <c r="O5" s="34">
        <v>1963</v>
      </c>
      <c r="P5" s="34">
        <v>1964</v>
      </c>
      <c r="Q5" s="34">
        <v>1965</v>
      </c>
      <c r="R5" s="34">
        <v>1966</v>
      </c>
      <c r="S5" s="34">
        <v>1967</v>
      </c>
      <c r="T5" s="34">
        <v>1968</v>
      </c>
      <c r="U5" s="34">
        <v>1969</v>
      </c>
      <c r="V5" s="34">
        <v>1970</v>
      </c>
      <c r="W5" s="34">
        <v>1971</v>
      </c>
      <c r="X5" s="34">
        <v>1972</v>
      </c>
      <c r="Y5" s="34">
        <v>1973</v>
      </c>
      <c r="Z5" s="34">
        <v>1974</v>
      </c>
      <c r="AA5" s="34">
        <v>1975</v>
      </c>
      <c r="AB5" s="34">
        <v>1976</v>
      </c>
      <c r="AC5" s="34">
        <v>1977</v>
      </c>
      <c r="AD5" s="34">
        <v>1978</v>
      </c>
      <c r="AE5" s="34">
        <v>1979</v>
      </c>
      <c r="AF5" s="34">
        <v>1980</v>
      </c>
      <c r="AG5" s="34">
        <v>1981</v>
      </c>
      <c r="AH5" s="34">
        <v>1982</v>
      </c>
      <c r="AI5" s="34">
        <v>1983</v>
      </c>
      <c r="AJ5" s="34">
        <v>1984</v>
      </c>
      <c r="AK5" s="34">
        <v>1985</v>
      </c>
      <c r="AL5" s="34">
        <v>1986</v>
      </c>
      <c r="AM5" s="34">
        <v>1987</v>
      </c>
      <c r="AN5" s="34">
        <v>1988</v>
      </c>
      <c r="AO5" s="34">
        <v>1989</v>
      </c>
      <c r="AP5" s="34">
        <v>1990</v>
      </c>
      <c r="AQ5" s="34">
        <v>1991</v>
      </c>
      <c r="AR5" s="34">
        <v>1992</v>
      </c>
      <c r="AS5" s="34">
        <v>1993</v>
      </c>
      <c r="AT5" s="34">
        <v>1994</v>
      </c>
      <c r="AU5" s="34">
        <v>1995</v>
      </c>
      <c r="AV5" s="34">
        <v>1996</v>
      </c>
      <c r="AW5" s="34">
        <v>1997</v>
      </c>
      <c r="AX5" s="34">
        <v>1998</v>
      </c>
      <c r="AY5" s="34">
        <v>1999</v>
      </c>
      <c r="AZ5" s="34">
        <v>2000</v>
      </c>
      <c r="BA5" s="34">
        <v>2001</v>
      </c>
      <c r="BB5" s="34">
        <v>2002</v>
      </c>
      <c r="BC5" s="34">
        <v>2003</v>
      </c>
      <c r="BD5" s="34">
        <v>2004</v>
      </c>
      <c r="BE5" s="34">
        <v>2005</v>
      </c>
      <c r="BF5" s="34">
        <v>2006</v>
      </c>
      <c r="BG5" s="34">
        <v>2007</v>
      </c>
      <c r="BH5" s="34">
        <v>2008</v>
      </c>
      <c r="BI5" s="34">
        <v>2009</v>
      </c>
      <c r="BJ5" s="34">
        <v>2010</v>
      </c>
      <c r="BK5" s="34">
        <v>2011</v>
      </c>
      <c r="BL5" s="34">
        <v>2012</v>
      </c>
      <c r="BM5" s="34">
        <v>2013</v>
      </c>
      <c r="BN5" s="698">
        <v>2014</v>
      </c>
      <c r="BO5" s="34">
        <v>2015</v>
      </c>
      <c r="BP5" s="144">
        <v>2016</v>
      </c>
      <c r="BQ5" s="464">
        <v>2017</v>
      </c>
      <c r="BR5" s="353">
        <v>2018</v>
      </c>
    </row>
    <row r="6" spans="1:71" ht="16.2" thickBot="1" x14ac:dyDescent="0.35">
      <c r="A6" s="42"/>
      <c r="B6" s="22"/>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6">
        <f t="shared" ref="BA6:BR6" si="2">((($BK$3-$BA$3)/$BA$3)*100)/10</f>
        <v>3.993733117828949</v>
      </c>
      <c r="BB6" s="36">
        <f t="shared" si="2"/>
        <v>3.993733117828949</v>
      </c>
      <c r="BC6" s="36">
        <f t="shared" si="2"/>
        <v>3.993733117828949</v>
      </c>
      <c r="BD6" s="36">
        <f t="shared" si="2"/>
        <v>3.993733117828949</v>
      </c>
      <c r="BE6" s="36">
        <f t="shared" si="2"/>
        <v>3.993733117828949</v>
      </c>
      <c r="BF6" s="36">
        <f t="shared" si="2"/>
        <v>3.993733117828949</v>
      </c>
      <c r="BG6" s="36">
        <f t="shared" si="2"/>
        <v>3.993733117828949</v>
      </c>
      <c r="BH6" s="36">
        <f t="shared" si="2"/>
        <v>3.993733117828949</v>
      </c>
      <c r="BI6" s="36">
        <f t="shared" si="2"/>
        <v>3.993733117828949</v>
      </c>
      <c r="BJ6" s="36">
        <f t="shared" si="2"/>
        <v>3.993733117828949</v>
      </c>
      <c r="BK6" s="36">
        <f t="shared" si="2"/>
        <v>3.993733117828949</v>
      </c>
      <c r="BL6" s="36">
        <f t="shared" si="2"/>
        <v>3.993733117828949</v>
      </c>
      <c r="BM6" s="36">
        <f t="shared" si="2"/>
        <v>3.993733117828949</v>
      </c>
      <c r="BN6" s="699">
        <f t="shared" si="2"/>
        <v>3.993733117828949</v>
      </c>
      <c r="BO6" s="36">
        <f t="shared" si="2"/>
        <v>3.993733117828949</v>
      </c>
      <c r="BP6" s="699">
        <f t="shared" si="2"/>
        <v>3.993733117828949</v>
      </c>
      <c r="BQ6" s="36">
        <f t="shared" si="2"/>
        <v>3.993733117828949</v>
      </c>
      <c r="BR6" s="700">
        <f t="shared" si="2"/>
        <v>3.993733117828949</v>
      </c>
      <c r="BS6" s="477"/>
    </row>
    <row r="7" spans="1:71" ht="16.2" thickBot="1" x14ac:dyDescent="0.35">
      <c r="A7" s="3"/>
      <c r="B7" s="23"/>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678"/>
      <c r="BQ7" s="678"/>
      <c r="BR7" s="678"/>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487">
        <v>2014</v>
      </c>
      <c r="BO8" s="516">
        <v>2015</v>
      </c>
      <c r="BP8" s="144">
        <v>2016</v>
      </c>
      <c r="BQ8" s="464">
        <v>2017</v>
      </c>
      <c r="BR8" s="353">
        <v>2018</v>
      </c>
    </row>
    <row r="9" spans="1:71" ht="16.2" thickBot="1" x14ac:dyDescent="0.35">
      <c r="A9" s="39"/>
      <c r="B9" s="24"/>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7"/>
      <c r="AR9" s="7"/>
      <c r="AS9" s="7"/>
      <c r="AT9" s="7"/>
      <c r="AU9" s="7"/>
      <c r="AV9" s="7"/>
      <c r="AW9" s="7"/>
      <c r="AX9" s="7"/>
      <c r="AY9" s="7"/>
      <c r="AZ9" s="7"/>
      <c r="BA9" s="151">
        <f>BB9-($BE$9*BA12%)</f>
        <v>0.29487199999999997</v>
      </c>
      <c r="BB9" s="151">
        <f>BC9-($BE$9*BB12%)</f>
        <v>0.29865399999999998</v>
      </c>
      <c r="BC9" s="151">
        <f>BD9-($BE$9*BC12%)</f>
        <v>0.30243599999999998</v>
      </c>
      <c r="BD9" s="151">
        <f>BE9-($BE$9*BD12%)</f>
        <v>0.30621799999999999</v>
      </c>
      <c r="BE9" s="151">
        <f>'Per Capita Generation'!E40</f>
        <v>0.31</v>
      </c>
      <c r="BF9" s="151">
        <f t="shared" ref="BF9:BK9" si="3">BE9+($BE$9*(BE12/100))</f>
        <v>0.31378200000000001</v>
      </c>
      <c r="BG9" s="151">
        <f t="shared" si="3"/>
        <v>0.31756400000000001</v>
      </c>
      <c r="BH9" s="151">
        <f t="shared" si="3"/>
        <v>0.32134600000000002</v>
      </c>
      <c r="BI9" s="151">
        <f t="shared" si="3"/>
        <v>0.32512800000000003</v>
      </c>
      <c r="BJ9" s="151">
        <f t="shared" si="3"/>
        <v>0.32891000000000004</v>
      </c>
      <c r="BK9" s="151">
        <f t="shared" si="3"/>
        <v>0.33269200000000004</v>
      </c>
      <c r="BL9" s="196">
        <f>BK9+($BK$9*(BK12/100))</f>
        <v>0.33675084240000003</v>
      </c>
      <c r="BM9" s="196">
        <f>BL9+($BK$9*(BL12/100))</f>
        <v>0.34080968480000001</v>
      </c>
      <c r="BN9" s="196">
        <f>BM9+($BK$9*(BM12/100))</f>
        <v>0.3448685272</v>
      </c>
      <c r="BO9" s="579">
        <f>BN9+($BK$9*(BN12/100))</f>
        <v>0.34892736959999998</v>
      </c>
      <c r="BP9" s="196">
        <f t="shared" ref="BP9:BR9" si="4">BO9+($BK$9*(BO12/100))</f>
        <v>0.35298621199999997</v>
      </c>
      <c r="BQ9" s="579">
        <f t="shared" si="4"/>
        <v>0.35704505439999995</v>
      </c>
      <c r="BR9" s="661">
        <f t="shared" si="4"/>
        <v>0.36110389679999993</v>
      </c>
      <c r="BS9" s="477"/>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483"/>
      <c r="BP10" s="483"/>
      <c r="BQ10" s="678"/>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701">
        <v>2015</v>
      </c>
      <c r="BP11" s="144">
        <v>2016</v>
      </c>
      <c r="BQ11" s="144">
        <v>2017</v>
      </c>
      <c r="BR11" s="353">
        <v>2018</v>
      </c>
    </row>
    <row r="12" spans="1:71" ht="16.2" thickBot="1" x14ac:dyDescent="0.35">
      <c r="A12" s="43"/>
      <c r="B12" s="25"/>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199"/>
      <c r="AS12" s="199"/>
      <c r="AT12" s="199"/>
      <c r="AU12" s="199"/>
      <c r="AV12" s="199"/>
      <c r="AW12" s="199"/>
      <c r="AX12" s="199"/>
      <c r="AY12" s="199"/>
      <c r="AZ12" s="199"/>
      <c r="BA12" s="199">
        <v>1.22</v>
      </c>
      <c r="BB12" s="199">
        <v>1.22</v>
      </c>
      <c r="BC12" s="199">
        <v>1.22</v>
      </c>
      <c r="BD12" s="264">
        <v>1.22</v>
      </c>
      <c r="BE12" s="264">
        <v>1.22</v>
      </c>
      <c r="BF12" s="264">
        <v>1.22</v>
      </c>
      <c r="BG12" s="264">
        <v>1.22</v>
      </c>
      <c r="BH12" s="264">
        <v>1.22</v>
      </c>
      <c r="BI12" s="264">
        <v>1.22</v>
      </c>
      <c r="BJ12" s="264">
        <v>1.22</v>
      </c>
      <c r="BK12" s="264">
        <v>1.22</v>
      </c>
      <c r="BL12" s="264">
        <v>1.22</v>
      </c>
      <c r="BM12" s="264">
        <v>1.22</v>
      </c>
      <c r="BN12" s="264">
        <v>1.22</v>
      </c>
      <c r="BO12" s="264">
        <v>1.22</v>
      </c>
      <c r="BP12" s="618">
        <v>1.22</v>
      </c>
      <c r="BQ12" s="264">
        <v>1.22</v>
      </c>
      <c r="BR12" s="702">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78"/>
      <c r="BQ13" s="678"/>
      <c r="BR13" s="678"/>
      <c r="BS13" s="619"/>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34">
        <v>2015</v>
      </c>
      <c r="BP14" s="481">
        <v>2016</v>
      </c>
      <c r="BQ14" s="464">
        <v>2017</v>
      </c>
      <c r="BR14" s="353">
        <v>2018</v>
      </c>
    </row>
    <row r="15" spans="1:71" ht="16.2" thickBot="1" x14ac:dyDescent="0.35">
      <c r="A15" s="39"/>
      <c r="B15" s="24"/>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f>BA9*BA3*365/10^6</f>
        <v>234.52998661271997</v>
      </c>
      <c r="BB15" s="215">
        <f>BB9*BB3*365/10^6</f>
        <v>247.02468133448394</v>
      </c>
      <c r="BC15" s="215">
        <f>BC9*BC3*365/10^6</f>
        <v>259.75964376295195</v>
      </c>
      <c r="BD15" s="215">
        <f>BD9*BD3*365/10^6</f>
        <v>272.73487389812396</v>
      </c>
      <c r="BE15" s="215">
        <f t="shared" ref="BE15:BR15" si="5">BE9*BE3*365/10^6</f>
        <v>285.95037173999992</v>
      </c>
      <c r="BF15" s="215">
        <f t="shared" si="5"/>
        <v>299.40613728857994</v>
      </c>
      <c r="BG15" s="215">
        <f t="shared" si="5"/>
        <v>313.10217054386396</v>
      </c>
      <c r="BH15" s="215">
        <f t="shared" si="5"/>
        <v>327.03847150585193</v>
      </c>
      <c r="BI15" s="215">
        <f t="shared" si="5"/>
        <v>341.2150401745439</v>
      </c>
      <c r="BJ15" s="215">
        <f t="shared" si="5"/>
        <v>355.63187654993993</v>
      </c>
      <c r="BK15" s="215">
        <f t="shared" si="5"/>
        <v>370.28898063204002</v>
      </c>
      <c r="BL15" s="215">
        <f t="shared" si="5"/>
        <v>389.77527776146815</v>
      </c>
      <c r="BM15" s="215">
        <f t="shared" si="5"/>
        <v>409.62241071998506</v>
      </c>
      <c r="BN15" s="501">
        <f t="shared" si="5"/>
        <v>429.83037950759041</v>
      </c>
      <c r="BO15" s="215">
        <f t="shared" si="5"/>
        <v>450.39918412428449</v>
      </c>
      <c r="BP15" s="581">
        <f t="shared" si="5"/>
        <v>471.32882457006707</v>
      </c>
      <c r="BQ15" s="501">
        <f t="shared" si="5"/>
        <v>492.61930084493838</v>
      </c>
      <c r="BR15" s="666">
        <f t="shared" si="5"/>
        <v>514.27061294889836</v>
      </c>
      <c r="BS15" s="477"/>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P16" s="483"/>
      <c r="BQ16" s="483"/>
      <c r="BR16" s="678"/>
    </row>
    <row r="17" spans="1:71" ht="46.8" x14ac:dyDescent="0.3">
      <c r="A17" s="79" t="s">
        <v>6</v>
      </c>
      <c r="B17" s="80" t="s">
        <v>53</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34">
        <v>2015</v>
      </c>
      <c r="BP17" s="144">
        <v>2016</v>
      </c>
      <c r="BQ17" s="464">
        <v>2017</v>
      </c>
      <c r="BR17" s="353">
        <v>2018</v>
      </c>
    </row>
    <row r="18" spans="1:71" ht="16.2" thickBot="1" x14ac:dyDescent="0.35">
      <c r="A18" s="44"/>
      <c r="B18" s="26"/>
      <c r="C18" s="214"/>
      <c r="D18" s="214"/>
      <c r="E18" s="214"/>
      <c r="F18" s="214"/>
      <c r="G18" s="214"/>
      <c r="H18" s="214"/>
      <c r="I18" s="214"/>
      <c r="J18" s="214"/>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f>'Proportion going to landfill'!$D$41</f>
        <v>70</v>
      </c>
      <c r="BB18" s="214">
        <f>'Proportion going to landfill'!$D$41</f>
        <v>70</v>
      </c>
      <c r="BC18" s="214">
        <f>'Proportion going to landfill'!$D$41</f>
        <v>70</v>
      </c>
      <c r="BD18" s="214">
        <f>'Proportion going to landfill'!$D$41</f>
        <v>70</v>
      </c>
      <c r="BE18" s="214">
        <f>'Proportion going to landfill'!$D$41</f>
        <v>70</v>
      </c>
      <c r="BF18" s="214">
        <f>'Proportion going to landfill'!$D$41</f>
        <v>70</v>
      </c>
      <c r="BG18" s="214">
        <f>'Proportion going to landfill'!$D$41</f>
        <v>70</v>
      </c>
      <c r="BH18" s="214">
        <f>'Proportion going to landfill'!$D$41</f>
        <v>70</v>
      </c>
      <c r="BI18" s="214">
        <f>'Proportion going to landfill'!$D$41</f>
        <v>70</v>
      </c>
      <c r="BJ18" s="214">
        <f>'Proportion going to landfill'!$D$41</f>
        <v>70</v>
      </c>
      <c r="BK18" s="214">
        <f>'Proportion going to landfill'!$E$41</f>
        <v>70</v>
      </c>
      <c r="BL18" s="214">
        <f>'Proportion going to landfill'!$E$41</f>
        <v>70</v>
      </c>
      <c r="BM18" s="214">
        <f>'Proportion going to landfill'!$F$41</f>
        <v>70</v>
      </c>
      <c r="BN18" s="515">
        <f>'Proportion going to landfill'!$G$41</f>
        <v>70</v>
      </c>
      <c r="BO18" s="515">
        <f>'Proportion going to landfill'!H41</f>
        <v>70</v>
      </c>
      <c r="BP18" s="214">
        <f>'Proportion going to landfill'!I41</f>
        <v>70</v>
      </c>
      <c r="BQ18" s="214">
        <f>'Proportion going to landfill'!J41</f>
        <v>70</v>
      </c>
      <c r="BR18" s="691">
        <f>'Proportion going to landfill'!K41</f>
        <v>62.809463503409447</v>
      </c>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P19" s="678"/>
      <c r="BQ19" s="678"/>
      <c r="BR19" s="678"/>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34">
        <v>2015</v>
      </c>
      <c r="BP20" s="144">
        <v>2016</v>
      </c>
      <c r="BQ20" s="464">
        <v>2017</v>
      </c>
      <c r="BR20" s="353">
        <v>2018</v>
      </c>
    </row>
    <row r="21" spans="1:71" ht="16.2" thickBot="1" x14ac:dyDescent="0.35">
      <c r="A21" s="44"/>
      <c r="B21" s="28"/>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f t="shared" ref="BA21:BR21" si="6">BA18%*BA15</f>
        <v>164.17099062890398</v>
      </c>
      <c r="BB21" s="154">
        <f t="shared" si="6"/>
        <v>172.91727693413875</v>
      </c>
      <c r="BC21" s="154">
        <f t="shared" si="6"/>
        <v>181.83175063406637</v>
      </c>
      <c r="BD21" s="154">
        <f t="shared" si="6"/>
        <v>190.91441172868676</v>
      </c>
      <c r="BE21" s="154">
        <f t="shared" si="6"/>
        <v>200.16526021799993</v>
      </c>
      <c r="BF21" s="154">
        <f t="shared" si="6"/>
        <v>209.58429610200594</v>
      </c>
      <c r="BG21" s="154">
        <f t="shared" si="6"/>
        <v>219.17151938070475</v>
      </c>
      <c r="BH21" s="154">
        <f t="shared" si="6"/>
        <v>228.92693005409635</v>
      </c>
      <c r="BI21" s="154">
        <f t="shared" si="6"/>
        <v>238.85052812218072</v>
      </c>
      <c r="BJ21" s="154">
        <f t="shared" si="6"/>
        <v>248.94231358495793</v>
      </c>
      <c r="BK21" s="154">
        <f t="shared" si="6"/>
        <v>259.20228644242798</v>
      </c>
      <c r="BL21" s="154">
        <f t="shared" si="6"/>
        <v>272.8426944330277</v>
      </c>
      <c r="BM21" s="154">
        <f t="shared" si="6"/>
        <v>286.73568750398954</v>
      </c>
      <c r="BN21" s="154">
        <f t="shared" si="6"/>
        <v>300.88126565531326</v>
      </c>
      <c r="BO21" s="154">
        <f t="shared" si="6"/>
        <v>315.27942888699914</v>
      </c>
      <c r="BP21" s="154">
        <f t="shared" si="6"/>
        <v>329.93017719904691</v>
      </c>
      <c r="BQ21" s="591">
        <f t="shared" si="6"/>
        <v>344.83351059145684</v>
      </c>
      <c r="BR21" s="672">
        <f t="shared" si="6"/>
        <v>323.01061294889837</v>
      </c>
      <c r="BS21" s="477"/>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P22" s="483"/>
      <c r="BQ22" s="678"/>
      <c r="BR22" s="678"/>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464">
        <v>2014</v>
      </c>
      <c r="BO23" s="34">
        <v>2015</v>
      </c>
      <c r="BP23" s="144">
        <v>2016</v>
      </c>
      <c r="BQ23" s="464">
        <v>2017</v>
      </c>
      <c r="BR23" s="353">
        <v>2018</v>
      </c>
    </row>
    <row r="24" spans="1:71" ht="16.2" thickBot="1" x14ac:dyDescent="0.35">
      <c r="A24" s="44"/>
      <c r="B24" s="26"/>
      <c r="C24" s="7"/>
      <c r="D24" s="7"/>
      <c r="E24" s="7"/>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f>BA21*$B$44*$B$36*$B$37</f>
        <v>3.0936381474110668</v>
      </c>
      <c r="BB24" s="156">
        <f>BB21*$B$44*$B$36*$B$37</f>
        <v>3.2584531665469108</v>
      </c>
      <c r="BC24" s="156">
        <f>BC21*$B$44*$B$36*$B$37</f>
        <v>3.4264375089483465</v>
      </c>
      <c r="BD24" s="156">
        <f>BD21*$B$44*$B$36*$B$37</f>
        <v>3.5975911746153737</v>
      </c>
      <c r="BE24" s="156">
        <f t="shared" ref="BE24:BR24" si="7">BE21*$B$45*$B$36*$B$37</f>
        <v>4.5381706623355118</v>
      </c>
      <c r="BF24" s="156">
        <f t="shared" si="7"/>
        <v>4.7517201677278447</v>
      </c>
      <c r="BG24" s="156">
        <f t="shared" si="7"/>
        <v>4.9690828377998946</v>
      </c>
      <c r="BH24" s="156">
        <f t="shared" si="7"/>
        <v>5.1902586725516597</v>
      </c>
      <c r="BI24" s="156">
        <f t="shared" si="7"/>
        <v>5.4152476719831411</v>
      </c>
      <c r="BJ24" s="156">
        <f t="shared" si="7"/>
        <v>5.6440498360943394</v>
      </c>
      <c r="BK24" s="156">
        <f t="shared" si="7"/>
        <v>5.8766651648852548</v>
      </c>
      <c r="BL24" s="156">
        <f t="shared" si="7"/>
        <v>6.1859221223503447</v>
      </c>
      <c r="BM24" s="156">
        <f t="shared" si="7"/>
        <v>6.5009057188945354</v>
      </c>
      <c r="BN24" s="497">
        <f t="shared" si="7"/>
        <v>6.8216159545178234</v>
      </c>
      <c r="BO24" s="497">
        <f t="shared" si="7"/>
        <v>7.1480528292202141</v>
      </c>
      <c r="BP24" s="497">
        <f t="shared" si="7"/>
        <v>7.4802163430017021</v>
      </c>
      <c r="BQ24" s="497">
        <f t="shared" si="7"/>
        <v>7.8181064958622928</v>
      </c>
      <c r="BR24" s="675">
        <f t="shared" si="7"/>
        <v>7.3233351567160812</v>
      </c>
      <c r="BS24" s="477"/>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78"/>
      <c r="BQ25" s="678"/>
      <c r="BR25" s="678"/>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34">
        <v>2015</v>
      </c>
      <c r="BP26" s="144">
        <v>2016</v>
      </c>
      <c r="BQ26" s="464">
        <v>2017</v>
      </c>
      <c r="BR26" s="353">
        <v>2018</v>
      </c>
    </row>
    <row r="27" spans="1:71" ht="16.2" thickBot="1" x14ac:dyDescent="0.35">
      <c r="A27" s="44"/>
      <c r="B27" s="28"/>
      <c r="C27" s="7"/>
      <c r="D27" s="7"/>
      <c r="E27" s="7"/>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f t="shared" ref="BA27:BO27" si="8">BA24+(AZ27*$B$38)</f>
        <v>3.0936381474110668</v>
      </c>
      <c r="BB27" s="151">
        <f t="shared" si="8"/>
        <v>5.8684928318028104</v>
      </c>
      <c r="BC27" s="151">
        <f t="shared" si="8"/>
        <v>8.3775657070194089</v>
      </c>
      <c r="BD27" s="151">
        <f t="shared" si="8"/>
        <v>10.665573191809846</v>
      </c>
      <c r="BE27" s="151">
        <f t="shared" si="8"/>
        <v>13.536498119155159</v>
      </c>
      <c r="BF27" s="151">
        <f t="shared" si="8"/>
        <v>16.172188669909872</v>
      </c>
      <c r="BG27" s="151">
        <f t="shared" si="8"/>
        <v>18.613229920027532</v>
      </c>
      <c r="BH27" s="151">
        <f t="shared" si="8"/>
        <v>20.893862673703293</v>
      </c>
      <c r="BI27" s="151">
        <f t="shared" si="8"/>
        <v>23.042975201918175</v>
      </c>
      <c r="BJ27" s="151">
        <f t="shared" si="8"/>
        <v>25.084939952104087</v>
      </c>
      <c r="BK27" s="151">
        <f t="shared" si="8"/>
        <v>27.040319463092494</v>
      </c>
      <c r="BL27" s="151">
        <f t="shared" si="8"/>
        <v>28.999290395212125</v>
      </c>
      <c r="BM27" s="151">
        <f t="shared" si="8"/>
        <v>30.967017975468309</v>
      </c>
      <c r="BN27" s="151">
        <f t="shared" si="8"/>
        <v>32.94786000096645</v>
      </c>
      <c r="BO27" s="151">
        <f t="shared" si="8"/>
        <v>34.945493056606352</v>
      </c>
      <c r="BP27" s="598">
        <f t="shared" ref="BP27" si="9">BP24+(BO27*$B$38)</f>
        <v>36.963019002387135</v>
      </c>
      <c r="BQ27" s="151">
        <f t="shared" ref="BQ27" si="10">BQ24+(BP27*$B$38)</f>
        <v>39.003054814583322</v>
      </c>
      <c r="BR27" s="682">
        <f t="shared" ref="BR27" si="11">BR24+(BQ27*$B$38)</f>
        <v>40.229420251834341</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213"/>
      <c r="BO28" s="483"/>
      <c r="BP28" s="483"/>
      <c r="BQ28" s="483"/>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464">
        <v>2014</v>
      </c>
      <c r="BO29" s="34">
        <v>2015</v>
      </c>
      <c r="BP29" s="481">
        <v>2016</v>
      </c>
      <c r="BQ29" s="464">
        <v>2017</v>
      </c>
      <c r="BR29" s="353">
        <v>2018</v>
      </c>
    </row>
    <row r="30" spans="1:71" ht="16.2" thickBot="1" x14ac:dyDescent="0.35">
      <c r="A30" s="44"/>
      <c r="B30" s="26"/>
      <c r="C30" s="7"/>
      <c r="D30" s="7"/>
      <c r="E30" s="7"/>
      <c r="F30" s="7"/>
      <c r="G30" s="7"/>
      <c r="H30" s="7"/>
      <c r="I30" s="7"/>
      <c r="J30" s="7"/>
      <c r="K30" s="7"/>
      <c r="L30" s="7"/>
      <c r="M30" s="7"/>
      <c r="N30" s="7"/>
      <c r="O30" s="7"/>
      <c r="P30" s="7"/>
      <c r="Q30" s="7"/>
      <c r="R30" s="7"/>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f t="shared" ref="BA30:BO30" si="12">AZ27*(1-$B$38)</f>
        <v>0</v>
      </c>
      <c r="BB30" s="151">
        <f t="shared" si="12"/>
        <v>0.48359848215516704</v>
      </c>
      <c r="BC30" s="151">
        <f t="shared" si="12"/>
        <v>0.91736463373174815</v>
      </c>
      <c r="BD30" s="151">
        <f t="shared" si="12"/>
        <v>1.3095836898249362</v>
      </c>
      <c r="BE30" s="151">
        <f t="shared" si="12"/>
        <v>1.667245734990199</v>
      </c>
      <c r="BF30" s="151">
        <f t="shared" si="12"/>
        <v>2.1160296169731314</v>
      </c>
      <c r="BG30" s="151">
        <f t="shared" si="12"/>
        <v>2.5280415876822357</v>
      </c>
      <c r="BH30" s="151">
        <f t="shared" si="12"/>
        <v>2.9096259188758977</v>
      </c>
      <c r="BI30" s="151">
        <f t="shared" si="12"/>
        <v>3.266135143768258</v>
      </c>
      <c r="BJ30" s="151">
        <f t="shared" si="12"/>
        <v>3.6020850859084281</v>
      </c>
      <c r="BK30" s="151">
        <f t="shared" si="12"/>
        <v>3.9212856538968501</v>
      </c>
      <c r="BL30" s="151">
        <f t="shared" si="12"/>
        <v>4.2269511902307144</v>
      </c>
      <c r="BM30" s="151">
        <f t="shared" si="12"/>
        <v>4.533178138638351</v>
      </c>
      <c r="BN30" s="260">
        <f t="shared" si="12"/>
        <v>4.8407739290196847</v>
      </c>
      <c r="BO30" s="151">
        <f t="shared" si="12"/>
        <v>5.1504197735803094</v>
      </c>
      <c r="BP30" s="598">
        <f t="shared" ref="BP30" si="13">BO27*(1-$B$38)</f>
        <v>5.4626903972209231</v>
      </c>
      <c r="BQ30" s="260">
        <f t="shared" ref="BQ30" si="14">BP27*(1-$B$38)</f>
        <v>5.7780706836661082</v>
      </c>
      <c r="BR30" s="682">
        <f t="shared" ref="BR30" si="15">BQ27*(1-$B$38)</f>
        <v>6.0969697194650649</v>
      </c>
      <c r="BS30" s="477"/>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78"/>
      <c r="BQ31" s="483"/>
      <c r="BR31" s="678"/>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34">
        <v>2015</v>
      </c>
      <c r="BP32" s="144">
        <v>2016</v>
      </c>
      <c r="BQ32" s="464">
        <v>2017</v>
      </c>
      <c r="BR32" s="685">
        <v>2018</v>
      </c>
    </row>
    <row r="33" spans="1:71" ht="16.2" thickBot="1" x14ac:dyDescent="0.35">
      <c r="A33" s="44"/>
      <c r="B33" s="28"/>
      <c r="C33" s="7"/>
      <c r="D33" s="7"/>
      <c r="E33" s="7"/>
      <c r="F33" s="7"/>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f t="shared" ref="BA33:BR33" si="16">BA30*$B$39*16/12</f>
        <v>0</v>
      </c>
      <c r="BB33" s="151">
        <f t="shared" si="16"/>
        <v>0.32239898810344469</v>
      </c>
      <c r="BC33" s="151">
        <f t="shared" si="16"/>
        <v>0.61157642248783206</v>
      </c>
      <c r="BD33" s="151">
        <f t="shared" si="16"/>
        <v>0.87305579321662419</v>
      </c>
      <c r="BE33" s="151">
        <f t="shared" si="16"/>
        <v>1.1114971566601326</v>
      </c>
      <c r="BF33" s="151">
        <f t="shared" si="16"/>
        <v>1.4106864113154209</v>
      </c>
      <c r="BG33" s="151">
        <f t="shared" si="16"/>
        <v>1.6853610584548238</v>
      </c>
      <c r="BH33" s="151">
        <f t="shared" si="16"/>
        <v>1.9397506125839319</v>
      </c>
      <c r="BI33" s="151">
        <f t="shared" si="16"/>
        <v>2.1774234291788388</v>
      </c>
      <c r="BJ33" s="151">
        <f t="shared" si="16"/>
        <v>2.4013900572722853</v>
      </c>
      <c r="BK33" s="151">
        <f t="shared" si="16"/>
        <v>2.6141904359312336</v>
      </c>
      <c r="BL33" s="151">
        <f t="shared" si="16"/>
        <v>2.8179674601538096</v>
      </c>
      <c r="BM33" s="151">
        <f t="shared" si="16"/>
        <v>3.0221187590922338</v>
      </c>
      <c r="BN33" s="260">
        <f t="shared" si="16"/>
        <v>3.2271826193464563</v>
      </c>
      <c r="BO33" s="151">
        <f t="shared" si="16"/>
        <v>3.433613182386873</v>
      </c>
      <c r="BP33" s="598">
        <f t="shared" si="16"/>
        <v>3.6417935981472822</v>
      </c>
      <c r="BQ33" s="260">
        <f t="shared" si="16"/>
        <v>3.852047122444072</v>
      </c>
      <c r="BR33" s="682">
        <f t="shared" si="16"/>
        <v>4.0646464796433763</v>
      </c>
      <c r="BS33" s="477"/>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742"/>
      <c r="BP34" s="793"/>
      <c r="BQ34" s="747"/>
      <c r="BS34" s="619"/>
    </row>
    <row r="35" spans="1:71" ht="39"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1" ht="18" x14ac:dyDescent="0.4">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1" ht="51"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1" ht="15.6" x14ac:dyDescent="0.3">
      <c r="A44" s="48" t="s">
        <v>65</v>
      </c>
      <c r="B44" s="53">
        <v>9.4219999999999998E-2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1" ht="16.2" thickBot="1" x14ac:dyDescent="0.35">
      <c r="A45" s="52" t="s">
        <v>337</v>
      </c>
      <c r="B45" s="54">
        <f>DOC!Z43</f>
        <v>0.11336059657387579</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1" ht="16.2" thickBot="1" x14ac:dyDescent="0.35">
      <c r="A46" s="10"/>
      <c r="B46" s="30"/>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768"/>
      <c r="BP46" s="768"/>
      <c r="BR46" s="768"/>
      <c r="BS46" s="619"/>
    </row>
    <row r="47" spans="1:71" ht="31.2" x14ac:dyDescent="0.3">
      <c r="A47" s="79" t="s">
        <v>275</v>
      </c>
      <c r="B47" s="445" t="s">
        <v>265</v>
      </c>
      <c r="C47" s="144">
        <v>1951</v>
      </c>
      <c r="D47" s="144">
        <v>1952</v>
      </c>
      <c r="E47" s="144">
        <v>1953</v>
      </c>
      <c r="F47" s="144">
        <v>1954</v>
      </c>
      <c r="G47" s="144">
        <v>1955</v>
      </c>
      <c r="H47" s="144">
        <v>1956</v>
      </c>
      <c r="I47" s="144">
        <v>1957</v>
      </c>
      <c r="J47" s="144">
        <v>1958</v>
      </c>
      <c r="K47" s="144">
        <v>1959</v>
      </c>
      <c r="L47" s="144">
        <v>1960</v>
      </c>
      <c r="M47" s="144">
        <v>1961</v>
      </c>
      <c r="N47" s="144">
        <v>1962</v>
      </c>
      <c r="O47" s="144">
        <v>1963</v>
      </c>
      <c r="P47" s="144">
        <v>1964</v>
      </c>
      <c r="Q47" s="144">
        <v>1965</v>
      </c>
      <c r="R47" s="144">
        <v>1966</v>
      </c>
      <c r="S47" s="144">
        <v>1967</v>
      </c>
      <c r="T47" s="144">
        <v>1968</v>
      </c>
      <c r="U47" s="144">
        <v>1969</v>
      </c>
      <c r="V47" s="144">
        <v>1970</v>
      </c>
      <c r="W47" s="144">
        <v>1971</v>
      </c>
      <c r="X47" s="144">
        <v>1972</v>
      </c>
      <c r="Y47" s="144">
        <v>1973</v>
      </c>
      <c r="Z47" s="144">
        <v>1974</v>
      </c>
      <c r="AA47" s="144">
        <v>1975</v>
      </c>
      <c r="AB47" s="144">
        <v>1976</v>
      </c>
      <c r="AC47" s="144">
        <v>1977</v>
      </c>
      <c r="AD47" s="144">
        <v>1978</v>
      </c>
      <c r="AE47" s="144">
        <v>1979</v>
      </c>
      <c r="AF47" s="144">
        <v>1980</v>
      </c>
      <c r="AG47" s="144">
        <v>1981</v>
      </c>
      <c r="AH47" s="144">
        <v>1982</v>
      </c>
      <c r="AI47" s="144">
        <v>1983</v>
      </c>
      <c r="AJ47" s="144">
        <v>1984</v>
      </c>
      <c r="AK47" s="144">
        <v>1985</v>
      </c>
      <c r="AL47" s="144">
        <v>1986</v>
      </c>
      <c r="AM47" s="144">
        <v>1987</v>
      </c>
      <c r="AN47" s="144">
        <v>1988</v>
      </c>
      <c r="AO47" s="144">
        <v>1989</v>
      </c>
      <c r="AP47" s="144">
        <v>1990</v>
      </c>
      <c r="AQ47" s="144">
        <v>1991</v>
      </c>
      <c r="AR47" s="144">
        <v>1992</v>
      </c>
      <c r="AS47" s="144">
        <v>1993</v>
      </c>
      <c r="AT47" s="144">
        <v>1994</v>
      </c>
      <c r="AU47" s="144">
        <v>1995</v>
      </c>
      <c r="AV47" s="144">
        <v>1996</v>
      </c>
      <c r="AW47" s="144">
        <v>1997</v>
      </c>
      <c r="AX47" s="144">
        <v>1998</v>
      </c>
      <c r="AY47" s="144">
        <v>1999</v>
      </c>
      <c r="AZ47" s="144">
        <v>2000</v>
      </c>
      <c r="BA47" s="144">
        <v>2001</v>
      </c>
      <c r="BB47" s="144">
        <v>2002</v>
      </c>
      <c r="BC47" s="144">
        <v>2003</v>
      </c>
      <c r="BD47" s="144">
        <v>2004</v>
      </c>
      <c r="BE47" s="144">
        <v>2005</v>
      </c>
      <c r="BF47" s="144">
        <v>2006</v>
      </c>
      <c r="BG47" s="144">
        <v>2007</v>
      </c>
      <c r="BH47" s="144">
        <v>2008</v>
      </c>
      <c r="BI47" s="144">
        <v>2009</v>
      </c>
      <c r="BJ47" s="144">
        <v>2010</v>
      </c>
      <c r="BK47" s="144">
        <v>2011</v>
      </c>
      <c r="BL47" s="144">
        <v>2012</v>
      </c>
      <c r="BM47" s="144">
        <v>2013</v>
      </c>
      <c r="BN47" s="464">
        <v>2014</v>
      </c>
      <c r="BO47" s="144">
        <v>2015</v>
      </c>
      <c r="BP47" s="481">
        <v>2016</v>
      </c>
      <c r="BQ47" s="464">
        <v>2017</v>
      </c>
      <c r="BR47" s="353">
        <v>2018</v>
      </c>
    </row>
    <row r="48" spans="1:71" s="18" customFormat="1" ht="16.2" thickBot="1" x14ac:dyDescent="0.35">
      <c r="A48" s="315"/>
      <c r="B48" s="303"/>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f t="shared" ref="BA48:BR48" si="17">(BA33-$B$40)*(1-$B$41)*10^3</f>
        <v>0</v>
      </c>
      <c r="BB48" s="167">
        <f t="shared" si="17"/>
        <v>322.39898810344471</v>
      </c>
      <c r="BC48" s="167">
        <f t="shared" si="17"/>
        <v>611.57642248783202</v>
      </c>
      <c r="BD48" s="167">
        <f t="shared" si="17"/>
        <v>873.05579321662424</v>
      </c>
      <c r="BE48" s="167">
        <f t="shared" si="17"/>
        <v>1111.4971566601325</v>
      </c>
      <c r="BF48" s="167">
        <f t="shared" si="17"/>
        <v>1410.6864113154209</v>
      </c>
      <c r="BG48" s="167">
        <f t="shared" si="17"/>
        <v>1685.3610584548237</v>
      </c>
      <c r="BH48" s="167">
        <f t="shared" si="17"/>
        <v>1939.7506125839318</v>
      </c>
      <c r="BI48" s="167">
        <f t="shared" si="17"/>
        <v>2177.4234291788389</v>
      </c>
      <c r="BJ48" s="167">
        <f t="shared" si="17"/>
        <v>2401.390057272285</v>
      </c>
      <c r="BK48" s="167">
        <f t="shared" si="17"/>
        <v>2614.1904359312334</v>
      </c>
      <c r="BL48" s="167">
        <f t="shared" si="17"/>
        <v>2817.9674601538095</v>
      </c>
      <c r="BM48" s="167">
        <f t="shared" si="17"/>
        <v>3022.1187590922336</v>
      </c>
      <c r="BN48" s="167">
        <f t="shared" si="17"/>
        <v>3227.1826193464562</v>
      </c>
      <c r="BO48" s="167">
        <f t="shared" si="17"/>
        <v>3433.6131823868732</v>
      </c>
      <c r="BP48" s="322">
        <f t="shared" si="17"/>
        <v>3641.7935981472824</v>
      </c>
      <c r="BQ48" s="322">
        <f t="shared" si="17"/>
        <v>3852.0471224440721</v>
      </c>
      <c r="BR48" s="676">
        <f t="shared" si="17"/>
        <v>4064.6464796433766</v>
      </c>
    </row>
    <row r="49" spans="1:71" ht="16.2" thickBot="1" x14ac:dyDescent="0.35">
      <c r="A49" s="4"/>
      <c r="B49" s="44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P49" s="483"/>
      <c r="BQ49" s="678"/>
      <c r="BS49" s="619"/>
    </row>
    <row r="50" spans="1:71" ht="15.6" x14ac:dyDescent="0.3">
      <c r="A50" s="60" t="s">
        <v>276</v>
      </c>
      <c r="B50" s="447" t="s">
        <v>268</v>
      </c>
      <c r="C50" s="144">
        <v>1951</v>
      </c>
      <c r="D50" s="144">
        <v>1952</v>
      </c>
      <c r="E50" s="144">
        <v>1953</v>
      </c>
      <c r="F50" s="144">
        <v>1954</v>
      </c>
      <c r="G50" s="144">
        <v>1955</v>
      </c>
      <c r="H50" s="144">
        <v>1956</v>
      </c>
      <c r="I50" s="144">
        <v>1957</v>
      </c>
      <c r="J50" s="144">
        <v>1958</v>
      </c>
      <c r="K50" s="144">
        <v>1959</v>
      </c>
      <c r="L50" s="144">
        <v>1960</v>
      </c>
      <c r="M50" s="144">
        <v>1961</v>
      </c>
      <c r="N50" s="144">
        <v>1962</v>
      </c>
      <c r="O50" s="144">
        <v>1963</v>
      </c>
      <c r="P50" s="144">
        <v>1964</v>
      </c>
      <c r="Q50" s="144">
        <v>1965</v>
      </c>
      <c r="R50" s="144">
        <v>1966</v>
      </c>
      <c r="S50" s="144">
        <v>1967</v>
      </c>
      <c r="T50" s="144">
        <v>1968</v>
      </c>
      <c r="U50" s="144">
        <v>1969</v>
      </c>
      <c r="V50" s="144">
        <v>1970</v>
      </c>
      <c r="W50" s="144">
        <v>1971</v>
      </c>
      <c r="X50" s="144">
        <v>1972</v>
      </c>
      <c r="Y50" s="144">
        <v>1973</v>
      </c>
      <c r="Z50" s="144">
        <v>1974</v>
      </c>
      <c r="AA50" s="144">
        <v>1975</v>
      </c>
      <c r="AB50" s="144">
        <v>1976</v>
      </c>
      <c r="AC50" s="144">
        <v>1977</v>
      </c>
      <c r="AD50" s="144">
        <v>1978</v>
      </c>
      <c r="AE50" s="144">
        <v>1979</v>
      </c>
      <c r="AF50" s="144">
        <v>1980</v>
      </c>
      <c r="AG50" s="144">
        <v>1981</v>
      </c>
      <c r="AH50" s="144">
        <v>1982</v>
      </c>
      <c r="AI50" s="144">
        <v>1983</v>
      </c>
      <c r="AJ50" s="144">
        <v>1984</v>
      </c>
      <c r="AK50" s="144">
        <v>1985</v>
      </c>
      <c r="AL50" s="144">
        <v>1986</v>
      </c>
      <c r="AM50" s="144">
        <v>1987</v>
      </c>
      <c r="AN50" s="144">
        <v>1988</v>
      </c>
      <c r="AO50" s="144">
        <v>1989</v>
      </c>
      <c r="AP50" s="144">
        <v>1990</v>
      </c>
      <c r="AQ50" s="144">
        <v>1991</v>
      </c>
      <c r="AR50" s="144">
        <v>1992</v>
      </c>
      <c r="AS50" s="144">
        <v>1993</v>
      </c>
      <c r="AT50" s="144">
        <v>1994</v>
      </c>
      <c r="AU50" s="144">
        <v>1995</v>
      </c>
      <c r="AV50" s="144">
        <v>1996</v>
      </c>
      <c r="AW50" s="144">
        <v>1997</v>
      </c>
      <c r="AX50" s="144">
        <v>1998</v>
      </c>
      <c r="AY50" s="144">
        <v>1999</v>
      </c>
      <c r="AZ50" s="144">
        <v>2000</v>
      </c>
      <c r="BA50" s="144">
        <v>2001</v>
      </c>
      <c r="BB50" s="144">
        <v>2002</v>
      </c>
      <c r="BC50" s="144">
        <v>2003</v>
      </c>
      <c r="BD50" s="144">
        <v>2004</v>
      </c>
      <c r="BE50" s="144">
        <v>2005</v>
      </c>
      <c r="BF50" s="144">
        <v>2006</v>
      </c>
      <c r="BG50" s="144">
        <v>2007</v>
      </c>
      <c r="BH50" s="144">
        <v>2008</v>
      </c>
      <c r="BI50" s="144">
        <v>2009</v>
      </c>
      <c r="BJ50" s="144">
        <v>2010</v>
      </c>
      <c r="BK50" s="144">
        <v>2011</v>
      </c>
      <c r="BL50" s="144">
        <v>2012</v>
      </c>
      <c r="BM50" s="144">
        <v>2013</v>
      </c>
      <c r="BN50" s="464">
        <v>2014</v>
      </c>
      <c r="BO50" s="144">
        <v>2015</v>
      </c>
      <c r="BP50" s="144">
        <v>2016</v>
      </c>
      <c r="BQ50" s="464">
        <v>2017</v>
      </c>
      <c r="BR50" s="353">
        <v>2018</v>
      </c>
    </row>
    <row r="51" spans="1:71" s="18" customFormat="1" ht="16.2" thickBot="1" x14ac:dyDescent="0.35">
      <c r="A51" s="316"/>
      <c r="B51" s="317"/>
      <c r="C51" s="167"/>
      <c r="D51" s="167"/>
      <c r="E51" s="167"/>
      <c r="F51" s="318"/>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f t="shared" ref="BA51:BR51" si="18">BA48*21</f>
        <v>0</v>
      </c>
      <c r="BB51" s="167">
        <f t="shared" si="18"/>
        <v>6770.3787501723391</v>
      </c>
      <c r="BC51" s="167">
        <f t="shared" si="18"/>
        <v>12843.104872244472</v>
      </c>
      <c r="BD51" s="167">
        <f t="shared" si="18"/>
        <v>18334.171657549108</v>
      </c>
      <c r="BE51" s="167">
        <f t="shared" si="18"/>
        <v>23341.440289862781</v>
      </c>
      <c r="BF51" s="167">
        <f t="shared" si="18"/>
        <v>29624.414637623839</v>
      </c>
      <c r="BG51" s="167">
        <f t="shared" si="18"/>
        <v>35392.582227551298</v>
      </c>
      <c r="BH51" s="167">
        <f t="shared" si="18"/>
        <v>40734.762864262564</v>
      </c>
      <c r="BI51" s="167">
        <f t="shared" si="18"/>
        <v>45725.892012755619</v>
      </c>
      <c r="BJ51" s="167">
        <f t="shared" si="18"/>
        <v>50429.191202717986</v>
      </c>
      <c r="BK51" s="167">
        <f t="shared" si="18"/>
        <v>54897.999154555902</v>
      </c>
      <c r="BL51" s="167">
        <f t="shared" si="18"/>
        <v>59177.316663229998</v>
      </c>
      <c r="BM51" s="167">
        <f t="shared" si="18"/>
        <v>63464.493940936904</v>
      </c>
      <c r="BN51" s="498">
        <f t="shared" si="18"/>
        <v>67770.835006275578</v>
      </c>
      <c r="BO51" s="696">
        <f t="shared" si="18"/>
        <v>72105.87683012434</v>
      </c>
      <c r="BP51" s="167">
        <f t="shared" si="18"/>
        <v>76477.66556109293</v>
      </c>
      <c r="BQ51" s="703">
        <f t="shared" si="18"/>
        <v>80892.98957132551</v>
      </c>
      <c r="BR51" s="597">
        <f t="shared" si="18"/>
        <v>85357.576072510914</v>
      </c>
      <c r="BS51" s="689"/>
    </row>
  </sheetData>
  <mergeCells count="2">
    <mergeCell ref="A43:B43"/>
    <mergeCell ref="A35:B3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S52"/>
  <sheetViews>
    <sheetView zoomScale="70" zoomScaleNormal="70" workbookViewId="0">
      <pane xSplit="2" topLeftCell="BJ1" activePane="topRight" state="frozen"/>
      <selection pane="topRight" activeCell="BM54" sqref="BM54"/>
    </sheetView>
  </sheetViews>
  <sheetFormatPr defaultColWidth="9.33203125" defaultRowHeight="14.4" x14ac:dyDescent="0.3"/>
  <cols>
    <col min="1" max="1" width="36.33203125" style="2" customWidth="1"/>
    <col min="2" max="2" width="19.33203125" style="2" customWidth="1"/>
    <col min="3" max="66" width="15.44140625" style="2" customWidth="1"/>
    <col min="67" max="67" width="17.88671875" style="2" customWidth="1"/>
    <col min="68" max="68" width="15.88671875" style="287" customWidth="1"/>
    <col min="69" max="70" width="16.44140625" style="2" customWidth="1"/>
    <col min="71" max="16384" width="9.33203125" style="2"/>
  </cols>
  <sheetData>
    <row r="1" spans="1:71" ht="15" thickBot="1" x14ac:dyDescent="0.35">
      <c r="BO1" s="482"/>
    </row>
    <row r="2" spans="1:71" ht="15.6" x14ac:dyDescent="0.3">
      <c r="A2" s="79" t="s">
        <v>0</v>
      </c>
      <c r="B2" s="80" t="s">
        <v>54</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144">
        <v>2015</v>
      </c>
      <c r="BP2" s="144">
        <v>2016</v>
      </c>
      <c r="BQ2" s="464">
        <v>2017</v>
      </c>
      <c r="BR2" s="353">
        <v>2018</v>
      </c>
    </row>
    <row r="3" spans="1:71" s="18" customFormat="1" ht="16.2" thickBot="1" x14ac:dyDescent="0.35">
      <c r="A3" s="313"/>
      <c r="B3" s="314"/>
      <c r="C3" s="168">
        <f>Population!D40</f>
        <v>6281642</v>
      </c>
      <c r="D3" s="168">
        <f t="shared" ref="D3:L3" si="0">C3+($C$3*(C6/100))</f>
        <v>6507562</v>
      </c>
      <c r="E3" s="168">
        <f t="shared" si="0"/>
        <v>6733482</v>
      </c>
      <c r="F3" s="168">
        <f t="shared" si="0"/>
        <v>6959402</v>
      </c>
      <c r="G3" s="168">
        <f t="shared" si="0"/>
        <v>7185322</v>
      </c>
      <c r="H3" s="168">
        <f t="shared" si="0"/>
        <v>7411242</v>
      </c>
      <c r="I3" s="168">
        <f t="shared" si="0"/>
        <v>7637162</v>
      </c>
      <c r="J3" s="168">
        <f t="shared" si="0"/>
        <v>7863082</v>
      </c>
      <c r="K3" s="168">
        <f t="shared" si="0"/>
        <v>8089002</v>
      </c>
      <c r="L3" s="168">
        <f t="shared" si="0"/>
        <v>8314922</v>
      </c>
      <c r="M3" s="168">
        <f>Population!E40</f>
        <v>8540842</v>
      </c>
      <c r="N3" s="168">
        <f t="shared" ref="N3:V3" si="1">M3+($M$3*(M6/100))</f>
        <v>8783461.0999999996</v>
      </c>
      <c r="O3" s="168">
        <f t="shared" si="1"/>
        <v>9026080.1999999993</v>
      </c>
      <c r="P3" s="168">
        <f t="shared" si="1"/>
        <v>9268699.2999999989</v>
      </c>
      <c r="Q3" s="168">
        <f t="shared" si="1"/>
        <v>9511318.3999999985</v>
      </c>
      <c r="R3" s="168">
        <f t="shared" si="1"/>
        <v>9753937.4999999981</v>
      </c>
      <c r="S3" s="168">
        <f t="shared" si="1"/>
        <v>9996556.5999999978</v>
      </c>
      <c r="T3" s="168">
        <f t="shared" si="1"/>
        <v>10239175.699999997</v>
      </c>
      <c r="U3" s="168">
        <f t="shared" si="1"/>
        <v>10481794.799999997</v>
      </c>
      <c r="V3" s="168">
        <f t="shared" si="1"/>
        <v>10724413.899999997</v>
      </c>
      <c r="W3" s="168">
        <f>Population!F40</f>
        <v>10967033</v>
      </c>
      <c r="X3" s="168">
        <f t="shared" ref="X3:AF3" si="2">W3+($W$3*(W6/100))</f>
        <v>11315001.800000001</v>
      </c>
      <c r="Y3" s="168">
        <f t="shared" si="2"/>
        <v>11662970.600000001</v>
      </c>
      <c r="Z3" s="168">
        <f t="shared" si="2"/>
        <v>12010939.400000002</v>
      </c>
      <c r="AA3" s="168">
        <f t="shared" si="2"/>
        <v>12358908.200000003</v>
      </c>
      <c r="AB3" s="168">
        <f t="shared" si="2"/>
        <v>12706877.000000004</v>
      </c>
      <c r="AC3" s="168">
        <f t="shared" si="2"/>
        <v>13054845.800000004</v>
      </c>
      <c r="AD3" s="168">
        <f t="shared" si="2"/>
        <v>13402814.600000005</v>
      </c>
      <c r="AE3" s="168">
        <f t="shared" si="2"/>
        <v>13750783.400000006</v>
      </c>
      <c r="AF3" s="168">
        <f t="shared" si="2"/>
        <v>14098752.200000007</v>
      </c>
      <c r="AG3" s="168">
        <f>Population!G40</f>
        <v>14446721</v>
      </c>
      <c r="AH3" s="168">
        <f t="shared" ref="AH3:AP3" si="3">AG3+($AG$3*(AG6/100))</f>
        <v>14872809</v>
      </c>
      <c r="AI3" s="168">
        <f t="shared" si="3"/>
        <v>15298897</v>
      </c>
      <c r="AJ3" s="168">
        <f t="shared" si="3"/>
        <v>15724985</v>
      </c>
      <c r="AK3" s="168">
        <f t="shared" si="3"/>
        <v>16151073</v>
      </c>
      <c r="AL3" s="168">
        <f t="shared" si="3"/>
        <v>16577161</v>
      </c>
      <c r="AM3" s="168">
        <f t="shared" si="3"/>
        <v>17003249</v>
      </c>
      <c r="AN3" s="168">
        <f t="shared" si="3"/>
        <v>17429337</v>
      </c>
      <c r="AO3" s="168">
        <f t="shared" si="3"/>
        <v>17855425</v>
      </c>
      <c r="AP3" s="168">
        <f t="shared" si="3"/>
        <v>18281513</v>
      </c>
      <c r="AQ3" s="168">
        <f>Population!H40</f>
        <v>18707601</v>
      </c>
      <c r="AR3" s="168">
        <f t="shared" ref="AR3:AZ3" si="4">AQ3+($AQ$3*(AQ6/100))</f>
        <v>19079566</v>
      </c>
      <c r="AS3" s="168">
        <f t="shared" si="4"/>
        <v>19451531</v>
      </c>
      <c r="AT3" s="168">
        <f t="shared" si="4"/>
        <v>19823496</v>
      </c>
      <c r="AU3" s="168">
        <f t="shared" si="4"/>
        <v>20195461</v>
      </c>
      <c r="AV3" s="168">
        <f t="shared" si="4"/>
        <v>20567426</v>
      </c>
      <c r="AW3" s="168">
        <f t="shared" si="4"/>
        <v>20939391</v>
      </c>
      <c r="AX3" s="168">
        <f t="shared" si="4"/>
        <v>21311356</v>
      </c>
      <c r="AY3" s="168">
        <f t="shared" si="4"/>
        <v>21683321</v>
      </c>
      <c r="AZ3" s="168">
        <f t="shared" si="4"/>
        <v>22055286</v>
      </c>
      <c r="BA3" s="168">
        <f>Population!I40</f>
        <v>22427251</v>
      </c>
      <c r="BB3" s="168">
        <f t="shared" ref="BB3:BJ3" si="5">BA3+($BA$3*(BA6/100))</f>
        <v>23093826.100000001</v>
      </c>
      <c r="BC3" s="168">
        <f t="shared" si="5"/>
        <v>23760401.200000003</v>
      </c>
      <c r="BD3" s="168">
        <f t="shared" si="5"/>
        <v>24426976.300000004</v>
      </c>
      <c r="BE3" s="168">
        <f t="shared" si="5"/>
        <v>25093551.400000006</v>
      </c>
      <c r="BF3" s="168">
        <f t="shared" si="5"/>
        <v>25760126.500000007</v>
      </c>
      <c r="BG3" s="168">
        <f t="shared" si="5"/>
        <v>26426701.600000009</v>
      </c>
      <c r="BH3" s="168">
        <f t="shared" si="5"/>
        <v>27093276.70000001</v>
      </c>
      <c r="BI3" s="168">
        <f t="shared" si="5"/>
        <v>27759851.800000012</v>
      </c>
      <c r="BJ3" s="168">
        <f t="shared" si="5"/>
        <v>28426426.900000013</v>
      </c>
      <c r="BK3" s="168">
        <f>Population!J40</f>
        <v>29093002</v>
      </c>
      <c r="BL3" s="168">
        <f>BK3+($BK$3*(BK6/100))</f>
        <v>29957694.27626026</v>
      </c>
      <c r="BM3" s="168">
        <f>BL3+($BK$3*(BL6/100))</f>
        <v>30822386.552520521</v>
      </c>
      <c r="BN3" s="168">
        <f>BM3+($BK$3*(BM6/100))</f>
        <v>31687078.828780781</v>
      </c>
      <c r="BO3" s="168">
        <f>BN3+($BK$3*(BN6/100))</f>
        <v>32551771.105041042</v>
      </c>
      <c r="BP3" s="594">
        <f t="shared" ref="BP3:BR3" si="6">BO3+($BK$3*(BO6/100))</f>
        <v>33416463.381301302</v>
      </c>
      <c r="BQ3" s="168">
        <f t="shared" si="6"/>
        <v>34281155.657561563</v>
      </c>
      <c r="BR3" s="679">
        <f t="shared" si="6"/>
        <v>35145847.93382182</v>
      </c>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483"/>
      <c r="BP4" s="678"/>
      <c r="BR4" s="483"/>
      <c r="BS4" s="619"/>
    </row>
    <row r="5" spans="1:71" ht="31.2" x14ac:dyDescent="0.3">
      <c r="A5" s="79" t="s">
        <v>1</v>
      </c>
      <c r="B5" s="80" t="s">
        <v>54</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144">
        <v>2015</v>
      </c>
      <c r="BP5" s="144">
        <v>2016</v>
      </c>
      <c r="BQ5" s="464">
        <v>2017</v>
      </c>
      <c r="BR5" s="353">
        <v>2018</v>
      </c>
    </row>
    <row r="6" spans="1:71" ht="16.2" thickBot="1" x14ac:dyDescent="0.35">
      <c r="A6" s="42"/>
      <c r="B6" s="22"/>
      <c r="C6" s="199">
        <f t="shared" ref="C6:L6" si="7">((($M$3-$C$3)/$C$3)*100)/10</f>
        <v>3.5965118674384819</v>
      </c>
      <c r="D6" s="199">
        <f t="shared" si="7"/>
        <v>3.5965118674384819</v>
      </c>
      <c r="E6" s="199">
        <f t="shared" si="7"/>
        <v>3.5965118674384819</v>
      </c>
      <c r="F6" s="199">
        <f t="shared" si="7"/>
        <v>3.5965118674384819</v>
      </c>
      <c r="G6" s="199">
        <f t="shared" si="7"/>
        <v>3.5965118674384819</v>
      </c>
      <c r="H6" s="199">
        <f t="shared" si="7"/>
        <v>3.5965118674384819</v>
      </c>
      <c r="I6" s="199">
        <f t="shared" si="7"/>
        <v>3.5965118674384819</v>
      </c>
      <c r="J6" s="199">
        <f t="shared" si="7"/>
        <v>3.5965118674384819</v>
      </c>
      <c r="K6" s="199">
        <f t="shared" si="7"/>
        <v>3.5965118674384819</v>
      </c>
      <c r="L6" s="199">
        <f t="shared" si="7"/>
        <v>3.5965118674384819</v>
      </c>
      <c r="M6" s="199">
        <f t="shared" ref="M6:V6" si="8">((($W$3-$M$3)/$M$3)*100)/10</f>
        <v>2.840692990222744</v>
      </c>
      <c r="N6" s="199">
        <f t="shared" si="8"/>
        <v>2.840692990222744</v>
      </c>
      <c r="O6" s="199">
        <f t="shared" si="8"/>
        <v>2.840692990222744</v>
      </c>
      <c r="P6" s="199">
        <f t="shared" si="8"/>
        <v>2.840692990222744</v>
      </c>
      <c r="Q6" s="199">
        <f t="shared" si="8"/>
        <v>2.840692990222744</v>
      </c>
      <c r="R6" s="199">
        <f t="shared" si="8"/>
        <v>2.840692990222744</v>
      </c>
      <c r="S6" s="199">
        <f t="shared" si="8"/>
        <v>2.840692990222744</v>
      </c>
      <c r="T6" s="199">
        <f t="shared" si="8"/>
        <v>2.840692990222744</v>
      </c>
      <c r="U6" s="199">
        <f t="shared" si="8"/>
        <v>2.840692990222744</v>
      </c>
      <c r="V6" s="199">
        <f t="shared" si="8"/>
        <v>2.840692990222744</v>
      </c>
      <c r="W6" s="199">
        <f t="shared" ref="W6:AF6" si="9">((($AG$3-$W$3)/$W$3)*100)/10</f>
        <v>3.1728617940695534</v>
      </c>
      <c r="X6" s="199">
        <f t="shared" si="9"/>
        <v>3.1728617940695534</v>
      </c>
      <c r="Y6" s="199">
        <f t="shared" si="9"/>
        <v>3.1728617940695534</v>
      </c>
      <c r="Z6" s="199">
        <f t="shared" si="9"/>
        <v>3.1728617940695534</v>
      </c>
      <c r="AA6" s="199">
        <f t="shared" si="9"/>
        <v>3.1728617940695534</v>
      </c>
      <c r="AB6" s="199">
        <f t="shared" si="9"/>
        <v>3.1728617940695534</v>
      </c>
      <c r="AC6" s="199">
        <f t="shared" si="9"/>
        <v>3.1728617940695534</v>
      </c>
      <c r="AD6" s="199">
        <f t="shared" si="9"/>
        <v>3.1728617940695534</v>
      </c>
      <c r="AE6" s="199">
        <f t="shared" si="9"/>
        <v>3.1728617940695534</v>
      </c>
      <c r="AF6" s="199">
        <f t="shared" si="9"/>
        <v>3.1728617940695534</v>
      </c>
      <c r="AG6" s="199">
        <f t="shared" ref="AG6:AP6" si="10">((($AQ$3-$AG$3)/$AG$3)*100)/10</f>
        <v>2.9493751557879468</v>
      </c>
      <c r="AH6" s="199">
        <f t="shared" si="10"/>
        <v>2.9493751557879468</v>
      </c>
      <c r="AI6" s="199">
        <f t="shared" si="10"/>
        <v>2.9493751557879468</v>
      </c>
      <c r="AJ6" s="199">
        <f t="shared" si="10"/>
        <v>2.9493751557879468</v>
      </c>
      <c r="AK6" s="199">
        <f t="shared" si="10"/>
        <v>2.9493751557879468</v>
      </c>
      <c r="AL6" s="199">
        <f t="shared" si="10"/>
        <v>2.9493751557879468</v>
      </c>
      <c r="AM6" s="199">
        <f t="shared" si="10"/>
        <v>2.9493751557879468</v>
      </c>
      <c r="AN6" s="199">
        <f t="shared" si="10"/>
        <v>2.9493751557879468</v>
      </c>
      <c r="AO6" s="199">
        <f t="shared" si="10"/>
        <v>2.9493751557879468</v>
      </c>
      <c r="AP6" s="199">
        <f t="shared" si="10"/>
        <v>2.9493751557879468</v>
      </c>
      <c r="AQ6" s="199">
        <f t="shared" ref="AQ6:AZ6" si="11">((($BA$3-$AQ$3)/$AQ$3)*100)/10</f>
        <v>1.9883094577439404</v>
      </c>
      <c r="AR6" s="199">
        <f t="shared" si="11"/>
        <v>1.9883094577439404</v>
      </c>
      <c r="AS6" s="199">
        <f t="shared" si="11"/>
        <v>1.9883094577439404</v>
      </c>
      <c r="AT6" s="199">
        <f t="shared" si="11"/>
        <v>1.9883094577439404</v>
      </c>
      <c r="AU6" s="199">
        <f t="shared" si="11"/>
        <v>1.9883094577439404</v>
      </c>
      <c r="AV6" s="199">
        <f t="shared" si="11"/>
        <v>1.9883094577439404</v>
      </c>
      <c r="AW6" s="199">
        <f t="shared" si="11"/>
        <v>1.9883094577439404</v>
      </c>
      <c r="AX6" s="199">
        <f t="shared" si="11"/>
        <v>1.9883094577439404</v>
      </c>
      <c r="AY6" s="199">
        <f t="shared" si="11"/>
        <v>1.9883094577439404</v>
      </c>
      <c r="AZ6" s="199">
        <f t="shared" si="11"/>
        <v>1.9883094577439404</v>
      </c>
      <c r="BA6" s="199">
        <f t="shared" ref="BA6:BR6" si="12">((($BK$3-$BA$3)/$BA$3)*100)/10</f>
        <v>2.972165870886271</v>
      </c>
      <c r="BB6" s="199">
        <f t="shared" si="12"/>
        <v>2.972165870886271</v>
      </c>
      <c r="BC6" s="199">
        <f t="shared" si="12"/>
        <v>2.972165870886271</v>
      </c>
      <c r="BD6" s="199">
        <f t="shared" si="12"/>
        <v>2.972165870886271</v>
      </c>
      <c r="BE6" s="199">
        <f t="shared" si="12"/>
        <v>2.972165870886271</v>
      </c>
      <c r="BF6" s="199">
        <f t="shared" si="12"/>
        <v>2.972165870886271</v>
      </c>
      <c r="BG6" s="199">
        <f t="shared" si="12"/>
        <v>2.972165870886271</v>
      </c>
      <c r="BH6" s="199">
        <f t="shared" si="12"/>
        <v>2.972165870886271</v>
      </c>
      <c r="BI6" s="199">
        <f t="shared" si="12"/>
        <v>2.972165870886271</v>
      </c>
      <c r="BJ6" s="199">
        <f t="shared" si="12"/>
        <v>2.972165870886271</v>
      </c>
      <c r="BK6" s="199">
        <f t="shared" si="12"/>
        <v>2.972165870886271</v>
      </c>
      <c r="BL6" s="199">
        <f t="shared" si="12"/>
        <v>2.972165870886271</v>
      </c>
      <c r="BM6" s="199">
        <f t="shared" si="12"/>
        <v>2.972165870886271</v>
      </c>
      <c r="BN6" s="471">
        <f t="shared" si="12"/>
        <v>2.972165870886271</v>
      </c>
      <c r="BO6" s="199">
        <f t="shared" si="12"/>
        <v>2.972165870886271</v>
      </c>
      <c r="BP6" s="576">
        <f t="shared" si="12"/>
        <v>2.972165870886271</v>
      </c>
      <c r="BQ6" s="199">
        <f t="shared" si="12"/>
        <v>2.972165870886271</v>
      </c>
      <c r="BR6" s="576">
        <f t="shared" si="12"/>
        <v>2.972165870886271</v>
      </c>
      <c r="BS6" s="477"/>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P7" s="678"/>
      <c r="BQ7" s="678"/>
      <c r="BR7" s="678"/>
      <c r="BS7" s="619"/>
    </row>
    <row r="8" spans="1:71" ht="31.2"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81">
        <v>2015</v>
      </c>
      <c r="BP8" s="144">
        <v>2016</v>
      </c>
      <c r="BQ8" s="464">
        <v>2017</v>
      </c>
      <c r="BR8" s="353">
        <v>2018</v>
      </c>
    </row>
    <row r="9" spans="1:71" ht="16.2" thickBot="1" x14ac:dyDescent="0.35">
      <c r="A9" s="39"/>
      <c r="B9" s="24"/>
      <c r="C9" s="151">
        <f t="shared" ref="C9:K9" si="13">D9-($M$9*(C12/100))</f>
        <v>0.26822807146746092</v>
      </c>
      <c r="D9" s="151">
        <f t="shared" si="13"/>
        <v>0.27171352098370477</v>
      </c>
      <c r="E9" s="151">
        <f t="shared" si="13"/>
        <v>0.27519897049994863</v>
      </c>
      <c r="F9" s="151">
        <f t="shared" si="13"/>
        <v>0.27868442001619248</v>
      </c>
      <c r="G9" s="151">
        <f t="shared" si="13"/>
        <v>0.28216986953243633</v>
      </c>
      <c r="H9" s="151">
        <f t="shared" si="13"/>
        <v>0.28565531904868019</v>
      </c>
      <c r="I9" s="151">
        <f t="shared" si="13"/>
        <v>0.28914076856492404</v>
      </c>
      <c r="J9" s="151">
        <f t="shared" si="13"/>
        <v>0.2926262180811679</v>
      </c>
      <c r="K9" s="151">
        <f t="shared" si="13"/>
        <v>0.29611166759741175</v>
      </c>
      <c r="L9" s="151">
        <f>M9-($M$9*(L12/100))</f>
        <v>0.29959711711365561</v>
      </c>
      <c r="M9" s="151">
        <f t="shared" ref="M9:U9" si="14">N9-($W$9*(M12/100))</f>
        <v>0.30308256662989946</v>
      </c>
      <c r="N9" s="151">
        <f t="shared" si="14"/>
        <v>0.30656277893345352</v>
      </c>
      <c r="O9" s="151">
        <f t="shared" si="14"/>
        <v>0.31004299123700757</v>
      </c>
      <c r="P9" s="151">
        <f t="shared" si="14"/>
        <v>0.31352320354056162</v>
      </c>
      <c r="Q9" s="151">
        <f t="shared" si="14"/>
        <v>0.31700341584411568</v>
      </c>
      <c r="R9" s="151">
        <f t="shared" si="14"/>
        <v>0.32048362814766973</v>
      </c>
      <c r="S9" s="151">
        <f t="shared" si="14"/>
        <v>0.32396384045122378</v>
      </c>
      <c r="T9" s="151">
        <f t="shared" si="14"/>
        <v>0.32744405275477784</v>
      </c>
      <c r="U9" s="151">
        <f t="shared" si="14"/>
        <v>0.33092426505833189</v>
      </c>
      <c r="V9" s="151">
        <f>W9-($W$9*(V12/100))</f>
        <v>0.33440447736188594</v>
      </c>
      <c r="W9" s="151">
        <f t="shared" ref="W9:AE9" si="15">X9-($AG$9*(W12/100))</f>
        <v>0.33788468966544</v>
      </c>
      <c r="X9" s="151">
        <f t="shared" si="15"/>
        <v>0.343707555946896</v>
      </c>
      <c r="Y9" s="151">
        <f t="shared" si="15"/>
        <v>0.34953042222835201</v>
      </c>
      <c r="Z9" s="151">
        <f t="shared" si="15"/>
        <v>0.35535328850980802</v>
      </c>
      <c r="AA9" s="151">
        <f t="shared" si="15"/>
        <v>0.36117615479126403</v>
      </c>
      <c r="AB9" s="151">
        <f t="shared" si="15"/>
        <v>0.36699902107272003</v>
      </c>
      <c r="AC9" s="151">
        <f t="shared" si="15"/>
        <v>0.37282188735417604</v>
      </c>
      <c r="AD9" s="151">
        <f t="shared" si="15"/>
        <v>0.37864475363563205</v>
      </c>
      <c r="AE9" s="151">
        <f t="shared" si="15"/>
        <v>0.38446761991708805</v>
      </c>
      <c r="AF9" s="151">
        <f>AG9-($AG$9*(AF12/100))</f>
        <v>0.39029048619854406</v>
      </c>
      <c r="AG9" s="151">
        <f t="shared" ref="AG9:AO9" si="16">AH9-($AQ$9*(AG12/100))</f>
        <v>0.39611335248000007</v>
      </c>
      <c r="AH9" s="151">
        <f t="shared" si="16"/>
        <v>0.39909485083200008</v>
      </c>
      <c r="AI9" s="151">
        <f t="shared" si="16"/>
        <v>0.40207634918400009</v>
      </c>
      <c r="AJ9" s="151">
        <f t="shared" si="16"/>
        <v>0.4050578475360001</v>
      </c>
      <c r="AK9" s="151">
        <f t="shared" si="16"/>
        <v>0.40803934588800012</v>
      </c>
      <c r="AL9" s="151">
        <f t="shared" si="16"/>
        <v>0.41102084424000013</v>
      </c>
      <c r="AM9" s="151">
        <f t="shared" si="16"/>
        <v>0.41400234259200014</v>
      </c>
      <c r="AN9" s="151">
        <f t="shared" si="16"/>
        <v>0.41698384094400015</v>
      </c>
      <c r="AO9" s="151">
        <f t="shared" si="16"/>
        <v>0.41996533929600016</v>
      </c>
      <c r="AP9" s="151">
        <f>AQ9-($AQ$9*(AP12/100))</f>
        <v>0.42294683764800017</v>
      </c>
      <c r="AQ9" s="151">
        <f t="shared" ref="AQ9:AY9" si="17">AR9-($BA$9*AQ12%)</f>
        <v>0.42592833600000019</v>
      </c>
      <c r="AR9" s="151">
        <f t="shared" si="17"/>
        <v>0.43184670240000017</v>
      </c>
      <c r="AS9" s="151">
        <f t="shared" si="17"/>
        <v>0.43776506880000016</v>
      </c>
      <c r="AT9" s="151">
        <f t="shared" si="17"/>
        <v>0.44368343520000014</v>
      </c>
      <c r="AU9" s="151">
        <f t="shared" si="17"/>
        <v>0.44960180160000013</v>
      </c>
      <c r="AV9" s="151">
        <f t="shared" si="17"/>
        <v>0.45552016800000011</v>
      </c>
      <c r="AW9" s="151">
        <f t="shared" si="17"/>
        <v>0.4614385344000001</v>
      </c>
      <c r="AX9" s="151">
        <f t="shared" si="17"/>
        <v>0.46735690080000009</v>
      </c>
      <c r="AY9" s="151">
        <f t="shared" si="17"/>
        <v>0.47327526720000007</v>
      </c>
      <c r="AZ9" s="151">
        <f>BA9-($BA$9*AZ12%)</f>
        <v>0.47919363360000006</v>
      </c>
      <c r="BA9" s="151">
        <f>BB9-($BE$9*BA12%)</f>
        <v>0.48511200000000004</v>
      </c>
      <c r="BB9" s="151">
        <f>BC9-($BE$9*BB12%)</f>
        <v>0.49133400000000005</v>
      </c>
      <c r="BC9" s="151">
        <f>BD9-($BE$9*BC12%)</f>
        <v>0.49755600000000005</v>
      </c>
      <c r="BD9" s="151">
        <f>BE9-($BE$9*BD12%)</f>
        <v>0.50377800000000006</v>
      </c>
      <c r="BE9" s="151">
        <f>'Per Capita Generation'!E41</f>
        <v>0.51</v>
      </c>
      <c r="BF9" s="151">
        <f t="shared" ref="BF9:BK9" si="18">BE9+($BE$9*(BE12/100))</f>
        <v>0.51622199999999996</v>
      </c>
      <c r="BG9" s="151">
        <f t="shared" si="18"/>
        <v>0.52244399999999991</v>
      </c>
      <c r="BH9" s="151">
        <f t="shared" si="18"/>
        <v>0.52866599999999986</v>
      </c>
      <c r="BI9" s="151">
        <f t="shared" si="18"/>
        <v>0.53488799999999981</v>
      </c>
      <c r="BJ9" s="151">
        <f t="shared" si="18"/>
        <v>0.54110999999999976</v>
      </c>
      <c r="BK9" s="151">
        <f t="shared" si="18"/>
        <v>0.54733199999999971</v>
      </c>
      <c r="BL9" s="196">
        <f>BK9+($BK$9*(BK12/100))</f>
        <v>0.55400945039999971</v>
      </c>
      <c r="BM9" s="196">
        <f>BL9+($BK$9*(BL12/100))</f>
        <v>0.56068690079999972</v>
      </c>
      <c r="BN9" s="488">
        <f>BM9+($BK$9*(BM12/100))</f>
        <v>0.56736435119999973</v>
      </c>
      <c r="BO9" s="196">
        <f>BN9+($BK$9*(BN12/100))</f>
        <v>0.57404180159999973</v>
      </c>
      <c r="BP9" s="579">
        <f t="shared" ref="BP9:BR9" si="19">BO9+($BK$9*(BO12/100))</f>
        <v>0.58071925199999974</v>
      </c>
      <c r="BQ9" s="196">
        <f t="shared" si="19"/>
        <v>0.58739670239999975</v>
      </c>
      <c r="BR9" s="479">
        <f t="shared" si="19"/>
        <v>0.59407415279999976</v>
      </c>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P10" s="483"/>
      <c r="BQ10" s="483"/>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464">
        <v>2014</v>
      </c>
      <c r="BO11" s="144">
        <v>2015</v>
      </c>
      <c r="BP11" s="144">
        <v>2016</v>
      </c>
      <c r="BQ11" s="464">
        <v>2017</v>
      </c>
      <c r="BR11" s="353">
        <v>2018</v>
      </c>
    </row>
    <row r="12" spans="1:71" ht="16.2" thickBot="1" x14ac:dyDescent="0.35">
      <c r="A12" s="43"/>
      <c r="B12" s="25"/>
      <c r="C12" s="203">
        <v>1.1499999999999999</v>
      </c>
      <c r="D12" s="203">
        <v>1.1499999999999999</v>
      </c>
      <c r="E12" s="203">
        <v>1.1499999999999999</v>
      </c>
      <c r="F12" s="203">
        <v>1.1499999999999999</v>
      </c>
      <c r="G12" s="203">
        <v>1.1499999999999999</v>
      </c>
      <c r="H12" s="203">
        <v>1.1499999999999999</v>
      </c>
      <c r="I12" s="203">
        <v>1.1499999999999999</v>
      </c>
      <c r="J12" s="203">
        <v>1.1499999999999999</v>
      </c>
      <c r="K12" s="203">
        <v>1.1499999999999999</v>
      </c>
      <c r="L12" s="203">
        <v>1.1499999999999999</v>
      </c>
      <c r="M12" s="203">
        <v>1.03</v>
      </c>
      <c r="N12" s="203">
        <v>1.03</v>
      </c>
      <c r="O12" s="203">
        <v>1.03</v>
      </c>
      <c r="P12" s="203">
        <v>1.03</v>
      </c>
      <c r="Q12" s="203">
        <v>1.03</v>
      </c>
      <c r="R12" s="203">
        <v>1.03</v>
      </c>
      <c r="S12" s="203">
        <v>1.03</v>
      </c>
      <c r="T12" s="203">
        <v>1.03</v>
      </c>
      <c r="U12" s="203">
        <v>1.03</v>
      </c>
      <c r="V12" s="203">
        <v>1.03</v>
      </c>
      <c r="W12" s="203">
        <v>1.47</v>
      </c>
      <c r="X12" s="203">
        <v>1.47</v>
      </c>
      <c r="Y12" s="203">
        <v>1.47</v>
      </c>
      <c r="Z12" s="203">
        <v>1.47</v>
      </c>
      <c r="AA12" s="203">
        <v>1.47</v>
      </c>
      <c r="AB12" s="203">
        <v>1.47</v>
      </c>
      <c r="AC12" s="203">
        <v>1.47</v>
      </c>
      <c r="AD12" s="203">
        <v>1.47</v>
      </c>
      <c r="AE12" s="203">
        <v>1.47</v>
      </c>
      <c r="AF12" s="203">
        <v>1.47</v>
      </c>
      <c r="AG12" s="203">
        <v>0.7</v>
      </c>
      <c r="AH12" s="203">
        <v>0.7</v>
      </c>
      <c r="AI12" s="203">
        <v>0.7</v>
      </c>
      <c r="AJ12" s="203">
        <v>0.7</v>
      </c>
      <c r="AK12" s="203">
        <v>0.7</v>
      </c>
      <c r="AL12" s="203">
        <v>0.7</v>
      </c>
      <c r="AM12" s="203">
        <v>0.7</v>
      </c>
      <c r="AN12" s="203">
        <v>0.7</v>
      </c>
      <c r="AO12" s="203">
        <v>0.7</v>
      </c>
      <c r="AP12" s="203">
        <v>0.7</v>
      </c>
      <c r="AQ12" s="203">
        <v>1.22</v>
      </c>
      <c r="AR12" s="7">
        <v>1.22</v>
      </c>
      <c r="AS12" s="7">
        <v>1.22</v>
      </c>
      <c r="AT12" s="7">
        <v>1.22</v>
      </c>
      <c r="AU12" s="7">
        <v>1.22</v>
      </c>
      <c r="AV12" s="7">
        <v>1.22</v>
      </c>
      <c r="AW12" s="7">
        <v>1.22</v>
      </c>
      <c r="AX12" s="7">
        <v>1.22</v>
      </c>
      <c r="AY12" s="7">
        <v>1.22</v>
      </c>
      <c r="AZ12" s="7">
        <v>1.22</v>
      </c>
      <c r="BA12" s="7">
        <v>1.22</v>
      </c>
      <c r="BB12" s="7">
        <v>1.22</v>
      </c>
      <c r="BC12" s="7">
        <v>1.22</v>
      </c>
      <c r="BD12" s="7">
        <v>1.22</v>
      </c>
      <c r="BE12" s="7">
        <v>1.22</v>
      </c>
      <c r="BF12" s="7">
        <v>1.22</v>
      </c>
      <c r="BG12" s="7">
        <v>1.22</v>
      </c>
      <c r="BH12" s="7">
        <v>1.22</v>
      </c>
      <c r="BI12" s="7">
        <v>1.22</v>
      </c>
      <c r="BJ12" s="7">
        <v>1.22</v>
      </c>
      <c r="BK12" s="7">
        <v>1.22</v>
      </c>
      <c r="BL12" s="7">
        <v>1.22</v>
      </c>
      <c r="BM12" s="7">
        <v>1.22</v>
      </c>
      <c r="BN12" s="24">
        <v>1.22</v>
      </c>
      <c r="BO12" s="7">
        <v>1.22</v>
      </c>
      <c r="BP12" s="590">
        <v>1.22</v>
      </c>
      <c r="BQ12" s="24">
        <v>1.22</v>
      </c>
      <c r="BR12" s="681">
        <v>1.22</v>
      </c>
      <c r="BS12" s="477"/>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213"/>
      <c r="BO13" s="483"/>
      <c r="BP13" s="678"/>
      <c r="BQ13" s="678"/>
      <c r="BR13" s="765"/>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464">
        <v>2014</v>
      </c>
      <c r="BO14" s="144">
        <v>2015</v>
      </c>
      <c r="BP14" s="144">
        <v>2016</v>
      </c>
      <c r="BQ14" s="144">
        <v>2017</v>
      </c>
      <c r="BR14" s="353">
        <v>2018</v>
      </c>
    </row>
    <row r="15" spans="1:71" s="18" customFormat="1" ht="16.2" thickBot="1" x14ac:dyDescent="0.35">
      <c r="A15" s="321"/>
      <c r="B15" s="322"/>
      <c r="C15" s="307">
        <f t="shared" ref="C15:AX15" si="20">C9*C3*365/10^6</f>
        <v>614.99314254778642</v>
      </c>
      <c r="D15" s="307">
        <f t="shared" si="20"/>
        <v>645.39029317451241</v>
      </c>
      <c r="E15" s="307">
        <f t="shared" si="20"/>
        <v>676.36226971217627</v>
      </c>
      <c r="F15" s="307">
        <f t="shared" si="20"/>
        <v>707.90907216077858</v>
      </c>
      <c r="G15" s="307">
        <f t="shared" si="20"/>
        <v>740.03070052031876</v>
      </c>
      <c r="H15" s="307">
        <f t="shared" si="20"/>
        <v>772.72715479079727</v>
      </c>
      <c r="I15" s="307">
        <f t="shared" si="20"/>
        <v>805.99843497221389</v>
      </c>
      <c r="J15" s="307">
        <f t="shared" si="20"/>
        <v>839.84454106456872</v>
      </c>
      <c r="K15" s="307">
        <f t="shared" si="20"/>
        <v>874.26547306786154</v>
      </c>
      <c r="L15" s="307">
        <f t="shared" si="20"/>
        <v>909.26123098209257</v>
      </c>
      <c r="M15" s="307">
        <f t="shared" si="20"/>
        <v>944.83181480726205</v>
      </c>
      <c r="N15" s="307">
        <f t="shared" si="20"/>
        <v>982.82901886650916</v>
      </c>
      <c r="O15" s="307">
        <f t="shared" si="20"/>
        <v>1021.4426100888915</v>
      </c>
      <c r="P15" s="307">
        <f t="shared" si="20"/>
        <v>1060.6725884744087</v>
      </c>
      <c r="Q15" s="307">
        <f t="shared" si="20"/>
        <v>1100.5189540230608</v>
      </c>
      <c r="R15" s="307">
        <f t="shared" si="20"/>
        <v>1140.9817067348479</v>
      </c>
      <c r="S15" s="307">
        <f t="shared" si="20"/>
        <v>1182.0608466097701</v>
      </c>
      <c r="T15" s="307">
        <f t="shared" si="20"/>
        <v>1223.7563736478271</v>
      </c>
      <c r="U15" s="307">
        <f t="shared" si="20"/>
        <v>1266.068287849019</v>
      </c>
      <c r="V15" s="307">
        <f t="shared" si="20"/>
        <v>1308.9965892133459</v>
      </c>
      <c r="W15" s="307">
        <f t="shared" si="20"/>
        <v>1352.5412777408085</v>
      </c>
      <c r="X15" s="307">
        <f t="shared" si="20"/>
        <v>1419.5038391876462</v>
      </c>
      <c r="Y15" s="307">
        <f t="shared" si="20"/>
        <v>1487.9455089630228</v>
      </c>
      <c r="Z15" s="307">
        <f t="shared" si="20"/>
        <v>1557.8662870669377</v>
      </c>
      <c r="AA15" s="307">
        <f t="shared" si="20"/>
        <v>1629.2661734993915</v>
      </c>
      <c r="AB15" s="307">
        <f t="shared" si="20"/>
        <v>1702.1451682603838</v>
      </c>
      <c r="AC15" s="307">
        <f t="shared" si="20"/>
        <v>1776.5032713499149</v>
      </c>
      <c r="AD15" s="307">
        <f t="shared" si="20"/>
        <v>1852.3404827679849</v>
      </c>
      <c r="AE15" s="307">
        <f t="shared" si="20"/>
        <v>1929.6568025145932</v>
      </c>
      <c r="AF15" s="307">
        <f t="shared" si="20"/>
        <v>2008.4522305897403</v>
      </c>
      <c r="AG15" s="307">
        <f t="shared" si="20"/>
        <v>2088.7267669934249</v>
      </c>
      <c r="AH15" s="307">
        <f t="shared" si="20"/>
        <v>2166.5164435973575</v>
      </c>
      <c r="AI15" s="307">
        <f t="shared" si="20"/>
        <v>2245.2334980902492</v>
      </c>
      <c r="AJ15" s="307">
        <f t="shared" si="20"/>
        <v>2324.8779304720993</v>
      </c>
      <c r="AK15" s="307">
        <f t="shared" si="20"/>
        <v>2405.4497407429089</v>
      </c>
      <c r="AL15" s="307">
        <f t="shared" si="20"/>
        <v>2486.9489289026778</v>
      </c>
      <c r="AM15" s="307">
        <f t="shared" si="20"/>
        <v>2569.3754949514055</v>
      </c>
      <c r="AN15" s="307">
        <f t="shared" si="20"/>
        <v>2652.7294388890923</v>
      </c>
      <c r="AO15" s="307">
        <f t="shared" si="20"/>
        <v>2737.0107607157388</v>
      </c>
      <c r="AP15" s="307">
        <f t="shared" si="20"/>
        <v>2822.2194604313436</v>
      </c>
      <c r="AQ15" s="307">
        <f t="shared" si="20"/>
        <v>2908.3555380359076</v>
      </c>
      <c r="AR15" s="307">
        <f t="shared" si="20"/>
        <v>3007.3983960179539</v>
      </c>
      <c r="AS15" s="307">
        <f t="shared" si="20"/>
        <v>3108.0482943653219</v>
      </c>
      <c r="AT15" s="307">
        <f t="shared" si="20"/>
        <v>3210.3052330780133</v>
      </c>
      <c r="AU15" s="307">
        <f t="shared" si="20"/>
        <v>3314.1692121560272</v>
      </c>
      <c r="AV15" s="307">
        <f t="shared" si="20"/>
        <v>3419.6402315993628</v>
      </c>
      <c r="AW15" s="307">
        <f t="shared" si="20"/>
        <v>3526.7182914080213</v>
      </c>
      <c r="AX15" s="307">
        <f t="shared" si="20"/>
        <v>3635.4033915820028</v>
      </c>
      <c r="AY15" s="307">
        <f>AY9*AY3*365/10^6</f>
        <v>3745.6955321213059</v>
      </c>
      <c r="AZ15" s="307">
        <f t="shared" ref="AZ15:BR15" si="21">AZ9*AZ3*365/10^6</f>
        <v>3857.5947130259319</v>
      </c>
      <c r="BA15" s="307">
        <f t="shared" si="21"/>
        <v>3971.1009342958801</v>
      </c>
      <c r="BB15" s="307">
        <f t="shared" si="21"/>
        <v>4141.5754128513518</v>
      </c>
      <c r="BC15" s="307">
        <f t="shared" si="21"/>
        <v>4315.0775155055298</v>
      </c>
      <c r="BD15" s="307">
        <f t="shared" si="21"/>
        <v>4491.607242258412</v>
      </c>
      <c r="BE15" s="307">
        <f t="shared" si="21"/>
        <v>4671.164593110002</v>
      </c>
      <c r="BF15" s="307">
        <f t="shared" si="21"/>
        <v>4853.749568060296</v>
      </c>
      <c r="BG15" s="307">
        <f t="shared" si="21"/>
        <v>5039.3621671092969</v>
      </c>
      <c r="BH15" s="307">
        <f t="shared" si="21"/>
        <v>5228.0023902570038</v>
      </c>
      <c r="BI15" s="307">
        <f t="shared" si="21"/>
        <v>5419.6702375034174</v>
      </c>
      <c r="BJ15" s="307">
        <f t="shared" si="21"/>
        <v>5614.3657088485352</v>
      </c>
      <c r="BK15" s="307">
        <f t="shared" si="21"/>
        <v>5812.0888042923561</v>
      </c>
      <c r="BL15" s="307">
        <f t="shared" si="21"/>
        <v>6057.8486955533908</v>
      </c>
      <c r="BM15" s="307">
        <f t="shared" si="21"/>
        <v>6307.823562858197</v>
      </c>
      <c r="BN15" s="307">
        <f t="shared" si="21"/>
        <v>6562.0134062067764</v>
      </c>
      <c r="BO15" s="307">
        <f t="shared" si="21"/>
        <v>6820.4182255991291</v>
      </c>
      <c r="BP15" s="307">
        <f t="shared" si="21"/>
        <v>7083.038021035256</v>
      </c>
      <c r="BQ15" s="307">
        <f t="shared" si="21"/>
        <v>7349.8727925151561</v>
      </c>
      <c r="BR15" s="577">
        <f t="shared" si="21"/>
        <v>7620.9225400388286</v>
      </c>
      <c r="BS15" s="689"/>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213"/>
      <c r="BP16" s="483"/>
      <c r="BQ16" s="678"/>
      <c r="BS16" s="619"/>
    </row>
    <row r="17" spans="1:71" ht="46.8" x14ac:dyDescent="0.3">
      <c r="A17" s="79" t="s">
        <v>6</v>
      </c>
      <c r="B17" s="80" t="s">
        <v>54</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464">
        <v>2014</v>
      </c>
      <c r="BO17" s="144">
        <v>2015</v>
      </c>
      <c r="BP17" s="481">
        <v>2016</v>
      </c>
      <c r="BQ17" s="464">
        <v>2017</v>
      </c>
      <c r="BR17" s="353">
        <v>2018</v>
      </c>
    </row>
    <row r="18" spans="1:71" ht="16.2" thickBot="1" x14ac:dyDescent="0.35">
      <c r="A18" s="44"/>
      <c r="B18" s="26"/>
      <c r="C18" s="214">
        <f>'Proportion going to landfill'!$D$42</f>
        <v>70</v>
      </c>
      <c r="D18" s="214">
        <f>'Proportion going to landfill'!$D$42</f>
        <v>70</v>
      </c>
      <c r="E18" s="214">
        <f>'Proportion going to landfill'!$D$42</f>
        <v>70</v>
      </c>
      <c r="F18" s="214">
        <f>'Proportion going to landfill'!$D$42</f>
        <v>70</v>
      </c>
      <c r="G18" s="214">
        <f>'Proportion going to landfill'!$D$42</f>
        <v>70</v>
      </c>
      <c r="H18" s="214">
        <f>'Proportion going to landfill'!$D$42</f>
        <v>70</v>
      </c>
      <c r="I18" s="214">
        <f>'Proportion going to landfill'!$D$42</f>
        <v>70</v>
      </c>
      <c r="J18" s="214">
        <f>'Proportion going to landfill'!$D$42</f>
        <v>70</v>
      </c>
      <c r="K18" s="214">
        <f>'Proportion going to landfill'!$D$42</f>
        <v>70</v>
      </c>
      <c r="L18" s="214">
        <f>'Proportion going to landfill'!$D$42</f>
        <v>70</v>
      </c>
      <c r="M18" s="214">
        <f>'Proportion going to landfill'!$D$42</f>
        <v>70</v>
      </c>
      <c r="N18" s="214">
        <f>'Proportion going to landfill'!$D$42</f>
        <v>70</v>
      </c>
      <c r="O18" s="214">
        <f>'Proportion going to landfill'!$D$42</f>
        <v>70</v>
      </c>
      <c r="P18" s="214">
        <f>'Proportion going to landfill'!$D$42</f>
        <v>70</v>
      </c>
      <c r="Q18" s="214">
        <f>'Proportion going to landfill'!$D$42</f>
        <v>70</v>
      </c>
      <c r="R18" s="214">
        <f>'Proportion going to landfill'!$D$42</f>
        <v>70</v>
      </c>
      <c r="S18" s="214">
        <f>'Proportion going to landfill'!$D$42</f>
        <v>70</v>
      </c>
      <c r="T18" s="214">
        <f>'Proportion going to landfill'!$D$42</f>
        <v>70</v>
      </c>
      <c r="U18" s="214">
        <f>'Proportion going to landfill'!$D$42</f>
        <v>70</v>
      </c>
      <c r="V18" s="214">
        <f>'Proportion going to landfill'!$D$42</f>
        <v>70</v>
      </c>
      <c r="W18" s="214">
        <f>'Proportion going to landfill'!$D$42</f>
        <v>70</v>
      </c>
      <c r="X18" s="214">
        <f>'Proportion going to landfill'!$D$42</f>
        <v>70</v>
      </c>
      <c r="Y18" s="214">
        <f>'Proportion going to landfill'!$D$42</f>
        <v>70</v>
      </c>
      <c r="Z18" s="214">
        <f>'Proportion going to landfill'!$D$42</f>
        <v>70</v>
      </c>
      <c r="AA18" s="214">
        <f>'Proportion going to landfill'!$D$42</f>
        <v>70</v>
      </c>
      <c r="AB18" s="214">
        <f>'Proportion going to landfill'!$D$42</f>
        <v>70</v>
      </c>
      <c r="AC18" s="214">
        <f>'Proportion going to landfill'!$D$42</f>
        <v>70</v>
      </c>
      <c r="AD18" s="214">
        <f>'Proportion going to landfill'!$D$42</f>
        <v>70</v>
      </c>
      <c r="AE18" s="214">
        <f>'Proportion going to landfill'!$D$42</f>
        <v>70</v>
      </c>
      <c r="AF18" s="214">
        <f>'Proportion going to landfill'!$D$42</f>
        <v>70</v>
      </c>
      <c r="AG18" s="214">
        <f>'Proportion going to landfill'!$D$42</f>
        <v>70</v>
      </c>
      <c r="AH18" s="214">
        <f>'Proportion going to landfill'!$D$42</f>
        <v>70</v>
      </c>
      <c r="AI18" s="214">
        <f>'Proportion going to landfill'!$D$42</f>
        <v>70</v>
      </c>
      <c r="AJ18" s="214">
        <f>'Proportion going to landfill'!$D$42</f>
        <v>70</v>
      </c>
      <c r="AK18" s="214">
        <f>'Proportion going to landfill'!$D$42</f>
        <v>70</v>
      </c>
      <c r="AL18" s="214">
        <f>'Proportion going to landfill'!$D$42</f>
        <v>70</v>
      </c>
      <c r="AM18" s="214">
        <f>'Proportion going to landfill'!$D$42</f>
        <v>70</v>
      </c>
      <c r="AN18" s="214">
        <f>'Proportion going to landfill'!$D$42</f>
        <v>70</v>
      </c>
      <c r="AO18" s="214">
        <f>'Proportion going to landfill'!$D$42</f>
        <v>70</v>
      </c>
      <c r="AP18" s="214">
        <f>'Proportion going to landfill'!$D$42</f>
        <v>70</v>
      </c>
      <c r="AQ18" s="214">
        <f>'Proportion going to landfill'!$D$42</f>
        <v>70</v>
      </c>
      <c r="AR18" s="214">
        <f>'Proportion going to landfill'!$D$42</f>
        <v>70</v>
      </c>
      <c r="AS18" s="214">
        <f>'Proportion going to landfill'!$D$42</f>
        <v>70</v>
      </c>
      <c r="AT18" s="214">
        <f>'Proportion going to landfill'!$D$42</f>
        <v>70</v>
      </c>
      <c r="AU18" s="214">
        <f>'Proportion going to landfill'!$D$42</f>
        <v>70</v>
      </c>
      <c r="AV18" s="214">
        <f>'Proportion going to landfill'!$D$42</f>
        <v>70</v>
      </c>
      <c r="AW18" s="214">
        <f>'Proportion going to landfill'!$D$42</f>
        <v>70</v>
      </c>
      <c r="AX18" s="214">
        <f>'Proportion going to landfill'!$D$42</f>
        <v>70</v>
      </c>
      <c r="AY18" s="214">
        <f>'Proportion going to landfill'!$D$42</f>
        <v>70</v>
      </c>
      <c r="AZ18" s="214">
        <f>'Proportion going to landfill'!$D$42</f>
        <v>70</v>
      </c>
      <c r="BA18" s="214">
        <f>'Proportion going to landfill'!$D$42</f>
        <v>70</v>
      </c>
      <c r="BB18" s="214">
        <f>'Proportion going to landfill'!$D$42</f>
        <v>70</v>
      </c>
      <c r="BC18" s="214">
        <f>'Proportion going to landfill'!$D$42</f>
        <v>70</v>
      </c>
      <c r="BD18" s="214">
        <f>'Proportion going to landfill'!$D$42</f>
        <v>70</v>
      </c>
      <c r="BE18" s="214">
        <f>'Proportion going to landfill'!$D$42</f>
        <v>70</v>
      </c>
      <c r="BF18" s="214">
        <f>'Proportion going to landfill'!$D$42</f>
        <v>70</v>
      </c>
      <c r="BG18" s="214">
        <f>'Proportion going to landfill'!$D$42</f>
        <v>70</v>
      </c>
      <c r="BH18" s="214">
        <f>'Proportion going to landfill'!$D$42</f>
        <v>70</v>
      </c>
      <c r="BI18" s="214">
        <f>'Proportion going to landfill'!$D$42</f>
        <v>70</v>
      </c>
      <c r="BJ18" s="214">
        <f>'Proportion going to landfill'!$D$42</f>
        <v>70</v>
      </c>
      <c r="BK18" s="214">
        <f>'Proportion going to landfill'!$E$42</f>
        <v>70</v>
      </c>
      <c r="BL18" s="214">
        <f>'Proportion going to landfill'!$E$42</f>
        <v>70</v>
      </c>
      <c r="BM18" s="214">
        <f>'Proportion going to landfill'!$F$42</f>
        <v>70</v>
      </c>
      <c r="BN18" s="515">
        <f>'Proportion going to landfill'!$G$42</f>
        <v>70</v>
      </c>
      <c r="BO18" s="515">
        <f>'Proportion going to landfill'!H42</f>
        <v>70</v>
      </c>
      <c r="BP18" s="515">
        <f>'Proportion going to landfill'!I42</f>
        <v>70</v>
      </c>
      <c r="BQ18" s="515">
        <f>'Proportion going to landfill'!J42</f>
        <v>70</v>
      </c>
      <c r="BR18" s="674">
        <f>'Proportion going to landfill'!K42</f>
        <v>70</v>
      </c>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213"/>
      <c r="BO19" s="678"/>
      <c r="BP19" s="678"/>
      <c r="BR19" s="483"/>
      <c r="BS19" s="619"/>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144">
        <v>2015</v>
      </c>
      <c r="BP20" s="481">
        <v>2016</v>
      </c>
      <c r="BQ20" s="464">
        <v>2017</v>
      </c>
      <c r="BR20" s="353">
        <v>2018</v>
      </c>
    </row>
    <row r="21" spans="1:71" s="18" customFormat="1" ht="16.2" thickBot="1" x14ac:dyDescent="0.35">
      <c r="A21" s="323"/>
      <c r="B21" s="324"/>
      <c r="C21" s="167">
        <f t="shared" ref="C21:AH21" si="22">C18%*C15</f>
        <v>430.49519978345046</v>
      </c>
      <c r="D21" s="167">
        <f t="shared" si="22"/>
        <v>451.77320522215865</v>
      </c>
      <c r="E21" s="167">
        <f t="shared" si="22"/>
        <v>473.45358879852336</v>
      </c>
      <c r="F21" s="167">
        <f t="shared" si="22"/>
        <v>495.53635051254497</v>
      </c>
      <c r="G21" s="167">
        <f t="shared" si="22"/>
        <v>518.02149036422315</v>
      </c>
      <c r="H21" s="167">
        <f t="shared" si="22"/>
        <v>540.90900835355808</v>
      </c>
      <c r="I21" s="167">
        <f t="shared" si="22"/>
        <v>564.19890448054969</v>
      </c>
      <c r="J21" s="167">
        <f t="shared" si="22"/>
        <v>587.89117874519809</v>
      </c>
      <c r="K21" s="167">
        <f t="shared" si="22"/>
        <v>611.98583114750306</v>
      </c>
      <c r="L21" s="167">
        <f t="shared" si="22"/>
        <v>636.48286168746472</v>
      </c>
      <c r="M21" s="167">
        <f t="shared" si="22"/>
        <v>661.3822703650834</v>
      </c>
      <c r="N21" s="167">
        <f t="shared" si="22"/>
        <v>687.98031320655639</v>
      </c>
      <c r="O21" s="167">
        <f t="shared" si="22"/>
        <v>715.00982706222396</v>
      </c>
      <c r="P21" s="167">
        <f t="shared" si="22"/>
        <v>742.47081193208601</v>
      </c>
      <c r="Q21" s="167">
        <f t="shared" si="22"/>
        <v>770.36326781614252</v>
      </c>
      <c r="R21" s="167">
        <f t="shared" si="22"/>
        <v>798.68719471439351</v>
      </c>
      <c r="S21" s="167">
        <f t="shared" si="22"/>
        <v>827.44259262683909</v>
      </c>
      <c r="T21" s="167">
        <f t="shared" si="22"/>
        <v>856.6294615534789</v>
      </c>
      <c r="U21" s="167">
        <f t="shared" si="22"/>
        <v>886.24780149431331</v>
      </c>
      <c r="V21" s="167">
        <f t="shared" si="22"/>
        <v>916.29761244934207</v>
      </c>
      <c r="W21" s="167">
        <f t="shared" si="22"/>
        <v>946.77889441856587</v>
      </c>
      <c r="X21" s="167">
        <f t="shared" si="22"/>
        <v>993.65268743135232</v>
      </c>
      <c r="Y21" s="167">
        <f t="shared" si="22"/>
        <v>1041.5618562741158</v>
      </c>
      <c r="Z21" s="167">
        <f t="shared" si="22"/>
        <v>1090.5064009468563</v>
      </c>
      <c r="AA21" s="167">
        <f t="shared" si="22"/>
        <v>1140.486321449574</v>
      </c>
      <c r="AB21" s="167">
        <f t="shared" si="22"/>
        <v>1191.5016177822686</v>
      </c>
      <c r="AC21" s="167">
        <f t="shared" si="22"/>
        <v>1243.5522899449404</v>
      </c>
      <c r="AD21" s="167">
        <f t="shared" si="22"/>
        <v>1296.6383379375893</v>
      </c>
      <c r="AE21" s="167">
        <f t="shared" si="22"/>
        <v>1350.7597617602153</v>
      </c>
      <c r="AF21" s="167">
        <f t="shared" si="22"/>
        <v>1405.9165614128181</v>
      </c>
      <c r="AG21" s="167">
        <f t="shared" si="22"/>
        <v>1462.1087368953974</v>
      </c>
      <c r="AH21" s="167">
        <f t="shared" si="22"/>
        <v>1516.56151051815</v>
      </c>
      <c r="AI21" s="167">
        <f t="shared" ref="AI21:BR21" si="23">AI18%*AI15</f>
        <v>1571.6634486631744</v>
      </c>
      <c r="AJ21" s="167">
        <f t="shared" si="23"/>
        <v>1627.4145513304693</v>
      </c>
      <c r="AK21" s="167">
        <f t="shared" si="23"/>
        <v>1683.8148185200362</v>
      </c>
      <c r="AL21" s="167">
        <f t="shared" si="23"/>
        <v>1740.8642502318744</v>
      </c>
      <c r="AM21" s="167">
        <f t="shared" si="23"/>
        <v>1798.5628464659837</v>
      </c>
      <c r="AN21" s="167">
        <f t="shared" si="23"/>
        <v>1856.9106072223644</v>
      </c>
      <c r="AO21" s="167">
        <f t="shared" si="23"/>
        <v>1915.9075325010169</v>
      </c>
      <c r="AP21" s="167">
        <f t="shared" si="23"/>
        <v>1975.5536223019403</v>
      </c>
      <c r="AQ21" s="167">
        <f t="shared" si="23"/>
        <v>2035.8488766251351</v>
      </c>
      <c r="AR21" s="167">
        <f t="shared" si="23"/>
        <v>2105.1788772125678</v>
      </c>
      <c r="AS21" s="167">
        <f t="shared" si="23"/>
        <v>2175.633806055725</v>
      </c>
      <c r="AT21" s="167">
        <f t="shared" si="23"/>
        <v>2247.2136631546091</v>
      </c>
      <c r="AU21" s="167">
        <f t="shared" si="23"/>
        <v>2319.9184485092187</v>
      </c>
      <c r="AV21" s="167">
        <f t="shared" si="23"/>
        <v>2393.7481621195539</v>
      </c>
      <c r="AW21" s="167">
        <f t="shared" si="23"/>
        <v>2468.7028039856145</v>
      </c>
      <c r="AX21" s="167">
        <f t="shared" si="23"/>
        <v>2544.7823741074017</v>
      </c>
      <c r="AY21" s="167">
        <f t="shared" si="23"/>
        <v>2621.9868724849139</v>
      </c>
      <c r="AZ21" s="167">
        <f t="shared" si="23"/>
        <v>2700.3162991181521</v>
      </c>
      <c r="BA21" s="167">
        <f t="shared" si="23"/>
        <v>2779.7706540071158</v>
      </c>
      <c r="BB21" s="167">
        <f t="shared" si="23"/>
        <v>2899.102788995946</v>
      </c>
      <c r="BC21" s="167">
        <f t="shared" si="23"/>
        <v>3020.5542608538708</v>
      </c>
      <c r="BD21" s="167">
        <f t="shared" si="23"/>
        <v>3144.1250695808881</v>
      </c>
      <c r="BE21" s="167">
        <f t="shared" si="23"/>
        <v>3269.8152151770014</v>
      </c>
      <c r="BF21" s="167">
        <f t="shared" si="23"/>
        <v>3397.6246976422071</v>
      </c>
      <c r="BG21" s="167">
        <f t="shared" si="23"/>
        <v>3527.5535169765076</v>
      </c>
      <c r="BH21" s="167">
        <f t="shared" si="23"/>
        <v>3659.6016731799023</v>
      </c>
      <c r="BI21" s="167">
        <f t="shared" si="23"/>
        <v>3793.7691662523921</v>
      </c>
      <c r="BJ21" s="167">
        <f t="shared" si="23"/>
        <v>3930.0559961939744</v>
      </c>
      <c r="BK21" s="167">
        <f t="shared" si="23"/>
        <v>4068.462163004649</v>
      </c>
      <c r="BL21" s="167">
        <f t="shared" si="23"/>
        <v>4240.4940868873737</v>
      </c>
      <c r="BM21" s="167">
        <f t="shared" si="23"/>
        <v>4415.4764940007371</v>
      </c>
      <c r="BN21" s="167">
        <f t="shared" si="23"/>
        <v>4593.4093843447436</v>
      </c>
      <c r="BO21" s="498">
        <f t="shared" si="23"/>
        <v>4774.2927579193902</v>
      </c>
      <c r="BP21" s="593">
        <f t="shared" si="23"/>
        <v>4958.1266147246788</v>
      </c>
      <c r="BQ21" s="167">
        <f t="shared" si="23"/>
        <v>5144.9109547606085</v>
      </c>
      <c r="BR21" s="676">
        <f t="shared" si="23"/>
        <v>5334.6457780271794</v>
      </c>
      <c r="BS21" s="689"/>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213"/>
      <c r="BO22" s="678"/>
      <c r="BP22" s="678"/>
      <c r="BQ22" s="678"/>
      <c r="BR22" s="678"/>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81">
        <v>2015</v>
      </c>
      <c r="BP23" s="144">
        <v>2016</v>
      </c>
      <c r="BQ23" s="464">
        <v>2017</v>
      </c>
      <c r="BR23" s="353">
        <v>2018</v>
      </c>
    </row>
    <row r="24" spans="1:71" ht="16.2" thickBot="1" x14ac:dyDescent="0.35">
      <c r="A24" s="44"/>
      <c r="B24" s="26"/>
      <c r="C24" s="7">
        <v>0</v>
      </c>
      <c r="D24" s="7">
        <v>0</v>
      </c>
      <c r="E24" s="7">
        <v>0</v>
      </c>
      <c r="F24" s="156">
        <f t="shared" ref="F24:AT24" si="24">F21*$B$44*$B$36*$B$37</f>
        <v>8.6829861482210173</v>
      </c>
      <c r="G24" s="156">
        <f t="shared" si="24"/>
        <v>9.0769797627580626</v>
      </c>
      <c r="H24" s="156">
        <f t="shared" si="24"/>
        <v>9.4780240079743869</v>
      </c>
      <c r="I24" s="156">
        <f t="shared" si="24"/>
        <v>9.8861188838699832</v>
      </c>
      <c r="J24" s="156">
        <f t="shared" si="24"/>
        <v>10.301264390444858</v>
      </c>
      <c r="K24" s="156">
        <f t="shared" si="24"/>
        <v>10.723460527699007</v>
      </c>
      <c r="L24" s="156">
        <f t="shared" si="24"/>
        <v>11.152707295632432</v>
      </c>
      <c r="M24" s="156">
        <f t="shared" si="24"/>
        <v>11.589004694245137</v>
      </c>
      <c r="N24" s="156">
        <f t="shared" si="24"/>
        <v>12.055066240130564</v>
      </c>
      <c r="O24" s="156">
        <f t="shared" si="24"/>
        <v>12.528688193715112</v>
      </c>
      <c r="P24" s="156">
        <f t="shared" si="24"/>
        <v>13.009870554998784</v>
      </c>
      <c r="Q24" s="156">
        <f t="shared" si="24"/>
        <v>13.498613323981576</v>
      </c>
      <c r="R24" s="156">
        <f t="shared" si="24"/>
        <v>13.994916500663487</v>
      </c>
      <c r="S24" s="156">
        <f t="shared" si="24"/>
        <v>14.498780085044524</v>
      </c>
      <c r="T24" s="156">
        <f t="shared" si="24"/>
        <v>15.010204077124678</v>
      </c>
      <c r="U24" s="156">
        <f t="shared" si="24"/>
        <v>15.529188476903954</v>
      </c>
      <c r="V24" s="156">
        <f t="shared" si="24"/>
        <v>16.055733284382352</v>
      </c>
      <c r="W24" s="156">
        <f t="shared" si="24"/>
        <v>16.589838499559878</v>
      </c>
      <c r="X24" s="156">
        <f t="shared" si="24"/>
        <v>17.411179850247127</v>
      </c>
      <c r="Y24" s="156">
        <f t="shared" si="24"/>
        <v>18.250663470377567</v>
      </c>
      <c r="Z24" s="156">
        <f t="shared" si="24"/>
        <v>19.108289359951197</v>
      </c>
      <c r="AA24" s="156">
        <f t="shared" si="24"/>
        <v>19.984057518968015</v>
      </c>
      <c r="AB24" s="156">
        <f t="shared" si="24"/>
        <v>20.877967947428022</v>
      </c>
      <c r="AC24" s="156">
        <f t="shared" si="24"/>
        <v>21.790020645331225</v>
      </c>
      <c r="AD24" s="156">
        <f t="shared" si="24"/>
        <v>22.720215612677617</v>
      </c>
      <c r="AE24" s="156">
        <f t="shared" si="24"/>
        <v>23.668552849467197</v>
      </c>
      <c r="AF24" s="156">
        <f t="shared" si="24"/>
        <v>24.635032355699963</v>
      </c>
      <c r="AG24" s="156">
        <f t="shared" si="24"/>
        <v>25.61965413137591</v>
      </c>
      <c r="AH24" s="156">
        <f t="shared" si="24"/>
        <v>26.573797411903229</v>
      </c>
      <c r="AI24" s="156">
        <f t="shared" si="24"/>
        <v>27.53931561285561</v>
      </c>
      <c r="AJ24" s="156">
        <f t="shared" si="24"/>
        <v>28.516208734233018</v>
      </c>
      <c r="AK24" s="156">
        <f t="shared" si="24"/>
        <v>29.504476776035485</v>
      </c>
      <c r="AL24" s="156">
        <f t="shared" si="24"/>
        <v>30.504119738262997</v>
      </c>
      <c r="AM24" s="156">
        <f t="shared" si="24"/>
        <v>31.515137620915553</v>
      </c>
      <c r="AN24" s="156">
        <f t="shared" si="24"/>
        <v>32.537530423993154</v>
      </c>
      <c r="AO24" s="156">
        <f t="shared" si="24"/>
        <v>33.571298147495817</v>
      </c>
      <c r="AP24" s="156">
        <f t="shared" si="24"/>
        <v>34.616440791423521</v>
      </c>
      <c r="AQ24" s="156">
        <f t="shared" si="24"/>
        <v>35.672958355776267</v>
      </c>
      <c r="AR24" s="156">
        <f t="shared" si="24"/>
        <v>36.887786358069498</v>
      </c>
      <c r="AS24" s="156">
        <f t="shared" si="24"/>
        <v>38.122325803230837</v>
      </c>
      <c r="AT24" s="156">
        <f t="shared" si="24"/>
        <v>39.376576691260325</v>
      </c>
      <c r="AU24" s="156">
        <f>AU21*$B$45*$B$36*$B$37</f>
        <v>43.716543243707719</v>
      </c>
      <c r="AV24" s="156">
        <f t="shared" ref="AV24:BD24" si="25">AV21*$B$45*$B$36*$B$37</f>
        <v>45.107790366980879</v>
      </c>
      <c r="AW24" s="156">
        <f t="shared" si="25"/>
        <v>46.520235638304925</v>
      </c>
      <c r="AX24" s="156">
        <f t="shared" si="25"/>
        <v>47.953879057679877</v>
      </c>
      <c r="AY24" s="156">
        <f t="shared" si="25"/>
        <v>49.408720625105722</v>
      </c>
      <c r="AZ24" s="156">
        <f t="shared" si="25"/>
        <v>50.88476034058246</v>
      </c>
      <c r="BA24" s="156">
        <f t="shared" si="25"/>
        <v>52.38199820411009</v>
      </c>
      <c r="BB24" s="156">
        <f t="shared" si="25"/>
        <v>54.630692955839606</v>
      </c>
      <c r="BC24" s="156">
        <f t="shared" si="25"/>
        <v>56.91932449153034</v>
      </c>
      <c r="BD24" s="156">
        <f t="shared" si="25"/>
        <v>59.247892811182254</v>
      </c>
      <c r="BE24" s="156">
        <f>BE21*$B$46*$B$36*$B$37</f>
        <v>65.048503511458264</v>
      </c>
      <c r="BF24" s="156">
        <f t="shared" ref="BF24:BR24" si="26">BF21*$B$46*$B$36*$B$37</f>
        <v>67.59109843558322</v>
      </c>
      <c r="BG24" s="156">
        <f t="shared" si="26"/>
        <v>70.175854669353882</v>
      </c>
      <c r="BH24" s="156">
        <f t="shared" si="26"/>
        <v>72.802772212770194</v>
      </c>
      <c r="BI24" s="156">
        <f t="shared" si="26"/>
        <v>75.47185106583224</v>
      </c>
      <c r="BJ24" s="156">
        <f t="shared" si="26"/>
        <v>78.183091228539922</v>
      </c>
      <c r="BK24" s="156">
        <f t="shared" si="26"/>
        <v>80.93649270089324</v>
      </c>
      <c r="BL24" s="156">
        <f t="shared" si="26"/>
        <v>84.35883264011288</v>
      </c>
      <c r="BM24" s="156">
        <f t="shared" si="26"/>
        <v>87.839868409573285</v>
      </c>
      <c r="BN24" s="156">
        <f t="shared" si="26"/>
        <v>91.379600009274554</v>
      </c>
      <c r="BO24" s="697">
        <f t="shared" si="26"/>
        <v>94.978027439216618</v>
      </c>
      <c r="BP24" s="156">
        <f t="shared" si="26"/>
        <v>98.635150699399503</v>
      </c>
      <c r="BQ24" s="156">
        <f t="shared" si="26"/>
        <v>102.35096978982321</v>
      </c>
      <c r="BR24" s="693">
        <f t="shared" si="26"/>
        <v>106.12548471048773</v>
      </c>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P25" s="678"/>
      <c r="BR25" s="678"/>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464">
        <v>2014</v>
      </c>
      <c r="BO26" s="144">
        <v>2015</v>
      </c>
      <c r="BP26" s="481">
        <v>2016</v>
      </c>
      <c r="BQ26" s="464">
        <v>2017</v>
      </c>
      <c r="BR26" s="353">
        <v>2018</v>
      </c>
    </row>
    <row r="27" spans="1:71" ht="16.2" thickBot="1" x14ac:dyDescent="0.35">
      <c r="A27" s="44"/>
      <c r="B27" s="28"/>
      <c r="C27" s="7">
        <v>0</v>
      </c>
      <c r="D27" s="7">
        <v>0</v>
      </c>
      <c r="E27" s="7">
        <v>0</v>
      </c>
      <c r="F27" s="151">
        <f>F24+(E27*$B$38)</f>
        <v>8.6829861482210173</v>
      </c>
      <c r="G27" s="151">
        <f t="shared" ref="G27:BO27" si="27">G24+(F27*$B$38)</f>
        <v>16.402638802322869</v>
      </c>
      <c r="H27" s="151">
        <f t="shared" si="27"/>
        <v>23.316597185886405</v>
      </c>
      <c r="I27" s="151">
        <f t="shared" si="27"/>
        <v>29.557858309790376</v>
      </c>
      <c r="J27" s="151">
        <f t="shared" si="27"/>
        <v>35.238629050603244</v>
      </c>
      <c r="K27" s="151">
        <f t="shared" si="27"/>
        <v>40.453576070876736</v>
      </c>
      <c r="L27" s="151">
        <f t="shared" si="27"/>
        <v>45.282567710883363</v>
      </c>
      <c r="M27" s="151">
        <f t="shared" si="27"/>
        <v>49.792987266980475</v>
      </c>
      <c r="N27" s="151">
        <f t="shared" si="27"/>
        <v>54.064398174170861</v>
      </c>
      <c r="O27" s="151">
        <f t="shared" si="27"/>
        <v>58.141722746855628</v>
      </c>
      <c r="P27" s="151">
        <f t="shared" si="27"/>
        <v>62.062861029207703</v>
      </c>
      <c r="Q27" s="151">
        <f t="shared" si="27"/>
        <v>65.859788518648827</v>
      </c>
      <c r="R27" s="151">
        <f t="shared" si="27"/>
        <v>69.559482292849452</v>
      </c>
      <c r="S27" s="151">
        <f t="shared" si="27"/>
        <v>73.184702364266613</v>
      </c>
      <c r="T27" s="151">
        <f t="shared" si="27"/>
        <v>76.754650893096141</v>
      </c>
      <c r="U27" s="151">
        <f t="shared" si="27"/>
        <v>80.285528351850203</v>
      </c>
      <c r="V27" s="151">
        <f t="shared" si="27"/>
        <v>83.791002750114231</v>
      </c>
      <c r="W27" s="151">
        <f t="shared" si="27"/>
        <v>87.282605509943153</v>
      </c>
      <c r="X27" s="151">
        <f t="shared" si="27"/>
        <v>91.049741185702629</v>
      </c>
      <c r="Y27" s="151">
        <f t="shared" si="27"/>
        <v>95.067480655296634</v>
      </c>
      <c r="Z27" s="151">
        <f t="shared" si="27"/>
        <v>99.314791724787057</v>
      </c>
      <c r="AA27" s="151">
        <f t="shared" si="27"/>
        <v>103.77392995936606</v>
      </c>
      <c r="AB27" s="151">
        <f t="shared" si="27"/>
        <v>108.42992473982119</v>
      </c>
      <c r="AC27" s="151">
        <f t="shared" si="27"/>
        <v>113.27014565881454</v>
      </c>
      <c r="AD27" s="151">
        <f t="shared" si="27"/>
        <v>118.28393669823102</v>
      </c>
      <c r="AE27" s="151">
        <f t="shared" si="27"/>
        <v>123.46230759203794</v>
      </c>
      <c r="AF27" s="151">
        <f t="shared" si="27"/>
        <v>128.79767343539888</v>
      </c>
      <c r="AG27" s="151">
        <f t="shared" si="27"/>
        <v>134.28363499817215</v>
      </c>
      <c r="AH27" s="151">
        <f t="shared" si="27"/>
        <v>139.86617261528022</v>
      </c>
      <c r="AI27" s="151">
        <f t="shared" si="27"/>
        <v>145.54156440814856</v>
      </c>
      <c r="AJ27" s="151">
        <f t="shared" si="27"/>
        <v>151.30667030342471</v>
      </c>
      <c r="AK27" s="151">
        <f t="shared" si="27"/>
        <v>157.15884108500421</v>
      </c>
      <c r="AL27" s="151">
        <f t="shared" si="27"/>
        <v>163.09584166307204</v>
      </c>
      <c r="AM27" s="151">
        <f t="shared" si="27"/>
        <v>169.11578633775162</v>
      </c>
      <c r="AN27" s="151">
        <f t="shared" si="27"/>
        <v>175.21708418236057</v>
      </c>
      <c r="AO27" s="151">
        <f t="shared" si="27"/>
        <v>181.3983929643727</v>
      </c>
      <c r="AP27" s="151">
        <f t="shared" si="27"/>
        <v>187.65858026946989</v>
      </c>
      <c r="AQ27" s="151">
        <f t="shared" si="27"/>
        <v>193.99669070269414</v>
      </c>
      <c r="AR27" s="151">
        <f t="shared" si="27"/>
        <v>200.55885373424132</v>
      </c>
      <c r="AS27" s="151">
        <f t="shared" si="27"/>
        <v>207.32975683477954</v>
      </c>
      <c r="AT27" s="151">
        <f t="shared" si="27"/>
        <v>214.29648113434814</v>
      </c>
      <c r="AU27" s="151">
        <f t="shared" si="27"/>
        <v>224.51413146632649</v>
      </c>
      <c r="AV27" s="151">
        <f t="shared" si="27"/>
        <v>234.52580262804005</v>
      </c>
      <c r="AW27" s="151">
        <f t="shared" si="27"/>
        <v>244.38489149581665</v>
      </c>
      <c r="AX27" s="151">
        <f t="shared" si="27"/>
        <v>254.13644792958675</v>
      </c>
      <c r="AY27" s="151">
        <f t="shared" si="27"/>
        <v>263.81847958109563</v>
      </c>
      <c r="AZ27" s="151">
        <f t="shared" si="27"/>
        <v>273.46305273408802</v>
      </c>
      <c r="BA27" s="151">
        <f t="shared" si="27"/>
        <v>283.09722106081097</v>
      </c>
      <c r="BB27" s="151">
        <f t="shared" si="27"/>
        <v>293.47406793516097</v>
      </c>
      <c r="BC27" s="151">
        <f t="shared" si="27"/>
        <v>304.51743439840152</v>
      </c>
      <c r="BD27" s="151">
        <f t="shared" si="27"/>
        <v>316.16306668403013</v>
      </c>
      <c r="BE27" s="151">
        <f t="shared" si="27"/>
        <v>331.78886079107019</v>
      </c>
      <c r="BF27" s="151">
        <f t="shared" si="27"/>
        <v>347.51462080340264</v>
      </c>
      <c r="BG27" s="151">
        <f t="shared" si="27"/>
        <v>363.3668813291124</v>
      </c>
      <c r="BH27" s="151">
        <f t="shared" si="27"/>
        <v>379.3680290780548</v>
      </c>
      <c r="BI27" s="151">
        <f t="shared" si="27"/>
        <v>395.5369512626034</v>
      </c>
      <c r="BJ27" s="151">
        <f t="shared" si="27"/>
        <v>411.8895826401901</v>
      </c>
      <c r="BK27" s="151">
        <f t="shared" si="27"/>
        <v>428.43936704198438</v>
      </c>
      <c r="BL27" s="151">
        <f t="shared" si="27"/>
        <v>445.82442391248611</v>
      </c>
      <c r="BM27" s="151">
        <f t="shared" si="27"/>
        <v>463.97287902855368</v>
      </c>
      <c r="BN27" s="260">
        <f t="shared" si="27"/>
        <v>482.82409356807227</v>
      </c>
      <c r="BO27" s="151">
        <f t="shared" si="27"/>
        <v>502.3269077885534</v>
      </c>
      <c r="BP27" s="151">
        <f t="shared" ref="BP27" si="28">BP24+(BO27*$B$38)</f>
        <v>522.43815925444483</v>
      </c>
      <c r="BQ27" s="151">
        <f t="shared" ref="BQ27" si="29">BQ24+(BP27*$B$38)</f>
        <v>543.12143269561102</v>
      </c>
      <c r="BR27" s="598">
        <f t="shared" ref="BR27" si="30">BR24+(BQ27*$B$38)</f>
        <v>564.34600528832573</v>
      </c>
      <c r="BS27" s="477"/>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213"/>
      <c r="BP28" s="678"/>
      <c r="BQ28" s="678"/>
      <c r="BS28" s="619"/>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481">
        <v>2015</v>
      </c>
      <c r="BP29" s="144">
        <v>2016</v>
      </c>
      <c r="BQ29" s="464">
        <v>2017</v>
      </c>
      <c r="BR29" s="353">
        <v>2018</v>
      </c>
    </row>
    <row r="30" spans="1:71" ht="16.2" thickBot="1" x14ac:dyDescent="0.35">
      <c r="A30" s="44"/>
      <c r="B30" s="26"/>
      <c r="C30" s="7">
        <v>0</v>
      </c>
      <c r="D30" s="7">
        <v>0</v>
      </c>
      <c r="E30" s="7">
        <v>0</v>
      </c>
      <c r="F30" s="7">
        <f>E27*(1-$B$38)</f>
        <v>0</v>
      </c>
      <c r="G30" s="154">
        <f>F27*(1-$B$38)</f>
        <v>1.3573271086562122</v>
      </c>
      <c r="H30" s="154">
        <f t="shared" ref="H30:BO30" si="31">G27*(1-$B$38)</f>
        <v>2.5640656244108513</v>
      </c>
      <c r="I30" s="154">
        <f t="shared" si="31"/>
        <v>3.6448577599660119</v>
      </c>
      <c r="J30" s="154">
        <f t="shared" si="31"/>
        <v>4.6204936496319924</v>
      </c>
      <c r="K30" s="154">
        <f t="shared" si="31"/>
        <v>5.5085135074255138</v>
      </c>
      <c r="L30" s="154">
        <f t="shared" si="31"/>
        <v>6.3237156556258052</v>
      </c>
      <c r="M30" s="154">
        <f t="shared" si="31"/>
        <v>7.0785851381480267</v>
      </c>
      <c r="N30" s="154">
        <f t="shared" si="31"/>
        <v>7.7836553329401763</v>
      </c>
      <c r="O30" s="154">
        <f t="shared" si="31"/>
        <v>8.4513636210303478</v>
      </c>
      <c r="P30" s="154">
        <f t="shared" si="31"/>
        <v>9.0887322726467055</v>
      </c>
      <c r="Q30" s="154">
        <f t="shared" si="31"/>
        <v>9.7016858345404522</v>
      </c>
      <c r="R30" s="154">
        <f t="shared" si="31"/>
        <v>10.295222726462859</v>
      </c>
      <c r="S30" s="154">
        <f t="shared" si="31"/>
        <v>10.873560013627364</v>
      </c>
      <c r="T30" s="154">
        <f t="shared" si="31"/>
        <v>11.440255548295154</v>
      </c>
      <c r="U30" s="154">
        <f t="shared" si="31"/>
        <v>11.998311018149895</v>
      </c>
      <c r="V30" s="154">
        <f t="shared" si="31"/>
        <v>12.55025888611833</v>
      </c>
      <c r="W30" s="154">
        <f t="shared" si="31"/>
        <v>13.098235739730946</v>
      </c>
      <c r="X30" s="154">
        <f t="shared" si="31"/>
        <v>13.644044174487648</v>
      </c>
      <c r="Y30" s="154">
        <f t="shared" si="31"/>
        <v>14.232924000783569</v>
      </c>
      <c r="Z30" s="154">
        <f t="shared" si="31"/>
        <v>14.860978290460775</v>
      </c>
      <c r="AA30" s="154">
        <f t="shared" si="31"/>
        <v>15.524919284389011</v>
      </c>
      <c r="AB30" s="154">
        <f t="shared" si="31"/>
        <v>16.221973166972887</v>
      </c>
      <c r="AC30" s="154">
        <f t="shared" si="31"/>
        <v>16.949799726337879</v>
      </c>
      <c r="AD30" s="154">
        <f t="shared" si="31"/>
        <v>17.706424573261145</v>
      </c>
      <c r="AE30" s="154">
        <f t="shared" si="31"/>
        <v>18.490181955660272</v>
      </c>
      <c r="AF30" s="154">
        <f t="shared" si="31"/>
        <v>19.299666512339027</v>
      </c>
      <c r="AG30" s="154">
        <f t="shared" si="31"/>
        <v>20.133692568602619</v>
      </c>
      <c r="AH30" s="154">
        <f t="shared" si="31"/>
        <v>20.991259794795162</v>
      </c>
      <c r="AI30" s="154">
        <f t="shared" si="31"/>
        <v>21.863923819987267</v>
      </c>
      <c r="AJ30" s="154">
        <f t="shared" si="31"/>
        <v>22.751102838956847</v>
      </c>
      <c r="AK30" s="154">
        <f t="shared" si="31"/>
        <v>23.652305994455983</v>
      </c>
      <c r="AL30" s="154">
        <f t="shared" si="31"/>
        <v>24.56711916019518</v>
      </c>
      <c r="AM30" s="154">
        <f t="shared" si="31"/>
        <v>25.495192946235953</v>
      </c>
      <c r="AN30" s="154">
        <f t="shared" si="31"/>
        <v>26.436232579384196</v>
      </c>
      <c r="AO30" s="154">
        <f t="shared" si="31"/>
        <v>27.389989365483661</v>
      </c>
      <c r="AP30" s="154">
        <f t="shared" si="31"/>
        <v>28.356253486326324</v>
      </c>
      <c r="AQ30" s="154">
        <f t="shared" si="31"/>
        <v>29.334847922552022</v>
      </c>
      <c r="AR30" s="154">
        <f t="shared" si="31"/>
        <v>30.325623326522305</v>
      </c>
      <c r="AS30" s="154">
        <f t="shared" si="31"/>
        <v>31.35142270269262</v>
      </c>
      <c r="AT30" s="154">
        <f t="shared" si="31"/>
        <v>32.409852391691707</v>
      </c>
      <c r="AU30" s="211">
        <f t="shared" si="31"/>
        <v>33.498892911729364</v>
      </c>
      <c r="AV30" s="154">
        <f t="shared" si="31"/>
        <v>35.096119205267307</v>
      </c>
      <c r="AW30" s="154">
        <f t="shared" si="31"/>
        <v>36.661146770528319</v>
      </c>
      <c r="AX30" s="154">
        <f t="shared" si="31"/>
        <v>38.202322623909772</v>
      </c>
      <c r="AY30" s="154">
        <f t="shared" si="31"/>
        <v>39.726688973596843</v>
      </c>
      <c r="AZ30" s="154">
        <f t="shared" si="31"/>
        <v>41.240187187590074</v>
      </c>
      <c r="BA30" s="154">
        <f t="shared" si="31"/>
        <v>42.747829877387126</v>
      </c>
      <c r="BB30" s="154">
        <f t="shared" si="31"/>
        <v>44.253846081489598</v>
      </c>
      <c r="BC30" s="154">
        <f t="shared" si="31"/>
        <v>45.875958028289773</v>
      </c>
      <c r="BD30" s="154">
        <f t="shared" si="31"/>
        <v>47.602260525553611</v>
      </c>
      <c r="BE30" s="154">
        <f t="shared" si="31"/>
        <v>49.4227094044182</v>
      </c>
      <c r="BF30" s="154">
        <f t="shared" si="31"/>
        <v>51.865338423250776</v>
      </c>
      <c r="BG30" s="154">
        <f t="shared" si="31"/>
        <v>54.323594143644144</v>
      </c>
      <c r="BH30" s="154">
        <f t="shared" si="31"/>
        <v>56.801624463827828</v>
      </c>
      <c r="BI30" s="154">
        <f t="shared" si="31"/>
        <v>59.302928881283641</v>
      </c>
      <c r="BJ30" s="154">
        <f t="shared" si="31"/>
        <v>61.830459850953225</v>
      </c>
      <c r="BK30" s="154">
        <f t="shared" si="31"/>
        <v>64.386708299098927</v>
      </c>
      <c r="BL30" s="154">
        <f t="shared" si="31"/>
        <v>66.97377576961118</v>
      </c>
      <c r="BM30" s="154">
        <f t="shared" si="31"/>
        <v>69.691413293505718</v>
      </c>
      <c r="BN30" s="154">
        <f t="shared" si="31"/>
        <v>72.528385469755932</v>
      </c>
      <c r="BO30" s="591">
        <f t="shared" si="31"/>
        <v>75.475213218735476</v>
      </c>
      <c r="BP30" s="212">
        <f t="shared" ref="BP30" si="32">BO27*(1-$B$38)</f>
        <v>78.523899233508004</v>
      </c>
      <c r="BQ30" s="212">
        <f t="shared" ref="BQ30" si="33">BP27*(1-$B$38)</f>
        <v>81.667696348657046</v>
      </c>
      <c r="BR30" s="672">
        <f t="shared" ref="BR30" si="34">BQ27*(1-$B$38)</f>
        <v>84.900912117773046</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483"/>
      <c r="BP31" s="678"/>
      <c r="BR31" s="678"/>
    </row>
    <row r="32" spans="1:71" ht="49.2"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464">
        <v>2014</v>
      </c>
      <c r="BO32" s="144">
        <v>2015</v>
      </c>
      <c r="BP32" s="144">
        <v>2016</v>
      </c>
      <c r="BQ32" s="464">
        <v>2017</v>
      </c>
      <c r="BR32" s="353">
        <v>2018</v>
      </c>
    </row>
    <row r="33" spans="1:70" ht="16.2" thickBot="1" x14ac:dyDescent="0.35">
      <c r="A33" s="44"/>
      <c r="B33" s="28"/>
      <c r="C33" s="7">
        <v>0</v>
      </c>
      <c r="D33" s="7">
        <v>0</v>
      </c>
      <c r="E33" s="7">
        <v>0</v>
      </c>
      <c r="F33" s="7">
        <f t="shared" ref="F33:AK33" si="35">F30*$B$39*16/12</f>
        <v>0</v>
      </c>
      <c r="G33" s="151">
        <f t="shared" si="35"/>
        <v>0.90488473910414147</v>
      </c>
      <c r="H33" s="151">
        <f t="shared" si="35"/>
        <v>1.7093770829405674</v>
      </c>
      <c r="I33" s="151">
        <f t="shared" si="35"/>
        <v>2.4299051733106745</v>
      </c>
      <c r="J33" s="151">
        <f t="shared" si="35"/>
        <v>3.0803290997546617</v>
      </c>
      <c r="K33" s="151">
        <f t="shared" si="35"/>
        <v>3.6723423382836757</v>
      </c>
      <c r="L33" s="151">
        <f t="shared" si="35"/>
        <v>4.2158104370838698</v>
      </c>
      <c r="M33" s="151">
        <f t="shared" si="35"/>
        <v>4.7190567587653511</v>
      </c>
      <c r="N33" s="151">
        <f t="shared" si="35"/>
        <v>5.1891035552934506</v>
      </c>
      <c r="O33" s="151">
        <f t="shared" si="35"/>
        <v>5.6342424140202318</v>
      </c>
      <c r="P33" s="151">
        <f t="shared" si="35"/>
        <v>6.0591548484311373</v>
      </c>
      <c r="Q33" s="151">
        <f t="shared" si="35"/>
        <v>6.4677905563603018</v>
      </c>
      <c r="R33" s="151">
        <f t="shared" si="35"/>
        <v>6.8634818176419055</v>
      </c>
      <c r="S33" s="151">
        <f t="shared" si="35"/>
        <v>7.2490400090849088</v>
      </c>
      <c r="T33" s="151">
        <f t="shared" si="35"/>
        <v>7.6268370321967689</v>
      </c>
      <c r="U33" s="151">
        <f t="shared" si="35"/>
        <v>7.9988740120999298</v>
      </c>
      <c r="V33" s="151">
        <f t="shared" si="35"/>
        <v>8.3668392574122201</v>
      </c>
      <c r="W33" s="151">
        <f t="shared" si="35"/>
        <v>8.7321571598206305</v>
      </c>
      <c r="X33" s="151">
        <f t="shared" si="35"/>
        <v>9.0960294496584329</v>
      </c>
      <c r="Y33" s="151">
        <f t="shared" si="35"/>
        <v>9.488616000522379</v>
      </c>
      <c r="Z33" s="151">
        <f t="shared" si="35"/>
        <v>9.9073188603071838</v>
      </c>
      <c r="AA33" s="151">
        <f t="shared" si="35"/>
        <v>10.349946189592673</v>
      </c>
      <c r="AB33" s="151">
        <f t="shared" si="35"/>
        <v>10.814648777981924</v>
      </c>
      <c r="AC33" s="151">
        <f t="shared" si="35"/>
        <v>11.299866484225253</v>
      </c>
      <c r="AD33" s="151">
        <f t="shared" si="35"/>
        <v>11.804283048840764</v>
      </c>
      <c r="AE33" s="151">
        <f t="shared" si="35"/>
        <v>12.326787970440181</v>
      </c>
      <c r="AF33" s="151">
        <f t="shared" si="35"/>
        <v>12.866444341559351</v>
      </c>
      <c r="AG33" s="151">
        <f t="shared" si="35"/>
        <v>13.422461712401747</v>
      </c>
      <c r="AH33" s="151">
        <f t="shared" si="35"/>
        <v>13.994173196530108</v>
      </c>
      <c r="AI33" s="151">
        <f t="shared" si="35"/>
        <v>14.575949213324845</v>
      </c>
      <c r="AJ33" s="151">
        <f t="shared" si="35"/>
        <v>15.167401892637898</v>
      </c>
      <c r="AK33" s="151">
        <f t="shared" si="35"/>
        <v>15.768203996303988</v>
      </c>
      <c r="AL33" s="151">
        <f t="shared" ref="AL33:BR33" si="36">AL30*$B$39*16/12</f>
        <v>16.378079440130119</v>
      </c>
      <c r="AM33" s="151">
        <f t="shared" si="36"/>
        <v>16.996795297490635</v>
      </c>
      <c r="AN33" s="151">
        <f t="shared" si="36"/>
        <v>17.624155052922799</v>
      </c>
      <c r="AO33" s="151">
        <f t="shared" si="36"/>
        <v>18.259992910322442</v>
      </c>
      <c r="AP33" s="151">
        <f t="shared" si="36"/>
        <v>18.904168990884216</v>
      </c>
      <c r="AQ33" s="151">
        <f t="shared" si="36"/>
        <v>19.556565281701349</v>
      </c>
      <c r="AR33" s="151">
        <f t="shared" si="36"/>
        <v>20.217082217681536</v>
      </c>
      <c r="AS33" s="151">
        <f t="shared" si="36"/>
        <v>20.900948468461745</v>
      </c>
      <c r="AT33" s="151">
        <f t="shared" si="36"/>
        <v>21.606568261127805</v>
      </c>
      <c r="AU33" s="151">
        <f t="shared" si="36"/>
        <v>22.332595274486241</v>
      </c>
      <c r="AV33" s="151">
        <f t="shared" si="36"/>
        <v>23.397412803511539</v>
      </c>
      <c r="AW33" s="151">
        <f t="shared" si="36"/>
        <v>24.440764513685547</v>
      </c>
      <c r="AX33" s="151">
        <f t="shared" si="36"/>
        <v>25.468215082606516</v>
      </c>
      <c r="AY33" s="151">
        <f t="shared" si="36"/>
        <v>26.484459315731229</v>
      </c>
      <c r="AZ33" s="151">
        <f t="shared" si="36"/>
        <v>27.493458125060048</v>
      </c>
      <c r="BA33" s="151">
        <f t="shared" si="36"/>
        <v>28.498553251591417</v>
      </c>
      <c r="BB33" s="151">
        <f t="shared" si="36"/>
        <v>29.502564054326399</v>
      </c>
      <c r="BC33" s="151">
        <f t="shared" si="36"/>
        <v>30.58397201885985</v>
      </c>
      <c r="BD33" s="151">
        <f t="shared" si="36"/>
        <v>31.734840350369073</v>
      </c>
      <c r="BE33" s="151">
        <f t="shared" si="36"/>
        <v>32.948472936278797</v>
      </c>
      <c r="BF33" s="151">
        <f t="shared" si="36"/>
        <v>34.576892282167186</v>
      </c>
      <c r="BG33" s="151">
        <f t="shared" si="36"/>
        <v>36.215729429096093</v>
      </c>
      <c r="BH33" s="151">
        <f t="shared" si="36"/>
        <v>37.867749642551885</v>
      </c>
      <c r="BI33" s="151">
        <f t="shared" si="36"/>
        <v>39.535285920855763</v>
      </c>
      <c r="BJ33" s="151">
        <f t="shared" si="36"/>
        <v>41.220306567302153</v>
      </c>
      <c r="BK33" s="151">
        <f t="shared" si="36"/>
        <v>42.924472199399283</v>
      </c>
      <c r="BL33" s="151">
        <f t="shared" si="36"/>
        <v>44.649183846407453</v>
      </c>
      <c r="BM33" s="151">
        <f t="shared" si="36"/>
        <v>46.460942195670476</v>
      </c>
      <c r="BN33" s="500">
        <f t="shared" si="36"/>
        <v>48.352256979837286</v>
      </c>
      <c r="BO33" s="598">
        <f t="shared" si="36"/>
        <v>50.316808812490315</v>
      </c>
      <c r="BP33" s="260">
        <f t="shared" si="36"/>
        <v>52.349266155672005</v>
      </c>
      <c r="BQ33" s="151">
        <f t="shared" si="36"/>
        <v>54.445130899104697</v>
      </c>
      <c r="BR33" s="684">
        <f t="shared" si="36"/>
        <v>56.600608078515364</v>
      </c>
    </row>
    <row r="34" spans="1:70"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1"/>
      <c r="BQ34" s="742"/>
      <c r="BR34" s="742"/>
    </row>
    <row r="35" spans="1:70" ht="51" customHeight="1" x14ac:dyDescent="0.3">
      <c r="A35" s="860" t="s">
        <v>264</v>
      </c>
      <c r="B35" s="861"/>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0" ht="33.6" x14ac:dyDescent="0.3">
      <c r="A36" s="46" t="s">
        <v>12</v>
      </c>
      <c r="B36" s="47">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0" ht="46.8"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0"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0"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0"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0"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0"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0" ht="54" customHeight="1" x14ac:dyDescent="0.3">
      <c r="A43" s="864" t="s">
        <v>18</v>
      </c>
      <c r="B43" s="865"/>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0"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0"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0" ht="16.2" thickBot="1" x14ac:dyDescent="0.35">
      <c r="A46" s="52" t="s">
        <v>337</v>
      </c>
      <c r="B46" s="54">
        <f>DOC!Z44</f>
        <v>9.946816445396145E-2</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0"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33"/>
      <c r="BQ47" s="723"/>
      <c r="BR47" s="33"/>
    </row>
    <row r="48" spans="1:70" ht="31.2" x14ac:dyDescent="0.3">
      <c r="A48" s="79" t="s">
        <v>266</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144">
        <v>2015</v>
      </c>
      <c r="BP48" s="144">
        <v>2016</v>
      </c>
      <c r="BQ48" s="464">
        <v>2017</v>
      </c>
      <c r="BR48" s="353">
        <v>2018</v>
      </c>
    </row>
    <row r="49" spans="1:71" s="18" customFormat="1" ht="16.2" thickBot="1" x14ac:dyDescent="0.35">
      <c r="A49" s="315"/>
      <c r="B49" s="303"/>
      <c r="C49" s="167">
        <v>0</v>
      </c>
      <c r="D49" s="167">
        <v>0</v>
      </c>
      <c r="E49" s="167">
        <v>0</v>
      </c>
      <c r="F49" s="167">
        <v>0</v>
      </c>
      <c r="G49" s="167">
        <f>(G33-$B$40)*(1-$B$41)*10^3</f>
        <v>904.88473910414143</v>
      </c>
      <c r="H49" s="167">
        <f t="shared" ref="H49:BR49" si="37">(H33-$B$40)*(1-$B$41)*10^3</f>
        <v>1709.3770829405676</v>
      </c>
      <c r="I49" s="167">
        <f t="shared" si="37"/>
        <v>2429.9051733106744</v>
      </c>
      <c r="J49" s="167">
        <f t="shared" si="37"/>
        <v>3080.3290997546619</v>
      </c>
      <c r="K49" s="167">
        <f t="shared" si="37"/>
        <v>3672.3423382836759</v>
      </c>
      <c r="L49" s="167">
        <f t="shared" si="37"/>
        <v>4215.8104370838701</v>
      </c>
      <c r="M49" s="167">
        <f t="shared" si="37"/>
        <v>4719.0567587653513</v>
      </c>
      <c r="N49" s="167">
        <f t="shared" si="37"/>
        <v>5189.1035552934509</v>
      </c>
      <c r="O49" s="167">
        <f t="shared" si="37"/>
        <v>5634.242414020232</v>
      </c>
      <c r="P49" s="167">
        <f t="shared" si="37"/>
        <v>6059.154848431137</v>
      </c>
      <c r="Q49" s="167">
        <f t="shared" si="37"/>
        <v>6467.7905563603017</v>
      </c>
      <c r="R49" s="167">
        <f t="shared" si="37"/>
        <v>6863.4818176419058</v>
      </c>
      <c r="S49" s="167">
        <f t="shared" si="37"/>
        <v>7249.0400090849089</v>
      </c>
      <c r="T49" s="167">
        <f t="shared" si="37"/>
        <v>7626.8370321967686</v>
      </c>
      <c r="U49" s="167">
        <f t="shared" si="37"/>
        <v>7998.87401209993</v>
      </c>
      <c r="V49" s="167">
        <f t="shared" si="37"/>
        <v>8366.8392574122208</v>
      </c>
      <c r="W49" s="167">
        <f t="shared" si="37"/>
        <v>8732.1571598206301</v>
      </c>
      <c r="X49" s="167">
        <f t="shared" si="37"/>
        <v>9096.029449658432</v>
      </c>
      <c r="Y49" s="167">
        <f t="shared" si="37"/>
        <v>9488.6160005223792</v>
      </c>
      <c r="Z49" s="167">
        <f t="shared" si="37"/>
        <v>9907.3188603071831</v>
      </c>
      <c r="AA49" s="167">
        <f t="shared" si="37"/>
        <v>10349.946189592672</v>
      </c>
      <c r="AB49" s="167">
        <f t="shared" si="37"/>
        <v>10814.648777981924</v>
      </c>
      <c r="AC49" s="167">
        <f t="shared" si="37"/>
        <v>11299.866484225253</v>
      </c>
      <c r="AD49" s="167">
        <f t="shared" si="37"/>
        <v>11804.283048840764</v>
      </c>
      <c r="AE49" s="167">
        <f t="shared" si="37"/>
        <v>12326.78797044018</v>
      </c>
      <c r="AF49" s="167">
        <f t="shared" si="37"/>
        <v>12866.444341559351</v>
      </c>
      <c r="AG49" s="167">
        <f t="shared" si="37"/>
        <v>13422.461712401746</v>
      </c>
      <c r="AH49" s="167">
        <f t="shared" si="37"/>
        <v>13994.173196530108</v>
      </c>
      <c r="AI49" s="167">
        <f t="shared" si="37"/>
        <v>14575.949213324846</v>
      </c>
      <c r="AJ49" s="167">
        <f t="shared" si="37"/>
        <v>15167.401892637898</v>
      </c>
      <c r="AK49" s="167">
        <f t="shared" si="37"/>
        <v>15768.203996303988</v>
      </c>
      <c r="AL49" s="167">
        <f t="shared" si="37"/>
        <v>16378.079440130119</v>
      </c>
      <c r="AM49" s="167">
        <f t="shared" si="37"/>
        <v>16996.795297490637</v>
      </c>
      <c r="AN49" s="167">
        <f t="shared" si="37"/>
        <v>17624.155052922797</v>
      </c>
      <c r="AO49" s="167">
        <f t="shared" si="37"/>
        <v>18259.992910322442</v>
      </c>
      <c r="AP49" s="167">
        <f t="shared" si="37"/>
        <v>18904.168990884216</v>
      </c>
      <c r="AQ49" s="167">
        <f t="shared" si="37"/>
        <v>19556.565281701351</v>
      </c>
      <c r="AR49" s="167">
        <f t="shared" si="37"/>
        <v>20217.082217681535</v>
      </c>
      <c r="AS49" s="167">
        <f t="shared" si="37"/>
        <v>20900.948468461746</v>
      </c>
      <c r="AT49" s="167">
        <f t="shared" si="37"/>
        <v>21606.568261127806</v>
      </c>
      <c r="AU49" s="167">
        <f t="shared" si="37"/>
        <v>22332.595274486241</v>
      </c>
      <c r="AV49" s="167">
        <f t="shared" si="37"/>
        <v>23397.412803511539</v>
      </c>
      <c r="AW49" s="167">
        <f t="shared" si="37"/>
        <v>24440.764513685546</v>
      </c>
      <c r="AX49" s="167">
        <f t="shared" si="37"/>
        <v>25468.215082606515</v>
      </c>
      <c r="AY49" s="167">
        <f t="shared" si="37"/>
        <v>26484.45931573123</v>
      </c>
      <c r="AZ49" s="167">
        <f t="shared" si="37"/>
        <v>27493.458125060049</v>
      </c>
      <c r="BA49" s="167">
        <f t="shared" si="37"/>
        <v>28498.553251591416</v>
      </c>
      <c r="BB49" s="167">
        <f t="shared" si="37"/>
        <v>29502.564054326398</v>
      </c>
      <c r="BC49" s="167">
        <f t="shared" si="37"/>
        <v>30583.972018859851</v>
      </c>
      <c r="BD49" s="167">
        <f t="shared" si="37"/>
        <v>31734.840350369072</v>
      </c>
      <c r="BE49" s="167">
        <f t="shared" si="37"/>
        <v>32948.472936278798</v>
      </c>
      <c r="BF49" s="167">
        <f t="shared" si="37"/>
        <v>34576.892282167188</v>
      </c>
      <c r="BG49" s="167">
        <f t="shared" si="37"/>
        <v>36215.729429096093</v>
      </c>
      <c r="BH49" s="167">
        <f t="shared" si="37"/>
        <v>37867.749642551884</v>
      </c>
      <c r="BI49" s="167">
        <f t="shared" si="37"/>
        <v>39535.285920855764</v>
      </c>
      <c r="BJ49" s="167">
        <f t="shared" si="37"/>
        <v>41220.306567302156</v>
      </c>
      <c r="BK49" s="167">
        <f t="shared" si="37"/>
        <v>42924.472199399286</v>
      </c>
      <c r="BL49" s="167">
        <f t="shared" si="37"/>
        <v>44649.183846407454</v>
      </c>
      <c r="BM49" s="167">
        <f t="shared" si="37"/>
        <v>46460.942195670475</v>
      </c>
      <c r="BN49" s="167">
        <f t="shared" si="37"/>
        <v>48352.256979837286</v>
      </c>
      <c r="BO49" s="167">
        <f t="shared" si="37"/>
        <v>50316.808812490315</v>
      </c>
      <c r="BP49" s="597">
        <f t="shared" si="37"/>
        <v>52349.266155672005</v>
      </c>
      <c r="BQ49" s="167">
        <f t="shared" si="37"/>
        <v>54445.130899104697</v>
      </c>
      <c r="BR49" s="676">
        <f t="shared" si="37"/>
        <v>56600.608078515361</v>
      </c>
      <c r="BS49" s="689"/>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213"/>
      <c r="BN50" s="213"/>
      <c r="BO50" s="483"/>
      <c r="BP50" s="678"/>
      <c r="BQ50" s="678"/>
      <c r="BS50" s="619"/>
    </row>
    <row r="51" spans="1:71" ht="31.2" x14ac:dyDescent="0.3">
      <c r="A51" s="60" t="s">
        <v>267</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67">
        <v>2015</v>
      </c>
      <c r="BP51" s="144">
        <v>2016</v>
      </c>
      <c r="BQ51" s="464">
        <v>2017</v>
      </c>
      <c r="BR51" s="353">
        <v>2018</v>
      </c>
    </row>
    <row r="52" spans="1:71" s="18" customFormat="1" ht="16.2" thickBot="1" x14ac:dyDescent="0.35">
      <c r="A52" s="316"/>
      <c r="B52" s="317"/>
      <c r="C52" s="167">
        <v>0</v>
      </c>
      <c r="D52" s="167">
        <v>0</v>
      </c>
      <c r="E52" s="167">
        <v>0</v>
      </c>
      <c r="F52" s="318">
        <v>0</v>
      </c>
      <c r="G52" s="167">
        <f>G49*21</f>
        <v>19002.57952118697</v>
      </c>
      <c r="H52" s="167">
        <f t="shared" ref="H52:BR52" si="38">H49*21</f>
        <v>35896.918741751921</v>
      </c>
      <c r="I52" s="167">
        <f t="shared" si="38"/>
        <v>51028.00863952416</v>
      </c>
      <c r="J52" s="167">
        <f t="shared" si="38"/>
        <v>64686.911094847899</v>
      </c>
      <c r="K52" s="167">
        <f t="shared" si="38"/>
        <v>77119.189103957193</v>
      </c>
      <c r="L52" s="167">
        <f t="shared" si="38"/>
        <v>88532.019178761271</v>
      </c>
      <c r="M52" s="167">
        <f t="shared" si="38"/>
        <v>99100.191934072383</v>
      </c>
      <c r="N52" s="167">
        <f t="shared" si="38"/>
        <v>108971.17466116247</v>
      </c>
      <c r="O52" s="167">
        <f t="shared" si="38"/>
        <v>118319.09069442487</v>
      </c>
      <c r="P52" s="167">
        <f t="shared" si="38"/>
        <v>127242.25181705388</v>
      </c>
      <c r="Q52" s="167">
        <f t="shared" si="38"/>
        <v>135823.60168356635</v>
      </c>
      <c r="R52" s="167">
        <f t="shared" si="38"/>
        <v>144133.11817048001</v>
      </c>
      <c r="S52" s="167">
        <f t="shared" si="38"/>
        <v>152229.84019078308</v>
      </c>
      <c r="T52" s="167">
        <f t="shared" si="38"/>
        <v>160163.57767613215</v>
      </c>
      <c r="U52" s="167">
        <f t="shared" si="38"/>
        <v>167976.35425409852</v>
      </c>
      <c r="V52" s="167">
        <f t="shared" si="38"/>
        <v>175703.62440565665</v>
      </c>
      <c r="W52" s="167">
        <f t="shared" si="38"/>
        <v>183375.30035623323</v>
      </c>
      <c r="X52" s="167">
        <f t="shared" si="38"/>
        <v>191016.61844282708</v>
      </c>
      <c r="Y52" s="167">
        <f t="shared" si="38"/>
        <v>199260.93601096998</v>
      </c>
      <c r="Z52" s="167">
        <f t="shared" si="38"/>
        <v>208053.69606645085</v>
      </c>
      <c r="AA52" s="167">
        <f t="shared" si="38"/>
        <v>217348.86998144613</v>
      </c>
      <c r="AB52" s="167">
        <f t="shared" si="38"/>
        <v>227107.62433762039</v>
      </c>
      <c r="AC52" s="167">
        <f t="shared" si="38"/>
        <v>237297.1961687303</v>
      </c>
      <c r="AD52" s="167">
        <f t="shared" si="38"/>
        <v>247889.94402565603</v>
      </c>
      <c r="AE52" s="167">
        <f t="shared" si="38"/>
        <v>258862.5473792438</v>
      </c>
      <c r="AF52" s="167">
        <f t="shared" si="38"/>
        <v>270195.33117274637</v>
      </c>
      <c r="AG52" s="167">
        <f t="shared" si="38"/>
        <v>281871.69596043666</v>
      </c>
      <c r="AH52" s="167">
        <f t="shared" si="38"/>
        <v>293877.63712713227</v>
      </c>
      <c r="AI52" s="167">
        <f t="shared" si="38"/>
        <v>306094.93347982178</v>
      </c>
      <c r="AJ52" s="167">
        <f t="shared" si="38"/>
        <v>318515.43974539585</v>
      </c>
      <c r="AK52" s="167">
        <f t="shared" si="38"/>
        <v>331132.28392238374</v>
      </c>
      <c r="AL52" s="167">
        <f t="shared" si="38"/>
        <v>343939.66824273253</v>
      </c>
      <c r="AM52" s="167">
        <f t="shared" si="38"/>
        <v>356932.7012473034</v>
      </c>
      <c r="AN52" s="167">
        <f t="shared" si="38"/>
        <v>370107.25611137872</v>
      </c>
      <c r="AO52" s="167">
        <f t="shared" si="38"/>
        <v>383459.85111677129</v>
      </c>
      <c r="AP52" s="167">
        <f t="shared" si="38"/>
        <v>396987.54880856856</v>
      </c>
      <c r="AQ52" s="167">
        <f t="shared" si="38"/>
        <v>410687.87091572839</v>
      </c>
      <c r="AR52" s="167">
        <f t="shared" si="38"/>
        <v>424558.72657131223</v>
      </c>
      <c r="AS52" s="167">
        <f t="shared" si="38"/>
        <v>438919.91783769667</v>
      </c>
      <c r="AT52" s="167">
        <f t="shared" si="38"/>
        <v>453737.93348368391</v>
      </c>
      <c r="AU52" s="167">
        <f t="shared" si="38"/>
        <v>468984.50076421106</v>
      </c>
      <c r="AV52" s="167">
        <f t="shared" si="38"/>
        <v>491345.66887374234</v>
      </c>
      <c r="AW52" s="167">
        <f t="shared" si="38"/>
        <v>513256.05478739645</v>
      </c>
      <c r="AX52" s="167">
        <f t="shared" si="38"/>
        <v>534832.51673473686</v>
      </c>
      <c r="AY52" s="167">
        <f t="shared" si="38"/>
        <v>556173.64563035581</v>
      </c>
      <c r="AZ52" s="167">
        <f t="shared" si="38"/>
        <v>577362.62062626099</v>
      </c>
      <c r="BA52" s="167">
        <f t="shared" si="38"/>
        <v>598469.61828341975</v>
      </c>
      <c r="BB52" s="167">
        <f t="shared" si="38"/>
        <v>619553.84514085436</v>
      </c>
      <c r="BC52" s="167">
        <f t="shared" si="38"/>
        <v>642263.41239605693</v>
      </c>
      <c r="BD52" s="167">
        <f t="shared" si="38"/>
        <v>666431.64735775045</v>
      </c>
      <c r="BE52" s="167">
        <f t="shared" si="38"/>
        <v>691917.93166185473</v>
      </c>
      <c r="BF52" s="167">
        <f t="shared" si="38"/>
        <v>726114.73792551097</v>
      </c>
      <c r="BG52" s="167">
        <f t="shared" si="38"/>
        <v>760530.31801101798</v>
      </c>
      <c r="BH52" s="167">
        <f t="shared" si="38"/>
        <v>795222.74249358953</v>
      </c>
      <c r="BI52" s="167">
        <f t="shared" si="38"/>
        <v>830241.0043379711</v>
      </c>
      <c r="BJ52" s="167">
        <f t="shared" si="38"/>
        <v>865626.43791334529</v>
      </c>
      <c r="BK52" s="167">
        <f t="shared" si="38"/>
        <v>901413.91618738498</v>
      </c>
      <c r="BL52" s="167">
        <f t="shared" si="38"/>
        <v>937632.86077455652</v>
      </c>
      <c r="BM52" s="167">
        <f t="shared" si="38"/>
        <v>975679.78610907996</v>
      </c>
      <c r="BN52" s="322">
        <f t="shared" si="38"/>
        <v>1015397.396576583</v>
      </c>
      <c r="BO52" s="167">
        <f t="shared" si="38"/>
        <v>1056652.9850622965</v>
      </c>
      <c r="BP52" s="167">
        <f t="shared" si="38"/>
        <v>1099334.5892691121</v>
      </c>
      <c r="BQ52" s="597">
        <f t="shared" si="38"/>
        <v>1143347.7488811987</v>
      </c>
      <c r="BR52" s="676">
        <f t="shared" si="38"/>
        <v>1188612.7696488225</v>
      </c>
      <c r="BS52" s="689"/>
    </row>
  </sheetData>
  <mergeCells count="2">
    <mergeCell ref="A43:B43"/>
    <mergeCell ref="A35:B3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C1:L44"/>
  <sheetViews>
    <sheetView topLeftCell="A19" workbookViewId="0">
      <selection activeCell="G3" sqref="G3:H4"/>
    </sheetView>
  </sheetViews>
  <sheetFormatPr defaultColWidth="8.6640625" defaultRowHeight="15.6" x14ac:dyDescent="0.3"/>
  <cols>
    <col min="1" max="3" width="8.6640625" style="110"/>
    <col min="4" max="4" width="8.33203125" style="110" customWidth="1"/>
    <col min="5" max="6" width="8.6640625" style="110"/>
    <col min="7" max="7" width="11.33203125" style="110" customWidth="1"/>
    <col min="8" max="8" width="12.44140625" style="110" customWidth="1"/>
    <col min="9" max="9" width="8.6640625" style="110"/>
    <col min="10" max="10" width="10.33203125" style="110" customWidth="1"/>
    <col min="11" max="16384" width="8.6640625" style="110"/>
  </cols>
  <sheetData>
    <row r="1" spans="5:12" ht="30.75" customHeight="1" x14ac:dyDescent="0.3">
      <c r="E1" s="878" t="s">
        <v>229</v>
      </c>
      <c r="F1" s="878"/>
      <c r="G1" s="878"/>
      <c r="H1" s="878"/>
      <c r="I1" s="878"/>
      <c r="J1" s="878"/>
      <c r="K1" s="120"/>
    </row>
    <row r="3" spans="5:12" x14ac:dyDescent="0.3">
      <c r="G3" s="870" t="s">
        <v>230</v>
      </c>
      <c r="H3" s="871"/>
    </row>
    <row r="4" spans="5:12" x14ac:dyDescent="0.3">
      <c r="G4" s="872"/>
      <c r="H4" s="873"/>
    </row>
    <row r="8" spans="5:12" x14ac:dyDescent="0.3">
      <c r="G8" s="870" t="s">
        <v>231</v>
      </c>
      <c r="H8" s="871"/>
      <c r="I8" s="121"/>
      <c r="J8" s="121"/>
    </row>
    <row r="9" spans="5:12" x14ac:dyDescent="0.3">
      <c r="G9" s="872"/>
      <c r="H9" s="873"/>
      <c r="I9" s="121"/>
      <c r="J9" s="121"/>
    </row>
    <row r="11" spans="5:12" ht="15" customHeight="1" x14ac:dyDescent="0.3">
      <c r="K11" s="121"/>
      <c r="L11" s="121"/>
    </row>
    <row r="12" spans="5:12" x14ac:dyDescent="0.3">
      <c r="K12" s="121"/>
      <c r="L12" s="121"/>
    </row>
    <row r="13" spans="5:12" x14ac:dyDescent="0.3">
      <c r="G13" s="870" t="s">
        <v>232</v>
      </c>
      <c r="H13" s="871"/>
    </row>
    <row r="14" spans="5:12" x14ac:dyDescent="0.3">
      <c r="G14" s="872"/>
      <c r="H14" s="873"/>
    </row>
    <row r="15" spans="5:12" ht="15" customHeight="1" x14ac:dyDescent="0.3">
      <c r="I15" s="121"/>
      <c r="J15" s="121"/>
    </row>
    <row r="16" spans="5:12" x14ac:dyDescent="0.3">
      <c r="I16" s="121"/>
      <c r="J16" s="121"/>
    </row>
    <row r="17" spans="3:12" x14ac:dyDescent="0.3">
      <c r="E17" s="122"/>
      <c r="F17" s="122"/>
      <c r="I17" s="121"/>
      <c r="J17" s="121"/>
    </row>
    <row r="18" spans="3:12" x14ac:dyDescent="0.3">
      <c r="E18" s="122"/>
      <c r="F18" s="122"/>
      <c r="G18" s="870" t="s">
        <v>101</v>
      </c>
      <c r="H18" s="871"/>
      <c r="I18" s="121"/>
      <c r="J18" s="121"/>
    </row>
    <row r="19" spans="3:12" x14ac:dyDescent="0.3">
      <c r="G19" s="872"/>
      <c r="H19" s="873"/>
    </row>
    <row r="21" spans="3:12" ht="15" customHeight="1" x14ac:dyDescent="0.3">
      <c r="C21" s="121"/>
      <c r="D21" s="121"/>
      <c r="G21" s="121"/>
      <c r="H21" s="121"/>
      <c r="K21" s="121"/>
      <c r="L21" s="121"/>
    </row>
    <row r="22" spans="3:12" x14ac:dyDescent="0.3">
      <c r="C22" s="121"/>
      <c r="D22" s="121"/>
      <c r="G22" s="121"/>
      <c r="H22" s="121"/>
      <c r="K22" s="121"/>
      <c r="L22" s="121"/>
    </row>
    <row r="23" spans="3:12" x14ac:dyDescent="0.3">
      <c r="G23" s="870" t="s">
        <v>102</v>
      </c>
      <c r="H23" s="871"/>
    </row>
    <row r="24" spans="3:12" x14ac:dyDescent="0.3">
      <c r="G24" s="872"/>
      <c r="H24" s="873"/>
    </row>
    <row r="25" spans="3:12" ht="15" customHeight="1" x14ac:dyDescent="0.3">
      <c r="I25" s="121"/>
      <c r="J25" s="121"/>
    </row>
    <row r="26" spans="3:12" x14ac:dyDescent="0.3">
      <c r="I26" s="121"/>
      <c r="J26" s="121"/>
    </row>
    <row r="28" spans="3:12" ht="24.75" customHeight="1" x14ac:dyDescent="0.3">
      <c r="G28" s="870" t="s">
        <v>103</v>
      </c>
      <c r="H28" s="871"/>
    </row>
    <row r="29" spans="3:12" ht="24.75" customHeight="1" x14ac:dyDescent="0.3">
      <c r="G29" s="872"/>
      <c r="H29" s="873"/>
    </row>
    <row r="30" spans="3:12" x14ac:dyDescent="0.3">
      <c r="G30" s="121"/>
      <c r="H30" s="121"/>
    </row>
    <row r="32" spans="3:12" ht="15" customHeight="1" x14ac:dyDescent="0.3">
      <c r="K32" s="121"/>
      <c r="L32" s="121"/>
    </row>
    <row r="33" spans="5:12" ht="22.5" customHeight="1" x14ac:dyDescent="0.3">
      <c r="G33" s="870" t="s">
        <v>233</v>
      </c>
      <c r="H33" s="871"/>
      <c r="K33" s="121"/>
      <c r="L33" s="121"/>
    </row>
    <row r="34" spans="5:12" ht="26.25" customHeight="1" x14ac:dyDescent="0.3">
      <c r="G34" s="872"/>
      <c r="H34" s="873"/>
    </row>
    <row r="36" spans="5:12" ht="15" customHeight="1" x14ac:dyDescent="0.3">
      <c r="E36" s="121"/>
      <c r="F36" s="121"/>
      <c r="I36" s="121"/>
      <c r="J36" s="121"/>
    </row>
    <row r="37" spans="5:12" x14ac:dyDescent="0.3">
      <c r="E37" s="121"/>
      <c r="F37" s="121"/>
      <c r="I37" s="121"/>
      <c r="J37" s="121"/>
    </row>
    <row r="38" spans="5:12" x14ac:dyDescent="0.3">
      <c r="G38" s="870" t="s">
        <v>234</v>
      </c>
      <c r="H38" s="871"/>
    </row>
    <row r="39" spans="5:12" ht="15" customHeight="1" x14ac:dyDescent="0.3">
      <c r="G39" s="872"/>
      <c r="H39" s="873"/>
      <c r="K39" s="121"/>
      <c r="L39" s="121"/>
    </row>
    <row r="40" spans="5:12" x14ac:dyDescent="0.3">
      <c r="K40" s="121"/>
      <c r="L40" s="121"/>
    </row>
    <row r="43" spans="5:12" x14ac:dyDescent="0.3">
      <c r="G43" s="874" t="s">
        <v>104</v>
      </c>
      <c r="H43" s="875"/>
    </row>
    <row r="44" spans="5:12" x14ac:dyDescent="0.3">
      <c r="G44" s="876"/>
      <c r="H44" s="877"/>
    </row>
  </sheetData>
  <mergeCells count="10">
    <mergeCell ref="G28:H29"/>
    <mergeCell ref="G33:H34"/>
    <mergeCell ref="G38:H39"/>
    <mergeCell ref="G43:H44"/>
    <mergeCell ref="E1:J1"/>
    <mergeCell ref="G3:H4"/>
    <mergeCell ref="G8:H9"/>
    <mergeCell ref="G13:H14"/>
    <mergeCell ref="G18:H19"/>
    <mergeCell ref="G23:H24"/>
  </mergeCells>
  <pageMargins left="0.7" right="0.7" top="0.75" bottom="0.75" header="0.3" footer="0.3"/>
  <pageSetup orientation="portrait" verticalDpi="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54"/>
  <sheetViews>
    <sheetView workbookViewId="0">
      <selection activeCell="A5" sqref="A5"/>
    </sheetView>
  </sheetViews>
  <sheetFormatPr defaultColWidth="8.6640625" defaultRowHeight="15.6" x14ac:dyDescent="0.3"/>
  <cols>
    <col min="1" max="1" width="13.6640625" style="110" customWidth="1"/>
    <col min="2" max="2" width="5.6640625" style="110" customWidth="1"/>
    <col min="3" max="3" width="16.33203125" style="110" bestFit="1" customWidth="1"/>
    <col min="4" max="4" width="64" style="110" customWidth="1"/>
    <col min="5" max="5" width="17.6640625" style="110" customWidth="1"/>
    <col min="6" max="6" width="46" style="110" customWidth="1"/>
    <col min="7" max="7" width="6" style="110" customWidth="1"/>
    <col min="8" max="16384" width="8.6640625" style="110"/>
  </cols>
  <sheetData>
    <row r="1" spans="1:7" ht="19.5" customHeight="1" thickBot="1" x14ac:dyDescent="0.35">
      <c r="A1" s="123"/>
      <c r="B1" s="880" t="s">
        <v>270</v>
      </c>
      <c r="C1" s="880"/>
      <c r="D1" s="880"/>
      <c r="E1" s="880"/>
      <c r="F1" s="880"/>
      <c r="G1" s="880"/>
    </row>
    <row r="2" spans="1:7" x14ac:dyDescent="0.3">
      <c r="B2" s="124"/>
      <c r="C2" s="125"/>
      <c r="D2" s="125"/>
      <c r="E2" s="125"/>
      <c r="F2" s="125"/>
      <c r="G2" s="126"/>
    </row>
    <row r="3" spans="1:7" x14ac:dyDescent="0.3">
      <c r="B3" s="127"/>
      <c r="C3" s="347"/>
      <c r="D3" s="347"/>
      <c r="E3" s="347"/>
      <c r="F3" s="347"/>
      <c r="G3" s="128"/>
    </row>
    <row r="4" spans="1:7" x14ac:dyDescent="0.3">
      <c r="B4" s="127"/>
      <c r="C4" s="347"/>
      <c r="D4" s="347"/>
      <c r="E4" s="347"/>
      <c r="F4" s="347"/>
      <c r="G4" s="128"/>
    </row>
    <row r="5" spans="1:7" x14ac:dyDescent="0.3">
      <c r="B5" s="127"/>
      <c r="C5" s="347"/>
      <c r="D5" s="347"/>
      <c r="E5" s="347"/>
      <c r="F5" s="347"/>
      <c r="G5" s="128"/>
    </row>
    <row r="6" spans="1:7" ht="31.2" x14ac:dyDescent="0.3">
      <c r="B6" s="127"/>
      <c r="C6" s="881" t="s">
        <v>105</v>
      </c>
      <c r="D6" s="882"/>
      <c r="E6" s="452" t="s">
        <v>106</v>
      </c>
      <c r="F6" s="102" t="s">
        <v>67</v>
      </c>
      <c r="G6" s="128"/>
    </row>
    <row r="7" spans="1:7" x14ac:dyDescent="0.3">
      <c r="B7" s="127"/>
      <c r="C7" s="130" t="s">
        <v>107</v>
      </c>
      <c r="D7" s="130" t="s">
        <v>108</v>
      </c>
      <c r="E7" s="349" t="s">
        <v>109</v>
      </c>
      <c r="F7" s="130"/>
      <c r="G7" s="128"/>
    </row>
    <row r="8" spans="1:7" x14ac:dyDescent="0.3">
      <c r="B8" s="127"/>
      <c r="C8" s="130" t="s">
        <v>110</v>
      </c>
      <c r="D8" s="130" t="s">
        <v>111</v>
      </c>
      <c r="E8" s="349" t="s">
        <v>112</v>
      </c>
      <c r="F8" s="130"/>
      <c r="G8" s="128"/>
    </row>
    <row r="9" spans="1:7" ht="47.25" customHeight="1" x14ac:dyDescent="0.3">
      <c r="B9" s="127"/>
      <c r="C9" s="130" t="s">
        <v>113</v>
      </c>
      <c r="D9" s="130" t="s">
        <v>114</v>
      </c>
      <c r="E9" s="349" t="s">
        <v>115</v>
      </c>
      <c r="F9" s="131" t="s">
        <v>279</v>
      </c>
      <c r="G9" s="128"/>
    </row>
    <row r="10" spans="1:7" ht="31.2" x14ac:dyDescent="0.3">
      <c r="B10" s="127"/>
      <c r="C10" s="130" t="s">
        <v>116</v>
      </c>
      <c r="D10" s="130" t="s">
        <v>117</v>
      </c>
      <c r="E10" s="349" t="s">
        <v>115</v>
      </c>
      <c r="F10" s="131" t="s">
        <v>271</v>
      </c>
      <c r="G10" s="128"/>
    </row>
    <row r="11" spans="1:7" x14ac:dyDescent="0.3">
      <c r="B11" s="127"/>
      <c r="C11" s="347"/>
      <c r="D11" s="347"/>
      <c r="E11" s="132"/>
      <c r="F11" s="347"/>
      <c r="G11" s="128"/>
    </row>
    <row r="12" spans="1:7" x14ac:dyDescent="0.3">
      <c r="B12" s="127"/>
      <c r="C12" s="347"/>
      <c r="D12" s="347"/>
      <c r="E12" s="132"/>
      <c r="F12" s="347"/>
      <c r="G12" s="128"/>
    </row>
    <row r="13" spans="1:7" ht="20.25" customHeight="1" x14ac:dyDescent="0.3">
      <c r="B13" s="127"/>
      <c r="C13" s="347"/>
      <c r="D13" s="347"/>
      <c r="E13" s="132"/>
      <c r="F13" s="347"/>
      <c r="G13" s="128"/>
    </row>
    <row r="14" spans="1:7" ht="31.2" x14ac:dyDescent="0.3">
      <c r="B14" s="127"/>
      <c r="C14" s="879" t="s">
        <v>105</v>
      </c>
      <c r="D14" s="879"/>
      <c r="E14" s="452" t="s">
        <v>106</v>
      </c>
      <c r="F14" s="102" t="s">
        <v>67</v>
      </c>
      <c r="G14" s="128"/>
    </row>
    <row r="15" spans="1:7" ht="18" x14ac:dyDescent="0.4">
      <c r="B15" s="127"/>
      <c r="C15" s="133" t="s">
        <v>118</v>
      </c>
      <c r="D15" s="133" t="s">
        <v>119</v>
      </c>
      <c r="E15" s="349" t="s">
        <v>109</v>
      </c>
      <c r="F15" s="133"/>
      <c r="G15" s="128"/>
    </row>
    <row r="16" spans="1:7" ht="21" customHeight="1" x14ac:dyDescent="0.4">
      <c r="B16" s="127"/>
      <c r="C16" s="133" t="s">
        <v>120</v>
      </c>
      <c r="D16" s="133" t="s">
        <v>121</v>
      </c>
      <c r="E16" s="349" t="s">
        <v>109</v>
      </c>
      <c r="F16" s="133"/>
      <c r="G16" s="128"/>
    </row>
    <row r="17" spans="2:7" ht="31.2" x14ac:dyDescent="0.3">
      <c r="B17" s="127"/>
      <c r="C17" s="133" t="s">
        <v>122</v>
      </c>
      <c r="D17" s="133" t="s">
        <v>123</v>
      </c>
      <c r="E17" s="349" t="s">
        <v>115</v>
      </c>
      <c r="F17" s="131" t="s">
        <v>280</v>
      </c>
      <c r="G17" s="128"/>
    </row>
    <row r="18" spans="2:7" x14ac:dyDescent="0.3">
      <c r="B18" s="127"/>
      <c r="C18" s="133" t="s">
        <v>124</v>
      </c>
      <c r="D18" s="133" t="s">
        <v>125</v>
      </c>
      <c r="E18" s="349" t="s">
        <v>126</v>
      </c>
      <c r="F18" s="133"/>
      <c r="G18" s="128"/>
    </row>
    <row r="19" spans="2:7" x14ac:dyDescent="0.3">
      <c r="B19" s="127"/>
      <c r="C19" s="347"/>
      <c r="D19" s="347"/>
      <c r="E19" s="132"/>
      <c r="F19" s="347"/>
      <c r="G19" s="128"/>
    </row>
    <row r="20" spans="2:7" x14ac:dyDescent="0.3">
      <c r="B20" s="127"/>
      <c r="C20" s="347"/>
      <c r="D20" s="347"/>
      <c r="E20" s="132"/>
      <c r="F20" s="347"/>
      <c r="G20" s="128"/>
    </row>
    <row r="21" spans="2:7" ht="27.75" customHeight="1" x14ac:dyDescent="0.3">
      <c r="B21" s="127"/>
      <c r="C21" s="347"/>
      <c r="D21" s="347"/>
      <c r="E21" s="132"/>
      <c r="F21" s="347"/>
      <c r="G21" s="128"/>
    </row>
    <row r="22" spans="2:7" ht="31.2" x14ac:dyDescent="0.3">
      <c r="B22" s="127"/>
      <c r="C22" s="879" t="s">
        <v>105</v>
      </c>
      <c r="D22" s="879"/>
      <c r="E22" s="452" t="s">
        <v>106</v>
      </c>
      <c r="F22" s="102" t="s">
        <v>67</v>
      </c>
      <c r="G22" s="128"/>
    </row>
    <row r="23" spans="2:7" ht="18" x14ac:dyDescent="0.4">
      <c r="B23" s="127"/>
      <c r="C23" s="133" t="s">
        <v>127</v>
      </c>
      <c r="D23" s="133" t="s">
        <v>128</v>
      </c>
      <c r="E23" s="349" t="s">
        <v>109</v>
      </c>
      <c r="F23" s="133"/>
      <c r="G23" s="128"/>
    </row>
    <row r="24" spans="2:7" ht="202.8" x14ac:dyDescent="0.3">
      <c r="B24" s="127"/>
      <c r="C24" s="133" t="s">
        <v>129</v>
      </c>
      <c r="D24" s="133" t="s">
        <v>130</v>
      </c>
      <c r="E24" s="349" t="s">
        <v>112</v>
      </c>
      <c r="F24" s="456" t="s">
        <v>284</v>
      </c>
      <c r="G24" s="128"/>
    </row>
    <row r="25" spans="2:7" ht="187.2" x14ac:dyDescent="0.3">
      <c r="B25" s="127"/>
      <c r="C25" s="133" t="s">
        <v>99</v>
      </c>
      <c r="D25" s="134" t="s">
        <v>131</v>
      </c>
      <c r="E25" s="451" t="s">
        <v>115</v>
      </c>
      <c r="F25" s="135" t="s">
        <v>281</v>
      </c>
      <c r="G25" s="128"/>
    </row>
    <row r="26" spans="2:7" ht="31.2" x14ac:dyDescent="0.4">
      <c r="B26" s="127"/>
      <c r="C26" s="133" t="s">
        <v>132</v>
      </c>
      <c r="D26" s="133" t="s">
        <v>133</v>
      </c>
      <c r="E26" s="349" t="s">
        <v>115</v>
      </c>
      <c r="F26" s="131" t="s">
        <v>282</v>
      </c>
      <c r="G26" s="128"/>
    </row>
    <row r="27" spans="2:7" ht="31.2" x14ac:dyDescent="0.3">
      <c r="B27" s="127"/>
      <c r="C27" s="133" t="s">
        <v>134</v>
      </c>
      <c r="D27" s="134" t="s">
        <v>135</v>
      </c>
      <c r="E27" s="451" t="s">
        <v>115</v>
      </c>
      <c r="F27" s="134" t="s">
        <v>272</v>
      </c>
      <c r="G27" s="128"/>
    </row>
    <row r="28" spans="2:7" x14ac:dyDescent="0.3">
      <c r="B28" s="127"/>
      <c r="C28" s="347"/>
      <c r="D28" s="347"/>
      <c r="E28" s="132"/>
      <c r="F28" s="347"/>
      <c r="G28" s="128"/>
    </row>
    <row r="29" spans="2:7" x14ac:dyDescent="0.3">
      <c r="B29" s="127"/>
      <c r="C29" s="347"/>
      <c r="D29" s="347"/>
      <c r="E29" s="132"/>
      <c r="F29" s="347"/>
      <c r="G29" s="128"/>
    </row>
    <row r="30" spans="2:7" x14ac:dyDescent="0.3">
      <c r="B30" s="127"/>
      <c r="C30" s="347"/>
      <c r="D30" s="347"/>
      <c r="E30" s="132"/>
      <c r="F30" s="347"/>
      <c r="G30" s="128"/>
    </row>
    <row r="31" spans="2:7" ht="31.2" x14ac:dyDescent="0.3">
      <c r="B31" s="127"/>
      <c r="C31" s="883" t="s">
        <v>105</v>
      </c>
      <c r="D31" s="883"/>
      <c r="E31" s="129" t="s">
        <v>106</v>
      </c>
      <c r="F31" s="453" t="s">
        <v>67</v>
      </c>
      <c r="G31" s="128"/>
    </row>
    <row r="32" spans="2:7" ht="17.25" customHeight="1" x14ac:dyDescent="0.3">
      <c r="B32" s="127"/>
      <c r="C32" s="133" t="s">
        <v>136</v>
      </c>
      <c r="D32" s="133" t="s">
        <v>137</v>
      </c>
      <c r="E32" s="349" t="s">
        <v>109</v>
      </c>
      <c r="F32" s="133"/>
      <c r="G32" s="128"/>
    </row>
    <row r="33" spans="2:7" ht="45" customHeight="1" x14ac:dyDescent="0.3">
      <c r="B33" s="127"/>
      <c r="C33" s="133" t="s">
        <v>127</v>
      </c>
      <c r="D33" s="133" t="s">
        <v>138</v>
      </c>
      <c r="E33" s="349" t="s">
        <v>109</v>
      </c>
      <c r="F33" s="133"/>
      <c r="G33" s="128"/>
    </row>
    <row r="34" spans="2:7" ht="31.2" x14ac:dyDescent="0.3">
      <c r="B34" s="127"/>
      <c r="C34" s="133" t="s">
        <v>122</v>
      </c>
      <c r="D34" s="133" t="s">
        <v>139</v>
      </c>
      <c r="E34" s="349" t="s">
        <v>115</v>
      </c>
      <c r="F34" s="131" t="s">
        <v>283</v>
      </c>
      <c r="G34" s="128"/>
    </row>
    <row r="35" spans="2:7" x14ac:dyDescent="0.3">
      <c r="B35" s="127"/>
      <c r="C35" s="133" t="s">
        <v>124</v>
      </c>
      <c r="D35" s="133" t="s">
        <v>140</v>
      </c>
      <c r="E35" s="349" t="s">
        <v>126</v>
      </c>
      <c r="F35" s="133"/>
      <c r="G35" s="128"/>
    </row>
    <row r="36" spans="2:7" x14ac:dyDescent="0.3">
      <c r="B36" s="127"/>
      <c r="C36" s="347"/>
      <c r="D36" s="347"/>
      <c r="E36" s="136"/>
      <c r="F36" s="347"/>
      <c r="G36" s="128"/>
    </row>
    <row r="37" spans="2:7" ht="18" x14ac:dyDescent="0.4">
      <c r="B37" s="127"/>
      <c r="C37" s="137" t="s">
        <v>141</v>
      </c>
      <c r="D37" s="347"/>
      <c r="E37" s="136"/>
      <c r="F37" s="347"/>
      <c r="G37" s="128"/>
    </row>
    <row r="38" spans="2:7" x14ac:dyDescent="0.3">
      <c r="B38" s="127"/>
      <c r="C38" s="347"/>
      <c r="D38" s="347"/>
      <c r="E38" s="136"/>
      <c r="F38" s="347"/>
      <c r="G38" s="128"/>
    </row>
    <row r="39" spans="2:7" x14ac:dyDescent="0.3">
      <c r="B39" s="127"/>
      <c r="C39" s="347"/>
      <c r="D39" s="347"/>
      <c r="E39" s="136"/>
      <c r="F39" s="347"/>
      <c r="G39" s="128"/>
    </row>
    <row r="40" spans="2:7" x14ac:dyDescent="0.3">
      <c r="B40" s="127"/>
      <c r="C40" s="347"/>
      <c r="D40" s="347"/>
      <c r="E40" s="136"/>
      <c r="F40" s="347"/>
      <c r="G40" s="128"/>
    </row>
    <row r="41" spans="2:7" x14ac:dyDescent="0.3">
      <c r="B41" s="127"/>
      <c r="C41" s="137" t="s">
        <v>142</v>
      </c>
      <c r="D41" s="347"/>
      <c r="E41" s="136"/>
      <c r="F41" s="347"/>
      <c r="G41" s="128"/>
    </row>
    <row r="42" spans="2:7" x14ac:dyDescent="0.3">
      <c r="B42" s="127"/>
      <c r="C42" s="347"/>
      <c r="D42" s="347"/>
      <c r="E42" s="136"/>
      <c r="F42" s="347"/>
      <c r="G42" s="128"/>
    </row>
    <row r="43" spans="2:7" x14ac:dyDescent="0.3">
      <c r="B43" s="127"/>
      <c r="C43" s="347"/>
      <c r="D43" s="347"/>
      <c r="E43" s="136"/>
      <c r="F43" s="347"/>
      <c r="G43" s="128"/>
    </row>
    <row r="44" spans="2:7" x14ac:dyDescent="0.3">
      <c r="B44" s="127"/>
      <c r="C44" s="347"/>
      <c r="D44" s="347"/>
      <c r="E44" s="136"/>
      <c r="F44" s="347"/>
      <c r="G44" s="128"/>
    </row>
    <row r="45" spans="2:7" ht="31.2" x14ac:dyDescent="0.3">
      <c r="B45" s="127"/>
      <c r="C45" s="879" t="s">
        <v>105</v>
      </c>
      <c r="D45" s="879"/>
      <c r="E45" s="452" t="s">
        <v>106</v>
      </c>
      <c r="F45" s="102" t="s">
        <v>67</v>
      </c>
      <c r="G45" s="128"/>
    </row>
    <row r="46" spans="2:7" x14ac:dyDescent="0.3">
      <c r="B46" s="127"/>
      <c r="C46" s="133" t="s">
        <v>110</v>
      </c>
      <c r="D46" s="133" t="s">
        <v>143</v>
      </c>
      <c r="E46" s="349" t="s">
        <v>112</v>
      </c>
      <c r="F46" s="133"/>
      <c r="G46" s="128"/>
    </row>
    <row r="47" spans="2:7" ht="18" x14ac:dyDescent="0.4">
      <c r="B47" s="127"/>
      <c r="C47" s="133" t="s">
        <v>144</v>
      </c>
      <c r="D47" s="133" t="s">
        <v>145</v>
      </c>
      <c r="E47" s="349" t="s">
        <v>109</v>
      </c>
      <c r="F47" s="133"/>
      <c r="G47" s="128"/>
    </row>
    <row r="48" spans="2:7" ht="18" x14ac:dyDescent="0.4">
      <c r="B48" s="127"/>
      <c r="C48" s="138" t="s">
        <v>146</v>
      </c>
      <c r="D48" s="138" t="s">
        <v>147</v>
      </c>
      <c r="E48" s="352" t="s">
        <v>109</v>
      </c>
      <c r="F48" s="133"/>
      <c r="G48" s="128"/>
    </row>
    <row r="49" spans="2:7" ht="18" x14ac:dyDescent="0.4">
      <c r="B49" s="127"/>
      <c r="C49" s="138" t="s">
        <v>148</v>
      </c>
      <c r="D49" s="138" t="s">
        <v>149</v>
      </c>
      <c r="E49" s="352" t="s">
        <v>112</v>
      </c>
      <c r="F49" s="133"/>
      <c r="G49" s="128"/>
    </row>
    <row r="50" spans="2:7" ht="48" customHeight="1" x14ac:dyDescent="0.4">
      <c r="B50" s="127"/>
      <c r="C50" s="133" t="s">
        <v>150</v>
      </c>
      <c r="D50" s="133" t="s">
        <v>151</v>
      </c>
      <c r="E50" s="349" t="s">
        <v>109</v>
      </c>
      <c r="F50" s="133"/>
      <c r="G50" s="128"/>
    </row>
    <row r="51" spans="2:7" ht="32.4" x14ac:dyDescent="0.4">
      <c r="B51" s="127"/>
      <c r="C51" s="133" t="s">
        <v>152</v>
      </c>
      <c r="D51" s="133" t="s">
        <v>153</v>
      </c>
      <c r="E51" s="349" t="s">
        <v>115</v>
      </c>
      <c r="F51" s="134" t="s">
        <v>273</v>
      </c>
      <c r="G51" s="128"/>
    </row>
    <row r="52" spans="2:7" ht="32.4" x14ac:dyDescent="0.4">
      <c r="B52" s="127"/>
      <c r="C52" s="133" t="s">
        <v>154</v>
      </c>
      <c r="D52" s="133" t="s">
        <v>155</v>
      </c>
      <c r="E52" s="133"/>
      <c r="F52" s="134" t="s">
        <v>274</v>
      </c>
      <c r="G52" s="128"/>
    </row>
    <row r="53" spans="2:7" x14ac:dyDescent="0.3">
      <c r="B53" s="127"/>
      <c r="C53" s="347"/>
      <c r="D53" s="347"/>
      <c r="E53" s="347"/>
      <c r="F53" s="347"/>
      <c r="G53" s="128"/>
    </row>
    <row r="54" spans="2:7" ht="16.2" thickBot="1" x14ac:dyDescent="0.35">
      <c r="B54" s="139"/>
      <c r="C54" s="140"/>
      <c r="D54" s="140"/>
      <c r="E54" s="140"/>
      <c r="F54" s="140"/>
      <c r="G54" s="141"/>
    </row>
  </sheetData>
  <mergeCells count="6">
    <mergeCell ref="C45:D45"/>
    <mergeCell ref="B1:G1"/>
    <mergeCell ref="C6:D6"/>
    <mergeCell ref="C14:D14"/>
    <mergeCell ref="C22:D22"/>
    <mergeCell ref="C31:D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89"/>
  <sheetViews>
    <sheetView topLeftCell="A4" zoomScale="60" zoomScaleNormal="60" workbookViewId="0">
      <pane xSplit="3" ySplit="3" topLeftCell="D7" activePane="bottomRight" state="frozen"/>
      <selection activeCell="A4" sqref="A4"/>
      <selection pane="topRight" activeCell="D4" sqref="D4"/>
      <selection pane="bottomLeft" activeCell="A7" sqref="A7"/>
      <selection pane="bottomRight" activeCell="H35" sqref="H35"/>
    </sheetView>
  </sheetViews>
  <sheetFormatPr defaultRowHeight="14.4" x14ac:dyDescent="0.3"/>
  <cols>
    <col min="1" max="1" width="9.33203125" style="77"/>
    <col min="3" max="3" width="22.33203125" customWidth="1"/>
    <col min="4" max="4" width="13.5546875" customWidth="1"/>
    <col min="5" max="5" width="11.33203125" customWidth="1"/>
    <col min="6" max="11" width="11.33203125" style="77" customWidth="1"/>
    <col min="12" max="12" width="16.33203125" customWidth="1"/>
    <col min="14" max="14" width="22.33203125" customWidth="1"/>
    <col min="15" max="15" width="11.33203125" customWidth="1"/>
    <col min="16" max="16" width="10.44140625" customWidth="1"/>
    <col min="17" max="17" width="10.6640625" customWidth="1"/>
    <col min="18" max="18" width="10.44140625" style="77" customWidth="1"/>
    <col min="19" max="19" width="11.88671875" style="77" customWidth="1"/>
    <col min="20" max="20" width="10.6640625" style="77" customWidth="1"/>
    <col min="21" max="21" width="11.88671875" style="77" customWidth="1"/>
    <col min="22" max="22" width="9.33203125" customWidth="1"/>
    <col min="25" max="25" width="13" style="77" bestFit="1" customWidth="1"/>
    <col min="26" max="26" width="10.44140625" style="77" bestFit="1" customWidth="1"/>
    <col min="27" max="27" width="10.88671875" style="77" customWidth="1"/>
    <col min="28" max="28" width="13" style="77" bestFit="1" customWidth="1"/>
    <col min="29" max="29" width="11.33203125" customWidth="1"/>
    <col min="30" max="30" width="10.6640625" style="77" customWidth="1"/>
    <col min="31" max="31" width="12.109375" style="76" customWidth="1"/>
    <col min="32" max="32" width="13.109375" style="76" customWidth="1"/>
    <col min="33" max="33" width="14.33203125" style="76" customWidth="1"/>
    <col min="34" max="34" width="13.109375" customWidth="1"/>
    <col min="35" max="35" width="11.6640625" customWidth="1"/>
  </cols>
  <sheetData>
    <row r="1" spans="2:35" s="77" customFormat="1" x14ac:dyDescent="0.3">
      <c r="AE1" s="78"/>
      <c r="AF1" s="78"/>
      <c r="AG1" s="78"/>
    </row>
    <row r="2" spans="2:35" s="77" customFormat="1" ht="31.5" customHeight="1" x14ac:dyDescent="0.3">
      <c r="B2" s="820" t="s">
        <v>227</v>
      </c>
      <c r="C2" s="820"/>
      <c r="D2" s="820"/>
      <c r="E2" s="820"/>
      <c r="F2" s="820"/>
      <c r="G2" s="820"/>
      <c r="H2" s="458"/>
      <c r="I2" s="621"/>
      <c r="J2" s="621"/>
      <c r="K2" s="621"/>
      <c r="M2" s="821" t="s">
        <v>225</v>
      </c>
      <c r="N2" s="821"/>
      <c r="O2" s="821"/>
      <c r="P2" s="821"/>
      <c r="Q2" s="821"/>
      <c r="R2" s="821"/>
      <c r="S2" s="821"/>
      <c r="T2" s="821"/>
      <c r="U2" s="821"/>
      <c r="V2" s="821"/>
      <c r="W2" s="821"/>
      <c r="X2" s="821"/>
      <c r="Y2" s="821"/>
      <c r="Z2" s="821"/>
      <c r="AA2" s="821"/>
      <c r="AB2" s="821"/>
      <c r="AC2" s="821"/>
      <c r="AD2" s="821"/>
      <c r="AE2" s="821"/>
      <c r="AF2" s="78"/>
      <c r="AG2" s="78"/>
    </row>
    <row r="3" spans="2:35" s="77" customFormat="1" ht="15.6" x14ac:dyDescent="0.3">
      <c r="B3" s="266"/>
      <c r="AE3" s="346"/>
      <c r="AF3" s="346"/>
      <c r="AG3" s="346"/>
    </row>
    <row r="4" spans="2:35" s="77" customFormat="1" ht="16.2" thickBot="1" x14ac:dyDescent="0.35">
      <c r="M4" s="388" t="s">
        <v>222</v>
      </c>
      <c r="P4" s="287"/>
      <c r="AE4" s="346"/>
      <c r="AF4" s="346"/>
      <c r="AG4" s="346"/>
    </row>
    <row r="5" spans="2:35" s="77" customFormat="1" ht="46.5" customHeight="1" thickBot="1" x14ac:dyDescent="0.35">
      <c r="B5" s="826" t="s">
        <v>20</v>
      </c>
      <c r="C5" s="824" t="s">
        <v>55</v>
      </c>
      <c r="D5" s="831" t="s">
        <v>228</v>
      </c>
      <c r="E5" s="832"/>
      <c r="F5" s="832"/>
      <c r="G5" s="832"/>
      <c r="H5" s="832"/>
      <c r="I5" s="832"/>
      <c r="J5" s="832"/>
      <c r="K5" s="833"/>
      <c r="M5" s="826" t="s">
        <v>20</v>
      </c>
      <c r="N5" s="822" t="s">
        <v>55</v>
      </c>
      <c r="O5" s="828" t="s">
        <v>168</v>
      </c>
      <c r="P5" s="829"/>
      <c r="Q5" s="829"/>
      <c r="R5" s="829"/>
      <c r="S5" s="829"/>
      <c r="T5" s="829"/>
      <c r="U5" s="830"/>
      <c r="V5" s="828" t="s">
        <v>223</v>
      </c>
      <c r="W5" s="829"/>
      <c r="X5" s="829"/>
      <c r="Y5" s="829"/>
      <c r="Z5" s="829"/>
      <c r="AA5" s="829"/>
      <c r="AB5" s="830"/>
      <c r="AC5" s="828" t="s">
        <v>224</v>
      </c>
      <c r="AD5" s="829"/>
      <c r="AE5" s="829"/>
      <c r="AF5" s="829"/>
      <c r="AG5" s="829"/>
      <c r="AH5" s="829"/>
      <c r="AI5" s="830"/>
    </row>
    <row r="6" spans="2:35" ht="28.5" customHeight="1" thickBot="1" x14ac:dyDescent="0.35">
      <c r="B6" s="827"/>
      <c r="C6" s="825"/>
      <c r="D6" s="527" t="s">
        <v>162</v>
      </c>
      <c r="E6" s="528" t="s">
        <v>68</v>
      </c>
      <c r="F6" s="528">
        <v>2013</v>
      </c>
      <c r="G6" s="531">
        <v>2014</v>
      </c>
      <c r="H6" s="531">
        <v>2015</v>
      </c>
      <c r="I6" s="623">
        <v>2016</v>
      </c>
      <c r="J6" s="623">
        <v>2017</v>
      </c>
      <c r="K6" s="630">
        <v>2018</v>
      </c>
      <c r="M6" s="827"/>
      <c r="N6" s="823"/>
      <c r="O6" s="626" t="s">
        <v>68</v>
      </c>
      <c r="P6" s="625">
        <v>2013</v>
      </c>
      <c r="Q6" s="625">
        <v>2014</v>
      </c>
      <c r="R6" s="625">
        <v>2015</v>
      </c>
      <c r="S6" s="625">
        <v>2016</v>
      </c>
      <c r="T6" s="625">
        <v>2017</v>
      </c>
      <c r="U6" s="637">
        <v>2018</v>
      </c>
      <c r="V6" s="636" t="s">
        <v>68</v>
      </c>
      <c r="W6" s="625">
        <v>2013</v>
      </c>
      <c r="X6" s="625">
        <v>2014</v>
      </c>
      <c r="Y6" s="625">
        <v>2015</v>
      </c>
      <c r="Z6" s="625">
        <v>2016</v>
      </c>
      <c r="AA6" s="625">
        <v>2017</v>
      </c>
      <c r="AB6" s="637">
        <v>2018</v>
      </c>
      <c r="AC6" s="636" t="s">
        <v>68</v>
      </c>
      <c r="AD6" s="625">
        <v>2013</v>
      </c>
      <c r="AE6" s="643">
        <v>2014</v>
      </c>
      <c r="AF6" s="275">
        <v>2015</v>
      </c>
      <c r="AG6" s="275">
        <v>2016</v>
      </c>
      <c r="AH6" s="275">
        <v>2017</v>
      </c>
      <c r="AI6" s="637">
        <v>2018</v>
      </c>
    </row>
    <row r="7" spans="2:35" ht="15.6" x14ac:dyDescent="0.3">
      <c r="B7" s="273">
        <v>1</v>
      </c>
      <c r="C7" s="379" t="s">
        <v>22</v>
      </c>
      <c r="D7" s="103">
        <v>70</v>
      </c>
      <c r="E7" s="103">
        <v>70</v>
      </c>
      <c r="F7" s="103">
        <v>70</v>
      </c>
      <c r="G7" s="103">
        <v>70</v>
      </c>
      <c r="H7" s="103">
        <v>70</v>
      </c>
      <c r="I7" s="103">
        <v>70</v>
      </c>
      <c r="J7" s="103">
        <v>70</v>
      </c>
      <c r="K7" s="648">
        <f>AI7</f>
        <v>55.987201918596661</v>
      </c>
      <c r="M7" s="387">
        <v>1</v>
      </c>
      <c r="N7" s="364" t="s">
        <v>22</v>
      </c>
      <c r="O7" s="300">
        <f>('Andaman &amp; Nicobar'!$BK$15*1000)/365</f>
        <v>117.03340441599997</v>
      </c>
      <c r="P7" s="282">
        <f>('Andaman &amp; Nicobar'!BM15*1000)/365</f>
        <v>125.5203923846807</v>
      </c>
      <c r="Q7" s="568">
        <f>('Andaman &amp; Nicobar'!BN15*1000)/365</f>
        <v>129.86448586539657</v>
      </c>
      <c r="R7" s="282">
        <f>('Andaman &amp; Nicobar'!BO15*1000)/365</f>
        <v>134.27564567702942</v>
      </c>
      <c r="S7" s="282">
        <f>('Andaman &amp; Nicobar'!BP15*1000)/365</f>
        <v>138.75387181957919</v>
      </c>
      <c r="T7" s="282">
        <f>('Andaman &amp; Nicobar'!BQ15*1000)/365</f>
        <v>143.29916429304598</v>
      </c>
      <c r="U7" s="638">
        <f>('Andaman &amp; Nicobar'!BR15*1000)/365</f>
        <v>147.91152309742972</v>
      </c>
      <c r="V7" s="635">
        <v>0</v>
      </c>
      <c r="W7" s="108">
        <v>5</v>
      </c>
      <c r="X7" s="640">
        <v>5</v>
      </c>
      <c r="Y7" s="797">
        <v>5</v>
      </c>
      <c r="Z7" s="796">
        <v>26.45</v>
      </c>
      <c r="AA7" s="810">
        <v>0</v>
      </c>
      <c r="AB7" s="796">
        <v>65.099999999999994</v>
      </c>
      <c r="AC7" s="371">
        <f>((O7-V7)/O7)*100</f>
        <v>100</v>
      </c>
      <c r="AD7" s="372">
        <f>((P7-W7)/P7)*100</f>
        <v>96.016583516822848</v>
      </c>
      <c r="AE7" s="647">
        <f>((Q7-X7)/Q7)*100</f>
        <v>96.149832676207978</v>
      </c>
      <c r="AF7" s="372">
        <f>((R7-Y7)/R7)*100</f>
        <v>96.276316546616059</v>
      </c>
      <c r="AG7" s="372">
        <f t="shared" ref="AG7:AI22" si="0">((S7-Z7)/S7)*100</f>
        <v>80.937468876981839</v>
      </c>
      <c r="AH7" s="807">
        <f>((T7-AA7)/T7)*100</f>
        <v>100</v>
      </c>
      <c r="AI7" s="806">
        <f t="shared" si="0"/>
        <v>55.987201918596661</v>
      </c>
    </row>
    <row r="8" spans="2:35" ht="15.6" x14ac:dyDescent="0.3">
      <c r="B8" s="358">
        <v>2</v>
      </c>
      <c r="C8" s="357" t="s">
        <v>23</v>
      </c>
      <c r="D8" s="349">
        <v>70</v>
      </c>
      <c r="E8" s="349">
        <v>70</v>
      </c>
      <c r="F8" s="108">
        <f>AD8</f>
        <v>46.864105055716784</v>
      </c>
      <c r="G8" s="108">
        <f>AE8</f>
        <v>23.188278109915615</v>
      </c>
      <c r="H8" s="629">
        <v>70</v>
      </c>
      <c r="I8" s="629">
        <v>70</v>
      </c>
      <c r="J8" s="103">
        <v>70</v>
      </c>
      <c r="K8" s="280">
        <v>70</v>
      </c>
      <c r="M8" s="358">
        <v>2</v>
      </c>
      <c r="N8" s="357" t="s">
        <v>23</v>
      </c>
      <c r="O8" s="402">
        <f>('Andhra Pradesh'!BK15*1000)/365</f>
        <v>16151.846021333331</v>
      </c>
      <c r="P8" s="342">
        <f>('Andhra Pradesh'!BM15*1000)/365</f>
        <v>17724.365064097343</v>
      </c>
      <c r="Q8" s="569">
        <f>('Andhra Pradesh'!BN15*1000)/365</f>
        <v>8334.6653902136168</v>
      </c>
      <c r="R8" s="404">
        <f>('Andhra Pradesh'!BO15*1000)/365</f>
        <v>8739.187254235705</v>
      </c>
      <c r="S8" s="404">
        <f>('Andhra Pradesh'!BP15*1000)/365</f>
        <v>9162.0113398687117</v>
      </c>
      <c r="T8" s="404">
        <f>('Andhra Pradesh'!BQ15*1000)/365</f>
        <v>9603.9303715360711</v>
      </c>
      <c r="U8" s="403">
        <f>('Andhra Pradesh'!BR15*1000)/365</f>
        <v>10065.770402353464</v>
      </c>
      <c r="V8" s="632">
        <v>3656</v>
      </c>
      <c r="W8" s="342">
        <v>9418</v>
      </c>
      <c r="X8" s="342">
        <v>6402</v>
      </c>
      <c r="Y8" s="797">
        <v>500</v>
      </c>
      <c r="Z8" s="797">
        <v>1623.5</v>
      </c>
      <c r="AA8" s="810">
        <v>0</v>
      </c>
      <c r="AB8" s="797">
        <v>548</v>
      </c>
      <c r="AC8" s="373">
        <f t="shared" ref="AC8:AC42" si="1">((O8-V8)/O8)*100</f>
        <v>77.364816410637133</v>
      </c>
      <c r="AD8" s="374">
        <f t="shared" ref="AD8:AD42" si="2">((P8-W8)/P8)*100</f>
        <v>46.864105055716784</v>
      </c>
      <c r="AE8" s="374">
        <f t="shared" ref="AE8:AE42" si="3">((Q8-X8)/Q8)*100</f>
        <v>23.188278109915615</v>
      </c>
      <c r="AF8" s="374">
        <f t="shared" ref="AF8:AF42" si="4">((R8-Y8)/R8)*100</f>
        <v>94.278644163876223</v>
      </c>
      <c r="AG8" s="374">
        <f t="shared" si="0"/>
        <v>82.280091785792692</v>
      </c>
      <c r="AH8" s="803">
        <f t="shared" si="0"/>
        <v>100</v>
      </c>
      <c r="AI8" s="804">
        <f t="shared" si="0"/>
        <v>94.555806678524348</v>
      </c>
    </row>
    <row r="9" spans="2:35" s="13" customFormat="1" ht="15.6" x14ac:dyDescent="0.3">
      <c r="B9" s="279">
        <v>3</v>
      </c>
      <c r="C9" s="357" t="s">
        <v>24</v>
      </c>
      <c r="D9" s="349">
        <v>70</v>
      </c>
      <c r="E9" s="349">
        <v>70</v>
      </c>
      <c r="F9" s="108">
        <f>AD9</f>
        <v>42.163485031270085</v>
      </c>
      <c r="G9" s="411">
        <v>70</v>
      </c>
      <c r="H9" s="629">
        <v>70</v>
      </c>
      <c r="I9" s="629">
        <v>70</v>
      </c>
      <c r="J9" s="103">
        <v>70</v>
      </c>
      <c r="K9" s="280">
        <v>70</v>
      </c>
      <c r="M9" s="279">
        <v>3</v>
      </c>
      <c r="N9" s="357" t="s">
        <v>24</v>
      </c>
      <c r="O9" s="360">
        <f>('Arunachal Pradesh'!BK15*1000)/365</f>
        <v>115.80413967199998</v>
      </c>
      <c r="P9" s="108">
        <f>('Arunachal Pradesh'!BM15*1000)/365</f>
        <v>127.94685163863883</v>
      </c>
      <c r="Q9" s="461">
        <f>('Arunachal Pradesh'!BN15*1000)/365</f>
        <v>134.18464921171142</v>
      </c>
      <c r="R9" s="108">
        <f>('Arunachal Pradesh'!BO15*1000)/365</f>
        <v>140.53340784461946</v>
      </c>
      <c r="S9" s="108">
        <f>('Arunachal Pradesh'!BP15*1000)/365</f>
        <v>146.99312753736297</v>
      </c>
      <c r="T9" s="108">
        <f>('Arunachal Pradesh'!BQ15*1000)/365</f>
        <v>153.5638082899419</v>
      </c>
      <c r="U9" s="278">
        <f>('Arunachal Pradesh'!BR15*1000)/365</f>
        <v>160.2454501023563</v>
      </c>
      <c r="V9" s="633">
        <v>0</v>
      </c>
      <c r="W9" s="356">
        <v>74</v>
      </c>
      <c r="X9" s="356">
        <v>0</v>
      </c>
      <c r="Y9" s="797">
        <v>0</v>
      </c>
      <c r="Z9" s="795">
        <v>0</v>
      </c>
      <c r="AA9" s="810">
        <v>0</v>
      </c>
      <c r="AB9" s="795">
        <v>0</v>
      </c>
      <c r="AC9" s="373">
        <f t="shared" si="1"/>
        <v>100</v>
      </c>
      <c r="AD9" s="374">
        <f t="shared" si="2"/>
        <v>42.163485031270085</v>
      </c>
      <c r="AE9" s="374">
        <f t="shared" si="3"/>
        <v>100</v>
      </c>
      <c r="AF9" s="374">
        <f t="shared" si="4"/>
        <v>100</v>
      </c>
      <c r="AG9" s="374">
        <f>((S9-Z9)/S9)*100</f>
        <v>100</v>
      </c>
      <c r="AH9" s="803">
        <f t="shared" si="0"/>
        <v>100</v>
      </c>
      <c r="AI9" s="804">
        <f t="shared" si="0"/>
        <v>100</v>
      </c>
    </row>
    <row r="10" spans="2:35" s="13" customFormat="1" ht="15.6" x14ac:dyDescent="0.3">
      <c r="B10" s="279">
        <v>4</v>
      </c>
      <c r="C10" s="357" t="s">
        <v>25</v>
      </c>
      <c r="D10" s="349">
        <v>70</v>
      </c>
      <c r="E10" s="349">
        <v>70</v>
      </c>
      <c r="F10" s="349">
        <v>70</v>
      </c>
      <c r="G10" s="411">
        <v>70</v>
      </c>
      <c r="H10" s="629">
        <v>70</v>
      </c>
      <c r="I10" s="629">
        <v>70</v>
      </c>
      <c r="J10" s="103">
        <v>70</v>
      </c>
      <c r="K10" s="280">
        <v>70</v>
      </c>
      <c r="M10" s="279">
        <v>4</v>
      </c>
      <c r="N10" s="357" t="s">
        <v>25</v>
      </c>
      <c r="O10" s="360">
        <f>(Assam!BK15*1000)/365</f>
        <v>944.10305487999995</v>
      </c>
      <c r="P10" s="342">
        <f>(Assam!BM15*1000)/365</f>
        <v>1021.0917019263734</v>
      </c>
      <c r="Q10" s="570">
        <f>(Assam!BN15*1000)/365</f>
        <v>1060.5498397260963</v>
      </c>
      <c r="R10" s="342">
        <f>(Assam!BO15*1000)/365</f>
        <v>1100.6505203768431</v>
      </c>
      <c r="S10" s="342">
        <f>(Assam!BP15*1000)/365</f>
        <v>1141.393743878614</v>
      </c>
      <c r="T10" s="342">
        <f>(Assam!BQ15*1000)/365</f>
        <v>1182.7795102314092</v>
      </c>
      <c r="U10" s="343">
        <f>(Assam!BR15*1000)/365</f>
        <v>1224.8078194352286</v>
      </c>
      <c r="V10" s="633">
        <v>72.599999999999994</v>
      </c>
      <c r="W10" s="356">
        <v>100</v>
      </c>
      <c r="X10" s="356">
        <v>0</v>
      </c>
      <c r="Y10" s="797">
        <v>200</v>
      </c>
      <c r="Z10" s="795">
        <v>200</v>
      </c>
      <c r="AA10" s="810">
        <v>0</v>
      </c>
      <c r="AB10" s="795">
        <v>0</v>
      </c>
      <c r="AC10" s="373">
        <f t="shared" si="1"/>
        <v>92.31016152053148</v>
      </c>
      <c r="AD10" s="374">
        <f t="shared" si="2"/>
        <v>90.206560310759372</v>
      </c>
      <c r="AE10" s="374">
        <f t="shared" si="3"/>
        <v>100</v>
      </c>
      <c r="AF10" s="374">
        <f t="shared" si="4"/>
        <v>81.828927866083816</v>
      </c>
      <c r="AG10" s="374">
        <f t="shared" ref="AG10:AI42" si="5">((S10-Z10)/S10)*100</f>
        <v>82.477562973109315</v>
      </c>
      <c r="AH10" s="803">
        <f t="shared" si="0"/>
        <v>100</v>
      </c>
      <c r="AI10" s="804">
        <f t="shared" si="0"/>
        <v>100</v>
      </c>
    </row>
    <row r="11" spans="2:35" ht="15.6" x14ac:dyDescent="0.3">
      <c r="B11" s="358">
        <v>5</v>
      </c>
      <c r="C11" s="357" t="s">
        <v>26</v>
      </c>
      <c r="D11" s="349">
        <v>70</v>
      </c>
      <c r="E11" s="349">
        <v>70</v>
      </c>
      <c r="F11" s="349">
        <v>70</v>
      </c>
      <c r="G11" s="411">
        <v>70</v>
      </c>
      <c r="H11" s="629">
        <v>70</v>
      </c>
      <c r="I11" s="629">
        <v>70</v>
      </c>
      <c r="J11" s="103">
        <v>70</v>
      </c>
      <c r="K11" s="280">
        <v>70</v>
      </c>
      <c r="M11" s="358">
        <v>5</v>
      </c>
      <c r="N11" s="357" t="s">
        <v>26</v>
      </c>
      <c r="O11" s="402">
        <f>(Bihar!BK15*1000)/365</f>
        <v>3911.7978590720008</v>
      </c>
      <c r="P11" s="342">
        <f>(Bihar!BM15*1000)/365</f>
        <v>4291.2226307200253</v>
      </c>
      <c r="Q11" s="570">
        <f>(Bihar!BN15*1000)/365</f>
        <v>4486.008012777078</v>
      </c>
      <c r="R11" s="342">
        <f>(Bihar!BO15*1000)/365</f>
        <v>4684.1753923228234</v>
      </c>
      <c r="S11" s="342">
        <f>(Bihar!BP15*1000)/365</f>
        <v>4885.7247693572617</v>
      </c>
      <c r="T11" s="342">
        <f>(Bihar!BQ15*1000)/365</f>
        <v>5090.6561438803947</v>
      </c>
      <c r="U11" s="343">
        <f>(Bihar!BR15*1000)/365</f>
        <v>5298.9695158922195</v>
      </c>
      <c r="V11" s="631">
        <v>0</v>
      </c>
      <c r="W11" s="108">
        <v>0</v>
      </c>
      <c r="X11" s="108">
        <v>0</v>
      </c>
      <c r="Y11" s="797">
        <v>0</v>
      </c>
      <c r="Z11" s="795">
        <v>0</v>
      </c>
      <c r="AA11" s="810">
        <v>0</v>
      </c>
      <c r="AB11" s="795">
        <v>0</v>
      </c>
      <c r="AC11" s="373">
        <f t="shared" si="1"/>
        <v>100</v>
      </c>
      <c r="AD11" s="374">
        <f t="shared" si="2"/>
        <v>100</v>
      </c>
      <c r="AE11" s="374">
        <f t="shared" si="3"/>
        <v>100</v>
      </c>
      <c r="AF11" s="374">
        <f t="shared" si="4"/>
        <v>100</v>
      </c>
      <c r="AG11" s="374">
        <f t="shared" si="5"/>
        <v>100</v>
      </c>
      <c r="AH11" s="803">
        <f t="shared" si="0"/>
        <v>100</v>
      </c>
      <c r="AI11" s="804">
        <f t="shared" si="0"/>
        <v>100</v>
      </c>
    </row>
    <row r="12" spans="2:35" ht="15.6" x14ac:dyDescent="0.3">
      <c r="B12" s="358">
        <v>6</v>
      </c>
      <c r="C12" s="357" t="s">
        <v>27</v>
      </c>
      <c r="D12" s="349">
        <v>70</v>
      </c>
      <c r="E12" s="108">
        <f>AC12</f>
        <v>31.916951678919197</v>
      </c>
      <c r="F12" s="108">
        <f t="shared" ref="F12:H12" si="6">AD12</f>
        <v>47.448680309997229</v>
      </c>
      <c r="G12" s="108">
        <f t="shared" si="6"/>
        <v>49.362344556060542</v>
      </c>
      <c r="H12" s="108">
        <f t="shared" si="6"/>
        <v>51.169191294912167</v>
      </c>
      <c r="I12" s="108">
        <v>70</v>
      </c>
      <c r="J12" s="108">
        <v>70</v>
      </c>
      <c r="K12" s="278">
        <v>70</v>
      </c>
      <c r="M12" s="358">
        <v>6</v>
      </c>
      <c r="N12" s="357" t="s">
        <v>27</v>
      </c>
      <c r="O12" s="360">
        <f>(Chandigarh!BK15*1000)/365</f>
        <v>440.63831951999998</v>
      </c>
      <c r="P12" s="108">
        <f>(Chandigarh!BM15*1000)/365</f>
        <v>475.72544604918716</v>
      </c>
      <c r="Q12" s="461">
        <f>(Chandigarh!BN15*1000)/365</f>
        <v>493.70374241906399</v>
      </c>
      <c r="R12" s="108">
        <f>(Chandigarh!BO15*1000)/365</f>
        <v>511.97186085912949</v>
      </c>
      <c r="S12" s="108">
        <f>(Chandigarh!BP15*1000)/365</f>
        <v>530.52980136938379</v>
      </c>
      <c r="T12" s="108">
        <f>(Chandigarh!BQ15*1000)/365</f>
        <v>549.37756394982682</v>
      </c>
      <c r="U12" s="278">
        <f>(Chandigarh!BR15*1000)/365</f>
        <v>568.51514860045859</v>
      </c>
      <c r="V12" s="631">
        <v>300</v>
      </c>
      <c r="W12" s="108">
        <v>250</v>
      </c>
      <c r="X12" s="108">
        <v>250</v>
      </c>
      <c r="Y12" s="797">
        <v>250</v>
      </c>
      <c r="Z12" s="795">
        <v>61.15</v>
      </c>
      <c r="AA12" s="802">
        <v>142.87</v>
      </c>
      <c r="AB12" s="795">
        <v>150</v>
      </c>
      <c r="AC12" s="373">
        <f t="shared" si="1"/>
        <v>31.916951678919197</v>
      </c>
      <c r="AD12" s="374">
        <f t="shared" si="2"/>
        <v>47.448680309997229</v>
      </c>
      <c r="AE12" s="374">
        <f t="shared" si="3"/>
        <v>49.362344556060542</v>
      </c>
      <c r="AF12" s="374">
        <f t="shared" si="4"/>
        <v>51.169191294912167</v>
      </c>
      <c r="AG12" s="374">
        <f t="shared" si="5"/>
        <v>88.473786045164317</v>
      </c>
      <c r="AH12" s="803">
        <f t="shared" si="0"/>
        <v>73.994205556408929</v>
      </c>
      <c r="AI12" s="804">
        <f t="shared" si="0"/>
        <v>73.61547878376463</v>
      </c>
    </row>
    <row r="13" spans="2:35" ht="15.6" x14ac:dyDescent="0.3">
      <c r="B13" s="358">
        <v>7</v>
      </c>
      <c r="C13" s="357" t="s">
        <v>28</v>
      </c>
      <c r="D13" s="349">
        <v>70</v>
      </c>
      <c r="E13" s="349">
        <v>70</v>
      </c>
      <c r="F13" s="349">
        <v>70</v>
      </c>
      <c r="G13" s="411">
        <v>70</v>
      </c>
      <c r="H13" s="461">
        <v>64.621421469151002</v>
      </c>
      <c r="I13" s="629">
        <v>70</v>
      </c>
      <c r="J13" s="108">
        <v>45.023103640485473</v>
      </c>
      <c r="K13" s="278">
        <v>52.619300491999724</v>
      </c>
      <c r="M13" s="358">
        <v>7</v>
      </c>
      <c r="N13" s="357" t="s">
        <v>28</v>
      </c>
      <c r="O13" s="402">
        <f>(Chattisgarh!BK15*1000)/365</f>
        <v>1911.5528245199994</v>
      </c>
      <c r="P13" s="342">
        <f>(Chattisgarh!BM15*1000)/365</f>
        <v>2122.0726763748926</v>
      </c>
      <c r="Q13" s="570">
        <f>(Chattisgarh!BN15*1000)/365</f>
        <v>2230.2601371732289</v>
      </c>
      <c r="R13" s="342">
        <f>(Chattisgarh!BO15*1000)/365</f>
        <v>2340.3992878854929</v>
      </c>
      <c r="S13" s="342">
        <f>(Chattisgarh!BP15*1000)/365</f>
        <v>2452.490128511683</v>
      </c>
      <c r="T13" s="342">
        <f>(Chattisgarh!BQ15*1000)/365</f>
        <v>2566.5326590517993</v>
      </c>
      <c r="U13" s="343">
        <f>(Chattisgarh!BR15*1000)/365</f>
        <v>2682.5268795058428</v>
      </c>
      <c r="V13" s="631">
        <v>250</v>
      </c>
      <c r="W13" s="108">
        <v>168</v>
      </c>
      <c r="X13" s="108">
        <v>168</v>
      </c>
      <c r="Y13" s="798">
        <v>828</v>
      </c>
      <c r="Z13" s="797">
        <v>20</v>
      </c>
      <c r="AA13" s="801">
        <v>1411</v>
      </c>
      <c r="AB13" s="797">
        <v>1271</v>
      </c>
      <c r="AC13" s="373">
        <f t="shared" si="1"/>
        <v>86.921627443762844</v>
      </c>
      <c r="AD13" s="374">
        <f t="shared" si="2"/>
        <v>92.083211764123362</v>
      </c>
      <c r="AE13" s="374">
        <f t="shared" si="3"/>
        <v>92.467246434627413</v>
      </c>
      <c r="AF13" s="374">
        <f t="shared" si="4"/>
        <v>64.621421469151002</v>
      </c>
      <c r="AG13" s="374">
        <f t="shared" si="5"/>
        <v>99.184502324087347</v>
      </c>
      <c r="AH13" s="803">
        <f t="shared" si="0"/>
        <v>45.023103640485473</v>
      </c>
      <c r="AI13" s="804">
        <f t="shared" si="0"/>
        <v>52.619300491999724</v>
      </c>
    </row>
    <row r="14" spans="2:35" ht="15.6" x14ac:dyDescent="0.3">
      <c r="B14" s="358">
        <v>8</v>
      </c>
      <c r="C14" s="357" t="s">
        <v>56</v>
      </c>
      <c r="D14" s="349">
        <v>70</v>
      </c>
      <c r="E14" s="349">
        <v>70</v>
      </c>
      <c r="F14" s="349">
        <v>70</v>
      </c>
      <c r="G14" s="411">
        <v>70</v>
      </c>
      <c r="H14" s="461">
        <v>70</v>
      </c>
      <c r="I14" s="629">
        <v>70</v>
      </c>
      <c r="J14" s="628">
        <v>70</v>
      </c>
      <c r="K14" s="532">
        <v>70</v>
      </c>
      <c r="M14" s="358">
        <v>8</v>
      </c>
      <c r="N14" s="357" t="s">
        <v>56</v>
      </c>
      <c r="O14" s="360">
        <f>('Dadra &amp; Nagar Haveli'!BK15*1000)/365</f>
        <v>55.152177280000018</v>
      </c>
      <c r="P14" s="108">
        <f>('Dadra &amp; Nagar Haveli'!BM15*1000)/365</f>
        <v>81.158436414204886</v>
      </c>
      <c r="Q14" s="461">
        <f>('Dadra &amp; Nagar Haveli'!BN15*1000)/365</f>
        <v>94.602104825466697</v>
      </c>
      <c r="R14" s="108">
        <f>('Dadra &amp; Nagar Haveli'!BO15*1000)/365</f>
        <v>108.33946579950145</v>
      </c>
      <c r="S14" s="108">
        <f>('Dadra &amp; Nagar Haveli'!BP15*1000)/365</f>
        <v>122.37051933630914</v>
      </c>
      <c r="T14" s="108">
        <f>('Dadra &amp; Nagar Haveli'!BQ15*1000)/365</f>
        <v>136.69526543588975</v>
      </c>
      <c r="U14" s="278">
        <f>('Dadra &amp; Nagar Haveli'!BR15*1000)/365</f>
        <v>151.31370409824331</v>
      </c>
      <c r="V14" s="797">
        <v>0</v>
      </c>
      <c r="W14" s="797">
        <v>0</v>
      </c>
      <c r="X14" s="797">
        <v>0</v>
      </c>
      <c r="Y14" s="797">
        <v>0</v>
      </c>
      <c r="Z14" s="795">
        <v>0</v>
      </c>
      <c r="AA14" s="795">
        <v>0</v>
      </c>
      <c r="AB14" s="795">
        <v>0</v>
      </c>
      <c r="AC14" s="373">
        <f t="shared" si="1"/>
        <v>100</v>
      </c>
      <c r="AD14" s="374">
        <f t="shared" si="2"/>
        <v>100</v>
      </c>
      <c r="AE14" s="374">
        <f t="shared" si="3"/>
        <v>100</v>
      </c>
      <c r="AF14" s="374">
        <f t="shared" si="4"/>
        <v>100</v>
      </c>
      <c r="AG14" s="374">
        <f t="shared" si="5"/>
        <v>100</v>
      </c>
      <c r="AH14" s="803">
        <f t="shared" si="0"/>
        <v>100</v>
      </c>
      <c r="AI14" s="804">
        <f t="shared" si="0"/>
        <v>100</v>
      </c>
    </row>
    <row r="15" spans="2:35" ht="15.6" x14ac:dyDescent="0.3">
      <c r="B15" s="360">
        <v>9</v>
      </c>
      <c r="C15" s="386" t="s">
        <v>57</v>
      </c>
      <c r="D15" s="349">
        <v>70</v>
      </c>
      <c r="E15" s="349">
        <v>70</v>
      </c>
      <c r="F15" s="349">
        <v>70</v>
      </c>
      <c r="G15" s="411">
        <v>70</v>
      </c>
      <c r="H15" s="461">
        <v>70</v>
      </c>
      <c r="I15" s="629">
        <v>70</v>
      </c>
      <c r="J15" s="628">
        <v>70</v>
      </c>
      <c r="K15" s="532">
        <v>70</v>
      </c>
      <c r="M15" s="360">
        <v>9</v>
      </c>
      <c r="N15" s="386" t="s">
        <v>57</v>
      </c>
      <c r="O15" s="360">
        <f>('Daman &amp; Diu'!BK15*1000)/365</f>
        <v>82.418991144000017</v>
      </c>
      <c r="P15" s="108">
        <f>('Daman &amp; Diu'!BM15*1000)/365</f>
        <v>128.72988081934071</v>
      </c>
      <c r="Q15" s="461">
        <f>('Daman &amp; Diu'!BN15*1000)/365</f>
        <v>152.67670358861309</v>
      </c>
      <c r="R15" s="108">
        <f>('Daman &amp; Diu'!BO15*1000)/365</f>
        <v>177.15111164562015</v>
      </c>
      <c r="S15" s="108">
        <f>('Daman &amp; Diu'!BP15*1000)/365</f>
        <v>202.15310499036192</v>
      </c>
      <c r="T15" s="108">
        <f>('Daman &amp; Diu'!BQ15*1000)/365</f>
        <v>227.68268362283834</v>
      </c>
      <c r="U15" s="278">
        <f>('Daman &amp; Diu'!BR15*1000)/365</f>
        <v>253.73984754304945</v>
      </c>
      <c r="V15" s="797">
        <v>0</v>
      </c>
      <c r="W15" s="797">
        <v>0</v>
      </c>
      <c r="X15" s="797">
        <v>0</v>
      </c>
      <c r="Y15" s="797">
        <v>0</v>
      </c>
      <c r="Z15" s="795">
        <v>0</v>
      </c>
      <c r="AA15" s="795">
        <v>0</v>
      </c>
      <c r="AB15" s="795">
        <v>5</v>
      </c>
      <c r="AC15" s="373">
        <f t="shared" si="1"/>
        <v>100</v>
      </c>
      <c r="AD15" s="374">
        <f t="shared" si="2"/>
        <v>100</v>
      </c>
      <c r="AE15" s="374">
        <f t="shared" si="3"/>
        <v>100</v>
      </c>
      <c r="AF15" s="374">
        <f t="shared" si="4"/>
        <v>100</v>
      </c>
      <c r="AG15" s="374">
        <f t="shared" si="5"/>
        <v>100</v>
      </c>
      <c r="AH15" s="803">
        <f t="shared" si="0"/>
        <v>100</v>
      </c>
      <c r="AI15" s="804">
        <f t="shared" si="0"/>
        <v>98.029477810279005</v>
      </c>
    </row>
    <row r="16" spans="2:35" ht="15.6" x14ac:dyDescent="0.3">
      <c r="B16" s="358">
        <v>10</v>
      </c>
      <c r="C16" s="357" t="s">
        <v>29</v>
      </c>
      <c r="D16" s="349">
        <v>70</v>
      </c>
      <c r="E16" s="349">
        <v>70</v>
      </c>
      <c r="F16" s="108">
        <v>61.602772888253988</v>
      </c>
      <c r="G16" s="411">
        <v>70</v>
      </c>
      <c r="H16" s="461">
        <v>70</v>
      </c>
      <c r="I16" s="629">
        <v>70</v>
      </c>
      <c r="J16" s="628">
        <v>70</v>
      </c>
      <c r="K16" s="532">
        <v>55.73926999970071</v>
      </c>
      <c r="M16" s="358">
        <v>10</v>
      </c>
      <c r="N16" s="357" t="s">
        <v>29</v>
      </c>
      <c r="O16" s="402">
        <f>(Delhi!BK15*1000)/365</f>
        <v>10013.248371876001</v>
      </c>
      <c r="P16" s="342">
        <f>(Delhi!BM15*1000)/365</f>
        <v>10808.0721243813</v>
      </c>
      <c r="Q16" s="570">
        <f>(Delhi!BN15*1000)/365</f>
        <v>11215.318205053938</v>
      </c>
      <c r="R16" s="342">
        <f>(Delhi!BO15*1000)/365</f>
        <v>11629.120422006572</v>
      </c>
      <c r="S16" s="342">
        <f>(Delhi!BP15*1000)/365</f>
        <v>12049.478775239195</v>
      </c>
      <c r="T16" s="342">
        <f>(Delhi!BQ15*1000)/365</f>
        <v>12476.393264751812</v>
      </c>
      <c r="U16" s="343">
        <f>(Delhi!BR15*1000)/365</f>
        <v>12909.863890544422</v>
      </c>
      <c r="V16" s="632">
        <v>1927</v>
      </c>
      <c r="W16" s="404">
        <v>4150</v>
      </c>
      <c r="X16" s="404">
        <v>3240</v>
      </c>
      <c r="Y16" s="797">
        <v>3240</v>
      </c>
      <c r="Z16" s="795">
        <v>0</v>
      </c>
      <c r="AA16" s="795">
        <v>0</v>
      </c>
      <c r="AB16" s="795">
        <v>5714</v>
      </c>
      <c r="AC16" s="373">
        <f t="shared" si="1"/>
        <v>80.755495834775019</v>
      </c>
      <c r="AD16" s="374">
        <f t="shared" si="2"/>
        <v>61.602772888253988</v>
      </c>
      <c r="AE16" s="374">
        <f t="shared" si="3"/>
        <v>71.110940048584936</v>
      </c>
      <c r="AF16" s="374">
        <f t="shared" si="4"/>
        <v>72.13890748032216</v>
      </c>
      <c r="AG16" s="374">
        <f t="shared" si="5"/>
        <v>100</v>
      </c>
      <c r="AH16" s="803">
        <f t="shared" si="0"/>
        <v>100</v>
      </c>
      <c r="AI16" s="804">
        <f t="shared" si="0"/>
        <v>55.73926999970071</v>
      </c>
    </row>
    <row r="17" spans="2:35" ht="15.6" x14ac:dyDescent="0.3">
      <c r="B17" s="358">
        <v>11</v>
      </c>
      <c r="C17" s="357" t="s">
        <v>30</v>
      </c>
      <c r="D17" s="349">
        <v>70</v>
      </c>
      <c r="E17" s="349">
        <v>70</v>
      </c>
      <c r="F17" s="108">
        <v>68.418001041571515</v>
      </c>
      <c r="G17" s="411">
        <v>70</v>
      </c>
      <c r="H17" s="461">
        <v>70</v>
      </c>
      <c r="I17" s="629">
        <v>70</v>
      </c>
      <c r="J17" s="628">
        <v>70</v>
      </c>
      <c r="K17" s="532">
        <v>70</v>
      </c>
      <c r="M17" s="358">
        <v>11</v>
      </c>
      <c r="N17" s="357" t="s">
        <v>30</v>
      </c>
      <c r="O17" s="360">
        <f>(Goa!BK15*1000)/365</f>
        <v>525.52410379200023</v>
      </c>
      <c r="P17" s="108">
        <f>(Goa!BM15*1000)/365</f>
        <v>576.27764550169036</v>
      </c>
      <c r="Q17" s="461">
        <f>(Goa!BN15*1000)/365</f>
        <v>602.3320157224689</v>
      </c>
      <c r="R17" s="108">
        <f>(Goa!BO15*1000)/365</f>
        <v>628.83811885386945</v>
      </c>
      <c r="S17" s="108">
        <f>(Goa!BP15*1000)/365</f>
        <v>655.79595489589235</v>
      </c>
      <c r="T17" s="108">
        <f>(Goa!BQ15*1000)/365</f>
        <v>683.2055238485375</v>
      </c>
      <c r="U17" s="278">
        <f>(Goa!BR15*1000)/365</f>
        <v>711.06682571180477</v>
      </c>
      <c r="V17" s="631">
        <v>0</v>
      </c>
      <c r="W17" s="356">
        <v>182</v>
      </c>
      <c r="X17" s="356">
        <v>182</v>
      </c>
      <c r="Y17" s="797">
        <v>182</v>
      </c>
      <c r="Z17" s="795">
        <v>0</v>
      </c>
      <c r="AA17" s="795">
        <v>0</v>
      </c>
      <c r="AB17" s="795">
        <v>154.71</v>
      </c>
      <c r="AC17" s="373">
        <f t="shared" si="1"/>
        <v>100</v>
      </c>
      <c r="AD17" s="374">
        <f t="shared" si="2"/>
        <v>68.418001041571515</v>
      </c>
      <c r="AE17" s="374">
        <f t="shared" si="3"/>
        <v>69.784106564267617</v>
      </c>
      <c r="AF17" s="374">
        <f t="shared" si="4"/>
        <v>71.057734169850235</v>
      </c>
      <c r="AG17" s="374">
        <f t="shared" si="5"/>
        <v>100</v>
      </c>
      <c r="AH17" s="803">
        <f t="shared" si="0"/>
        <v>100</v>
      </c>
      <c r="AI17" s="804">
        <f t="shared" si="0"/>
        <v>78.242551275665335</v>
      </c>
    </row>
    <row r="18" spans="2:35" ht="15.6" x14ac:dyDescent="0.3">
      <c r="B18" s="358">
        <v>12</v>
      </c>
      <c r="C18" s="352" t="s">
        <v>31</v>
      </c>
      <c r="D18" s="349">
        <v>70</v>
      </c>
      <c r="E18" s="349">
        <v>70</v>
      </c>
      <c r="F18" s="349">
        <v>70</v>
      </c>
      <c r="G18" s="411">
        <v>70</v>
      </c>
      <c r="H18" s="461">
        <v>70</v>
      </c>
      <c r="I18" s="629">
        <v>70</v>
      </c>
      <c r="J18" s="628">
        <v>70</v>
      </c>
      <c r="K18" s="532">
        <v>70</v>
      </c>
      <c r="M18" s="358">
        <v>12</v>
      </c>
      <c r="N18" s="352" t="s">
        <v>31</v>
      </c>
      <c r="O18" s="402">
        <f>(Gujarat!BK15*1000)/365</f>
        <v>8178.3684303775954</v>
      </c>
      <c r="P18" s="342">
        <f>(Gujarat!BM15*1000)/365</f>
        <v>8981.1258594506453</v>
      </c>
      <c r="Q18" s="570">
        <f>(Gujarat!BN15*1000)/365</f>
        <v>9393.2803021016807</v>
      </c>
      <c r="R18" s="342">
        <f>(Gujarat!BO15*1000)/365</f>
        <v>9812.6185634957237</v>
      </c>
      <c r="S18" s="342">
        <f>(Gujarat!BP15*1000)/365</f>
        <v>10239.140643632772</v>
      </c>
      <c r="T18" s="342">
        <f>(Gujarat!BQ15*1000)/365</f>
        <v>10672.846542512832</v>
      </c>
      <c r="U18" s="570">
        <f>(Gujarat!BR15*1000)/365</f>
        <v>11113.736260135895</v>
      </c>
      <c r="V18" s="360">
        <v>873</v>
      </c>
      <c r="W18" s="404">
        <v>1354</v>
      </c>
      <c r="X18" s="404">
        <v>2644</v>
      </c>
      <c r="Y18" s="797">
        <v>2565</v>
      </c>
      <c r="Z18" s="795">
        <v>757</v>
      </c>
      <c r="AA18" s="801">
        <v>1127</v>
      </c>
      <c r="AB18" s="795">
        <v>1127</v>
      </c>
      <c r="AC18" s="373">
        <f t="shared" si="1"/>
        <v>89.325499243133351</v>
      </c>
      <c r="AD18" s="374">
        <f t="shared" si="2"/>
        <v>84.923939145388829</v>
      </c>
      <c r="AE18" s="374">
        <f t="shared" si="3"/>
        <v>71.852218660946136</v>
      </c>
      <c r="AF18" s="374">
        <f t="shared" si="4"/>
        <v>73.860188456299028</v>
      </c>
      <c r="AG18" s="374">
        <f t="shared" si="5"/>
        <v>92.606801426536293</v>
      </c>
      <c r="AH18" s="803">
        <f t="shared" si="0"/>
        <v>89.440492791582315</v>
      </c>
      <c r="AI18" s="804">
        <f t="shared" si="0"/>
        <v>89.859395853737681</v>
      </c>
    </row>
    <row r="19" spans="2:35" ht="15.6" x14ac:dyDescent="0.3">
      <c r="B19" s="358">
        <v>13</v>
      </c>
      <c r="C19" s="357" t="s">
        <v>32</v>
      </c>
      <c r="D19" s="349">
        <v>70</v>
      </c>
      <c r="E19" s="349">
        <v>70</v>
      </c>
      <c r="F19" s="349">
        <v>70</v>
      </c>
      <c r="G19" s="411">
        <v>70</v>
      </c>
      <c r="H19" s="461">
        <v>70</v>
      </c>
      <c r="I19" s="629">
        <v>70</v>
      </c>
      <c r="J19" s="628">
        <v>70</v>
      </c>
      <c r="K19" s="532">
        <v>70</v>
      </c>
      <c r="M19" s="358">
        <v>13</v>
      </c>
      <c r="N19" s="357" t="s">
        <v>32</v>
      </c>
      <c r="O19" s="402">
        <f>(Haryana!BK15*1000)/365</f>
        <v>3985.5248746320008</v>
      </c>
      <c r="P19" s="342">
        <f>(Haryana!BM15*1000)/365</f>
        <v>4446.8712500831598</v>
      </c>
      <c r="Q19" s="570">
        <f>(Haryana!BN15*1000)/365</f>
        <v>4684.0487545831784</v>
      </c>
      <c r="R19" s="342">
        <f>(Haryana!BO15*1000)/365</f>
        <v>4925.5624702661562</v>
      </c>
      <c r="S19" s="342">
        <f>(Haryana!BP15*1000)/365</f>
        <v>5171.4123971320951</v>
      </c>
      <c r="T19" s="342">
        <f>(Haryana!BQ15*1000)/365</f>
        <v>5421.5985351809913</v>
      </c>
      <c r="U19" s="343">
        <f>(Haryana!BR15*1000)/365</f>
        <v>5676.1208844128478</v>
      </c>
      <c r="V19" s="631">
        <v>0</v>
      </c>
      <c r="W19" s="356">
        <v>570</v>
      </c>
      <c r="X19" s="356">
        <v>188</v>
      </c>
      <c r="Y19" s="797">
        <v>188</v>
      </c>
      <c r="Z19" s="795">
        <v>188</v>
      </c>
      <c r="AA19" s="795">
        <v>0</v>
      </c>
      <c r="AB19" s="795">
        <v>815.93</v>
      </c>
      <c r="AC19" s="373">
        <f t="shared" si="1"/>
        <v>100</v>
      </c>
      <c r="AD19" s="374">
        <f t="shared" si="2"/>
        <v>87.181999029332346</v>
      </c>
      <c r="AE19" s="374">
        <f t="shared" si="3"/>
        <v>95.986378241344127</v>
      </c>
      <c r="AF19" s="374">
        <f t="shared" si="4"/>
        <v>96.183177025265891</v>
      </c>
      <c r="AG19" s="374">
        <f t="shared" si="5"/>
        <v>96.364629513897228</v>
      </c>
      <c r="AH19" s="803">
        <f t="shared" si="0"/>
        <v>100</v>
      </c>
      <c r="AI19" s="804">
        <f t="shared" si="0"/>
        <v>85.625218056214763</v>
      </c>
    </row>
    <row r="20" spans="2:35" ht="15.6" x14ac:dyDescent="0.3">
      <c r="B20" s="358">
        <v>14</v>
      </c>
      <c r="C20" s="357" t="s">
        <v>33</v>
      </c>
      <c r="D20" s="349">
        <v>70</v>
      </c>
      <c r="E20" s="108">
        <f>AC20</f>
        <v>23.3150288436319</v>
      </c>
      <c r="F20" s="108">
        <v>28.831292986813601</v>
      </c>
      <c r="G20" s="461">
        <v>42.264715833912668</v>
      </c>
      <c r="H20" s="461">
        <v>43.774732846752009</v>
      </c>
      <c r="I20" s="629">
        <v>70</v>
      </c>
      <c r="J20" s="628">
        <v>70</v>
      </c>
      <c r="K20" s="532">
        <v>37.557162338617687</v>
      </c>
      <c r="M20" s="358">
        <v>14</v>
      </c>
      <c r="N20" s="357" t="s">
        <v>33</v>
      </c>
      <c r="O20" s="360">
        <f>('Himachal Pradesh'!BK15*1000)/365</f>
        <v>199.51758172800007</v>
      </c>
      <c r="P20" s="108">
        <f>('Himachal Pradesh'!BM15*1000)/365</f>
        <v>210.76679104512527</v>
      </c>
      <c r="Q20" s="461">
        <f>('Himachal Pradesh'!BN15*1000)/365</f>
        <v>216.50538627369008</v>
      </c>
      <c r="R20" s="108">
        <f>('Himachal Pradesh'!BO15*1000)/365</f>
        <v>222.31997521558964</v>
      </c>
      <c r="S20" s="108">
        <f>('Himachal Pradesh'!BP15*1000)/365</f>
        <v>228.21055787082395</v>
      </c>
      <c r="T20" s="108">
        <f>('Himachal Pradesh'!BQ15*1000)/365</f>
        <v>234.17713423939301</v>
      </c>
      <c r="U20" s="278">
        <f>('Himachal Pradesh'!BR15*1000)/365</f>
        <v>240.21970432129686</v>
      </c>
      <c r="V20" s="631">
        <v>153</v>
      </c>
      <c r="W20" s="356">
        <v>150</v>
      </c>
      <c r="X20" s="356">
        <v>125</v>
      </c>
      <c r="Y20" s="797">
        <v>125</v>
      </c>
      <c r="Z20" s="795">
        <v>0</v>
      </c>
      <c r="AA20" s="795">
        <v>0</v>
      </c>
      <c r="AB20" s="795">
        <v>150</v>
      </c>
      <c r="AC20" s="373">
        <f t="shared" si="1"/>
        <v>23.3150288436319</v>
      </c>
      <c r="AD20" s="374">
        <f t="shared" si="2"/>
        <v>28.831292986813601</v>
      </c>
      <c r="AE20" s="374">
        <f t="shared" si="3"/>
        <v>42.264715833912668</v>
      </c>
      <c r="AF20" s="374">
        <f t="shared" si="4"/>
        <v>43.774732846752009</v>
      </c>
      <c r="AG20" s="374">
        <f t="shared" si="5"/>
        <v>100</v>
      </c>
      <c r="AH20" s="803">
        <f t="shared" si="0"/>
        <v>100</v>
      </c>
      <c r="AI20" s="804">
        <f t="shared" si="0"/>
        <v>37.557162338617687</v>
      </c>
    </row>
    <row r="21" spans="2:35" ht="15.6" x14ac:dyDescent="0.3">
      <c r="B21" s="358">
        <v>15</v>
      </c>
      <c r="C21" s="357" t="s">
        <v>34</v>
      </c>
      <c r="D21" s="349">
        <v>70</v>
      </c>
      <c r="E21" s="349">
        <v>70</v>
      </c>
      <c r="F21" s="349">
        <v>70</v>
      </c>
      <c r="G21" s="411">
        <v>70</v>
      </c>
      <c r="H21" s="461">
        <v>70</v>
      </c>
      <c r="I21" s="629">
        <v>70</v>
      </c>
      <c r="J21" s="628">
        <v>70</v>
      </c>
      <c r="K21" s="532">
        <v>70</v>
      </c>
      <c r="M21" s="358">
        <v>15</v>
      </c>
      <c r="N21" s="357" t="s">
        <v>34</v>
      </c>
      <c r="O21" s="402">
        <f>('Jammu &amp; Kashmir'!BK15*1000)/365</f>
        <v>1952.8143166319994</v>
      </c>
      <c r="P21" s="342">
        <f>('Jammu &amp; Kashmir'!BM15*1000)/365</f>
        <v>2146.1837749454207</v>
      </c>
      <c r="Q21" s="570">
        <f>('Jammu &amp; Kashmir'!BN15*1000)/365</f>
        <v>2245.4716771189933</v>
      </c>
      <c r="R21" s="342">
        <f>('Jammu &amp; Kashmir'!BO15*1000)/365</f>
        <v>2346.4950279704735</v>
      </c>
      <c r="S21" s="342">
        <f>('Jammu &amp; Kashmir'!BP15*1000)/365</f>
        <v>2449.2538274998615</v>
      </c>
      <c r="T21" s="342">
        <f>('Jammu &amp; Kashmir'!BQ15*1000)/365</f>
        <v>2553.7480757071571</v>
      </c>
      <c r="U21" s="343">
        <f>('Jammu &amp; Kashmir'!BR15*1000)/365</f>
        <v>2659.9777725923605</v>
      </c>
      <c r="V21" s="631">
        <v>320</v>
      </c>
      <c r="W21" s="356">
        <v>320</v>
      </c>
      <c r="X21" s="356">
        <v>320</v>
      </c>
      <c r="Y21" s="797">
        <v>4</v>
      </c>
      <c r="Z21" s="797">
        <v>0</v>
      </c>
      <c r="AA21" s="795">
        <v>0</v>
      </c>
      <c r="AB21" s="797">
        <v>0</v>
      </c>
      <c r="AC21" s="373">
        <f t="shared" si="1"/>
        <v>83.613393384379677</v>
      </c>
      <c r="AD21" s="374">
        <f t="shared" si="2"/>
        <v>85.08981366201327</v>
      </c>
      <c r="AE21" s="374">
        <f t="shared" si="3"/>
        <v>85.749096581321865</v>
      </c>
      <c r="AF21" s="374">
        <f t="shared" si="4"/>
        <v>99.829532986334101</v>
      </c>
      <c r="AG21" s="374">
        <f t="shared" si="5"/>
        <v>100</v>
      </c>
      <c r="AH21" s="803">
        <f t="shared" si="0"/>
        <v>100</v>
      </c>
      <c r="AI21" s="804">
        <f t="shared" si="0"/>
        <v>100</v>
      </c>
    </row>
    <row r="22" spans="2:35" ht="15.6" x14ac:dyDescent="0.3">
      <c r="B22" s="358">
        <v>16</v>
      </c>
      <c r="C22" s="357" t="s">
        <v>35</v>
      </c>
      <c r="D22" s="349">
        <v>70</v>
      </c>
      <c r="E22" s="349">
        <v>70</v>
      </c>
      <c r="F22" s="349">
        <v>70</v>
      </c>
      <c r="G22" s="411">
        <v>70</v>
      </c>
      <c r="H22" s="461">
        <v>70</v>
      </c>
      <c r="I22" s="629">
        <v>70</v>
      </c>
      <c r="J22" s="628">
        <v>70</v>
      </c>
      <c r="K22" s="532">
        <v>70</v>
      </c>
      <c r="M22" s="358">
        <v>16</v>
      </c>
      <c r="N22" s="357" t="s">
        <v>35</v>
      </c>
      <c r="O22" s="402">
        <f>(Jharkhand!BK15*1000)/365</f>
        <v>2979.8163728199993</v>
      </c>
      <c r="P22" s="342">
        <f>(Jharkhand!BM15*1000)/365</f>
        <v>3250.0573070855762</v>
      </c>
      <c r="Q22" s="570">
        <f>(Jharkhand!BN15*1000)/365</f>
        <v>3388.7065339706755</v>
      </c>
      <c r="R22" s="342">
        <f>(Jharkhand!BO15*1000)/365</f>
        <v>3529.7082673573159</v>
      </c>
      <c r="S22" s="342">
        <f>(Jharkhand!BP15*1000)/365</f>
        <v>3673.0625072454995</v>
      </c>
      <c r="T22" s="342">
        <f>(Jharkhand!BQ15*1000)/365</f>
        <v>3818.7692536352233</v>
      </c>
      <c r="U22" s="343">
        <f>(Jharkhand!BR15*1000)/365</f>
        <v>3966.8285065264881</v>
      </c>
      <c r="V22" s="631">
        <v>50</v>
      </c>
      <c r="W22" s="356">
        <v>65</v>
      </c>
      <c r="X22" s="356">
        <v>65</v>
      </c>
      <c r="Y22" s="797">
        <v>65</v>
      </c>
      <c r="Z22" s="795">
        <v>0</v>
      </c>
      <c r="AA22" s="795">
        <v>0</v>
      </c>
      <c r="AB22" s="795">
        <v>836.69</v>
      </c>
      <c r="AC22" s="373">
        <f t="shared" si="1"/>
        <v>98.322044255610237</v>
      </c>
      <c r="AD22" s="374">
        <f t="shared" si="2"/>
        <v>98.000035265276992</v>
      </c>
      <c r="AE22" s="374">
        <f t="shared" si="3"/>
        <v>98.081863998891734</v>
      </c>
      <c r="AF22" s="374">
        <f t="shared" si="4"/>
        <v>98.158488037067571</v>
      </c>
      <c r="AG22" s="374">
        <f t="shared" si="5"/>
        <v>100</v>
      </c>
      <c r="AH22" s="803">
        <f t="shared" si="0"/>
        <v>100</v>
      </c>
      <c r="AI22" s="804">
        <f t="shared" si="0"/>
        <v>78.907835349488337</v>
      </c>
    </row>
    <row r="23" spans="2:35" ht="15.6" x14ac:dyDescent="0.3">
      <c r="B23" s="358">
        <v>17</v>
      </c>
      <c r="C23" s="357" t="s">
        <v>36</v>
      </c>
      <c r="D23" s="349">
        <v>70</v>
      </c>
      <c r="E23" s="349">
        <v>70</v>
      </c>
      <c r="F23" s="349">
        <v>70</v>
      </c>
      <c r="G23" s="411">
        <v>70</v>
      </c>
      <c r="H23" s="461">
        <f>AF23</f>
        <v>69.313603587492779</v>
      </c>
      <c r="I23" s="629">
        <v>70</v>
      </c>
      <c r="J23" s="628">
        <v>70</v>
      </c>
      <c r="K23" s="278">
        <f>AI23</f>
        <v>65.540851684646029</v>
      </c>
      <c r="M23" s="358">
        <v>17</v>
      </c>
      <c r="N23" s="357" t="s">
        <v>36</v>
      </c>
      <c r="O23" s="402">
        <f>(Karnataka!BK15*1000)/365</f>
        <v>9888.5991431759994</v>
      </c>
      <c r="P23" s="342">
        <f>(Karnataka!BM15*1000)/365</f>
        <v>10768.802426124279</v>
      </c>
      <c r="Q23" s="570">
        <f>(Karnataka!BN15*1000)/365</f>
        <v>11220.317834475167</v>
      </c>
      <c r="R23" s="342">
        <f>(Karnataka!BO15*1000)/365</f>
        <v>11679.442420743891</v>
      </c>
      <c r="S23" s="342">
        <f>(Karnataka!BP15*1000)/365</f>
        <v>12146.176184930448</v>
      </c>
      <c r="T23" s="342">
        <f>(Karnataka!BQ15*1000)/365</f>
        <v>12620.519127034835</v>
      </c>
      <c r="U23" s="343">
        <f>(Karnataka!BR15*1000)/365</f>
        <v>13102.471247057058</v>
      </c>
      <c r="V23" s="632">
        <v>2100</v>
      </c>
      <c r="W23" s="404">
        <v>2000</v>
      </c>
      <c r="X23" s="404">
        <v>3000</v>
      </c>
      <c r="Y23" s="797">
        <v>3584</v>
      </c>
      <c r="Z23" s="795">
        <v>3475</v>
      </c>
      <c r="AA23" s="795">
        <v>0</v>
      </c>
      <c r="AB23" s="795">
        <v>4515</v>
      </c>
      <c r="AC23" s="373">
        <f t="shared" si="1"/>
        <v>78.763422709381601</v>
      </c>
      <c r="AD23" s="374">
        <f t="shared" si="2"/>
        <v>81.427832725873444</v>
      </c>
      <c r="AE23" s="374">
        <f t="shared" si="3"/>
        <v>73.262789483714073</v>
      </c>
      <c r="AF23" s="374">
        <f t="shared" si="4"/>
        <v>69.313603587492779</v>
      </c>
      <c r="AG23" s="374">
        <f t="shared" si="5"/>
        <v>71.390172947504468</v>
      </c>
      <c r="AH23" s="803">
        <f t="shared" si="5"/>
        <v>100</v>
      </c>
      <c r="AI23" s="804">
        <f t="shared" si="5"/>
        <v>65.540851684646029</v>
      </c>
    </row>
    <row r="24" spans="2:35" ht="15.6" x14ac:dyDescent="0.3">
      <c r="B24" s="358">
        <v>18</v>
      </c>
      <c r="C24" s="357" t="s">
        <v>37</v>
      </c>
      <c r="D24" s="349">
        <v>70</v>
      </c>
      <c r="E24" s="349">
        <v>70</v>
      </c>
      <c r="F24" s="349">
        <v>70</v>
      </c>
      <c r="G24" s="349">
        <v>70</v>
      </c>
      <c r="H24" s="349">
        <v>70</v>
      </c>
      <c r="I24" s="349">
        <v>70</v>
      </c>
      <c r="J24" s="349">
        <v>70</v>
      </c>
      <c r="K24" s="269">
        <v>70</v>
      </c>
      <c r="M24" s="358">
        <v>18</v>
      </c>
      <c r="N24" s="357" t="s">
        <v>37</v>
      </c>
      <c r="O24" s="402">
        <f>(Kerala!BK15*1000)/365</f>
        <v>7695.6131624399986</v>
      </c>
      <c r="P24" s="342">
        <f>(Kerala!BM15*1000)/365</f>
        <v>9345.8358900929616</v>
      </c>
      <c r="Q24" s="570">
        <f>(Kerala!BN15*1000)/365</f>
        <v>10197.072625577739</v>
      </c>
      <c r="R24" s="342">
        <f>(Kerala!BO15*1000)/365</f>
        <v>11065.726275501374</v>
      </c>
      <c r="S24" s="342">
        <f>(Kerala!BP15*1000)/365</f>
        <v>11951.796839863871</v>
      </c>
      <c r="T24" s="342">
        <f>(Kerala!BQ15*1000)/365</f>
        <v>12855.284318665237</v>
      </c>
      <c r="U24" s="343">
        <f>(Kerala!BR15*1000)/365</f>
        <v>13776.188711905459</v>
      </c>
      <c r="V24" s="632">
        <v>1739</v>
      </c>
      <c r="W24" s="404">
        <v>470</v>
      </c>
      <c r="X24" s="404">
        <v>390</v>
      </c>
      <c r="Y24" s="797">
        <v>390</v>
      </c>
      <c r="Z24" s="795">
        <v>0</v>
      </c>
      <c r="AA24" s="795">
        <v>0</v>
      </c>
      <c r="AB24" s="795">
        <v>437</v>
      </c>
      <c r="AC24" s="373">
        <f t="shared" si="1"/>
        <v>77.402710306599843</v>
      </c>
      <c r="AD24" s="374">
        <f t="shared" si="2"/>
        <v>94.971022329867537</v>
      </c>
      <c r="AE24" s="374">
        <f t="shared" si="3"/>
        <v>96.175372929856877</v>
      </c>
      <c r="AF24" s="374">
        <f t="shared" si="4"/>
        <v>96.475604128547545</v>
      </c>
      <c r="AG24" s="374">
        <f t="shared" si="5"/>
        <v>100</v>
      </c>
      <c r="AH24" s="803">
        <f t="shared" si="5"/>
        <v>100</v>
      </c>
      <c r="AI24" s="804">
        <f t="shared" si="5"/>
        <v>96.827859946326498</v>
      </c>
    </row>
    <row r="25" spans="2:35" ht="15.6" x14ac:dyDescent="0.3">
      <c r="B25" s="358">
        <v>19</v>
      </c>
      <c r="C25" s="357" t="s">
        <v>38</v>
      </c>
      <c r="D25" s="349">
        <v>70</v>
      </c>
      <c r="E25" s="349">
        <v>70</v>
      </c>
      <c r="F25" s="349">
        <v>70</v>
      </c>
      <c r="G25" s="411">
        <v>70</v>
      </c>
      <c r="H25" s="461">
        <v>100</v>
      </c>
      <c r="I25" s="629">
        <v>70</v>
      </c>
      <c r="J25" s="628">
        <v>70</v>
      </c>
      <c r="K25" s="278">
        <f>AI25</f>
        <v>36.297613026272927</v>
      </c>
      <c r="M25" s="358">
        <v>19</v>
      </c>
      <c r="N25" s="357" t="s">
        <v>38</v>
      </c>
      <c r="O25" s="360">
        <f>(Lakshadweep!BK15*1000)/365</f>
        <v>16.204890719999998</v>
      </c>
      <c r="P25" s="108">
        <f>(Lakshadweep!BM15*1000)/365</f>
        <v>19.47688572310199</v>
      </c>
      <c r="Q25" s="461">
        <f>(Lakshadweep!BN15*1000)/365</f>
        <v>21.164271062170041</v>
      </c>
      <c r="R25" s="108">
        <f>(Lakshadweep!BO15*1000)/365</f>
        <v>22.885914959582802</v>
      </c>
      <c r="S25" s="108">
        <f>(Lakshadweep!BP15*1000)/365</f>
        <v>24.64181741534026</v>
      </c>
      <c r="T25" s="108">
        <f>(Lakshadweep!BQ15*1000)/365</f>
        <v>26.431978429442427</v>
      </c>
      <c r="U25" s="278">
        <f>(Lakshadweep!BR15*1000)/365</f>
        <v>28.256398001889291</v>
      </c>
      <c r="V25" s="631">
        <v>4.2</v>
      </c>
      <c r="W25" s="795">
        <v>0</v>
      </c>
      <c r="X25" s="795">
        <v>0</v>
      </c>
      <c r="Y25" s="795">
        <v>0</v>
      </c>
      <c r="Z25" s="795">
        <v>0</v>
      </c>
      <c r="AA25" s="795">
        <v>0</v>
      </c>
      <c r="AB25" s="795">
        <v>18</v>
      </c>
      <c r="AC25" s="373">
        <f t="shared" si="1"/>
        <v>74.081898652877811</v>
      </c>
      <c r="AD25" s="374">
        <f t="shared" si="2"/>
        <v>100</v>
      </c>
      <c r="AE25" s="374">
        <f t="shared" si="3"/>
        <v>100</v>
      </c>
      <c r="AF25" s="374">
        <f t="shared" si="4"/>
        <v>100</v>
      </c>
      <c r="AG25" s="374">
        <f t="shared" si="5"/>
        <v>100</v>
      </c>
      <c r="AH25" s="803">
        <f t="shared" si="5"/>
        <v>100</v>
      </c>
      <c r="AI25" s="804">
        <f t="shared" si="5"/>
        <v>36.297613026272927</v>
      </c>
    </row>
    <row r="26" spans="2:35" ht="15.6" x14ac:dyDescent="0.3">
      <c r="B26" s="358">
        <v>20</v>
      </c>
      <c r="C26" s="357" t="s">
        <v>39</v>
      </c>
      <c r="D26" s="349">
        <v>70</v>
      </c>
      <c r="E26" s="349">
        <v>70</v>
      </c>
      <c r="F26" s="349">
        <v>70</v>
      </c>
      <c r="G26" s="349">
        <v>70</v>
      </c>
      <c r="H26" s="349">
        <v>70</v>
      </c>
      <c r="I26" s="349">
        <v>70</v>
      </c>
      <c r="J26" s="349">
        <v>70</v>
      </c>
      <c r="K26" s="278">
        <f>AI26</f>
        <v>34.309819653509635</v>
      </c>
      <c r="M26" s="358">
        <v>20</v>
      </c>
      <c r="N26" s="357" t="s">
        <v>39</v>
      </c>
      <c r="O26" s="402">
        <f>('Madhya Pradesh'!BK15*1000)/365</f>
        <v>7251.2901001533355</v>
      </c>
      <c r="P26" s="342">
        <f>('Madhya Pradesh'!BM15*1000)/365</f>
        <v>7809.9115582774211</v>
      </c>
      <c r="Q26" s="570">
        <f>('Madhya Pradesh'!BN15*1000)/365</f>
        <v>8096.0408412521474</v>
      </c>
      <c r="R26" s="342">
        <f>('Madhya Pradesh'!BO15*1000)/365</f>
        <v>8386.7158268353232</v>
      </c>
      <c r="S26" s="342">
        <f>('Madhya Pradesh'!BP15*1000)/365</f>
        <v>8681.936515026955</v>
      </c>
      <c r="T26" s="342">
        <f>('Madhya Pradesh'!BQ15*1000)/365</f>
        <v>8981.7029058270418</v>
      </c>
      <c r="U26" s="343">
        <f>('Madhya Pradesh'!BR15*1000)/365</f>
        <v>9286.0149992355819</v>
      </c>
      <c r="V26" s="632">
        <v>975</v>
      </c>
      <c r="W26" s="404">
        <v>802</v>
      </c>
      <c r="X26" s="641">
        <v>0</v>
      </c>
      <c r="Y26" s="797">
        <v>0</v>
      </c>
      <c r="Z26" s="795">
        <v>1141</v>
      </c>
      <c r="AA26" s="802">
        <v>2272.5</v>
      </c>
      <c r="AB26" s="795">
        <v>6100</v>
      </c>
      <c r="AC26" s="373">
        <f t="shared" si="1"/>
        <v>86.554116763589661</v>
      </c>
      <c r="AD26" s="374">
        <f t="shared" si="2"/>
        <v>89.730997668597269</v>
      </c>
      <c r="AE26" s="374">
        <f t="shared" si="3"/>
        <v>100</v>
      </c>
      <c r="AF26" s="374">
        <f t="shared" si="4"/>
        <v>100</v>
      </c>
      <c r="AG26" s="374">
        <f t="shared" si="5"/>
        <v>86.857770751662116</v>
      </c>
      <c r="AH26" s="803">
        <f t="shared" si="5"/>
        <v>74.698561911620629</v>
      </c>
      <c r="AI26" s="804">
        <f t="shared" si="5"/>
        <v>34.309819653509635</v>
      </c>
    </row>
    <row r="27" spans="2:35" ht="15.6" x14ac:dyDescent="0.3">
      <c r="B27" s="358">
        <v>21</v>
      </c>
      <c r="C27" s="357" t="s">
        <v>40</v>
      </c>
      <c r="D27" s="349">
        <v>70</v>
      </c>
      <c r="E27" s="349">
        <v>70</v>
      </c>
      <c r="F27" s="349">
        <v>70</v>
      </c>
      <c r="G27" s="411">
        <v>70</v>
      </c>
      <c r="H27" s="461">
        <f>AF27</f>
        <v>66.904756262865789</v>
      </c>
      <c r="I27" s="461">
        <f t="shared" ref="I27" si="7">AG27</f>
        <v>65.459370124115878</v>
      </c>
      <c r="J27" s="461">
        <v>70</v>
      </c>
      <c r="K27" s="278">
        <f>AI27</f>
        <v>45.787594656904851</v>
      </c>
      <c r="M27" s="358">
        <v>21</v>
      </c>
      <c r="N27" s="357" t="s">
        <v>40</v>
      </c>
      <c r="O27" s="402">
        <f>(Maharashtra!BK15*1000)/365</f>
        <v>18406.627501095001</v>
      </c>
      <c r="P27" s="342">
        <f>(Maharashtra!BM15*1000)/365</f>
        <v>19747.341460521715</v>
      </c>
      <c r="Q27" s="570">
        <f>(Maharashtra!BN15*1000)/365</f>
        <v>20433.625947210592</v>
      </c>
      <c r="R27" s="342">
        <f>(Maharashtra!BO15*1000)/365</f>
        <v>21130.528771883146</v>
      </c>
      <c r="S27" s="342">
        <f>(Maharashtra!BP15*1000)/365</f>
        <v>21838.049934539376</v>
      </c>
      <c r="T27" s="342">
        <f>(Maharashtra!BQ15*1000)/365</f>
        <v>22556.189435179291</v>
      </c>
      <c r="U27" s="343">
        <f>(Maharashtra!BR15*1000)/365</f>
        <v>23284.947273802878</v>
      </c>
      <c r="V27" s="632">
        <v>2080</v>
      </c>
      <c r="W27" s="404">
        <v>4700</v>
      </c>
      <c r="X27" s="404">
        <v>5927</v>
      </c>
      <c r="Y27" s="797">
        <v>6993.2</v>
      </c>
      <c r="Z27" s="795">
        <v>7543</v>
      </c>
      <c r="AA27" s="797">
        <v>0</v>
      </c>
      <c r="AB27" s="795">
        <v>12623.33</v>
      </c>
      <c r="AC27" s="373">
        <f t="shared" si="1"/>
        <v>88.699722424022212</v>
      </c>
      <c r="AD27" s="374">
        <f t="shared" si="2"/>
        <v>76.199327846758024</v>
      </c>
      <c r="AE27" s="374">
        <f t="shared" si="3"/>
        <v>70.993890094141136</v>
      </c>
      <c r="AF27" s="374">
        <f t="shared" si="4"/>
        <v>66.904756262865789</v>
      </c>
      <c r="AG27" s="374">
        <f t="shared" si="5"/>
        <v>65.459370124115878</v>
      </c>
      <c r="AH27" s="803">
        <f t="shared" si="5"/>
        <v>100</v>
      </c>
      <c r="AI27" s="804">
        <f t="shared" si="5"/>
        <v>45.787594656904851</v>
      </c>
    </row>
    <row r="28" spans="2:35" ht="15.6" x14ac:dyDescent="0.3">
      <c r="B28" s="358">
        <v>22</v>
      </c>
      <c r="C28" s="357" t="s">
        <v>41</v>
      </c>
      <c r="D28" s="349">
        <v>70</v>
      </c>
      <c r="E28" s="349">
        <v>70</v>
      </c>
      <c r="F28" s="349">
        <v>70</v>
      </c>
      <c r="G28" s="411">
        <v>70</v>
      </c>
      <c r="H28" s="461">
        <v>70</v>
      </c>
      <c r="I28" s="461">
        <v>70</v>
      </c>
      <c r="J28" s="628">
        <v>70</v>
      </c>
      <c r="K28" s="278">
        <f>AI28</f>
        <v>67.01660752930691</v>
      </c>
      <c r="M28" s="358">
        <v>22</v>
      </c>
      <c r="N28" s="357" t="s">
        <v>41</v>
      </c>
      <c r="O28" s="360">
        <f>(Manipur!BK15*1000)/365</f>
        <v>170.09067383199994</v>
      </c>
      <c r="P28" s="108">
        <f>(Manipur!BM15*1000)/365</f>
        <v>189.86208657053461</v>
      </c>
      <c r="Q28" s="461">
        <f>(Manipur!BN15*1000)/365</f>
        <v>200.02685186740419</v>
      </c>
      <c r="R28" s="108">
        <f>(Manipur!BO15*1000)/365</f>
        <v>210.37765644934188</v>
      </c>
      <c r="S28" s="108">
        <f>(Manipur!BP15*1000)/365</f>
        <v>220.9145003163477</v>
      </c>
      <c r="T28" s="108">
        <f>(Manipur!BQ15*1000)/365</f>
        <v>231.63738346842177</v>
      </c>
      <c r="U28" s="278">
        <f>(Manipur!BR15*1000)/365</f>
        <v>242.54630590556388</v>
      </c>
      <c r="V28" s="631">
        <v>2.5</v>
      </c>
      <c r="W28" s="356">
        <v>0</v>
      </c>
      <c r="X28" s="356">
        <v>0</v>
      </c>
      <c r="Y28" s="797">
        <v>0</v>
      </c>
      <c r="Z28" s="795">
        <v>0</v>
      </c>
      <c r="AA28" s="797">
        <v>0</v>
      </c>
      <c r="AB28" s="795">
        <v>80</v>
      </c>
      <c r="AC28" s="373">
        <f t="shared" si="1"/>
        <v>98.530195722271472</v>
      </c>
      <c r="AD28" s="374">
        <f t="shared" si="2"/>
        <v>100</v>
      </c>
      <c r="AE28" s="374">
        <f t="shared" si="3"/>
        <v>100</v>
      </c>
      <c r="AF28" s="374">
        <f t="shared" si="4"/>
        <v>100</v>
      </c>
      <c r="AG28" s="374">
        <f t="shared" si="5"/>
        <v>100</v>
      </c>
      <c r="AH28" s="803">
        <f t="shared" si="5"/>
        <v>100</v>
      </c>
      <c r="AI28" s="804">
        <f t="shared" si="5"/>
        <v>67.01660752930691</v>
      </c>
    </row>
    <row r="29" spans="2:35" ht="15.6" x14ac:dyDescent="0.3">
      <c r="B29" s="358">
        <v>23</v>
      </c>
      <c r="C29" s="357" t="s">
        <v>42</v>
      </c>
      <c r="D29" s="349">
        <v>70</v>
      </c>
      <c r="E29" s="108">
        <f>AC29</f>
        <v>53.974859879176364</v>
      </c>
      <c r="F29" s="108">
        <f>AD29</f>
        <v>58.549914142154094</v>
      </c>
      <c r="G29" s="411">
        <v>70</v>
      </c>
      <c r="H29" s="411">
        <v>70</v>
      </c>
      <c r="I29" s="411">
        <v>70</v>
      </c>
      <c r="J29" s="411">
        <v>70</v>
      </c>
      <c r="K29" s="269">
        <v>70</v>
      </c>
      <c r="M29" s="358">
        <v>23</v>
      </c>
      <c r="N29" s="357" t="s">
        <v>42</v>
      </c>
      <c r="O29" s="360">
        <f>(Meghalaya!BK15*1000)/365</f>
        <v>217.27255959999991</v>
      </c>
      <c r="P29" s="108">
        <f>(Meghalaya!BM15*1000)/365</f>
        <v>236.4289433225625</v>
      </c>
      <c r="Q29" s="461">
        <f>(Meghalaya!BN15*1000)/365</f>
        <v>246.25464131310028</v>
      </c>
      <c r="R29" s="108">
        <f>(Meghalaya!BO15*1000)/365</f>
        <v>256.24534338980891</v>
      </c>
      <c r="S29" s="108">
        <f>(Meghalaya!BP15*1000)/365</f>
        <v>266.40104955268862</v>
      </c>
      <c r="T29" s="108">
        <f>(Meghalaya!BQ15*1000)/365</f>
        <v>276.72175980173915</v>
      </c>
      <c r="U29" s="278">
        <f>(Meghalaya!BR15*1000)/365</f>
        <v>287.2074741369608</v>
      </c>
      <c r="V29" s="631">
        <v>100</v>
      </c>
      <c r="W29" s="356">
        <v>98</v>
      </c>
      <c r="X29" s="356">
        <v>55</v>
      </c>
      <c r="Y29" s="797">
        <v>36</v>
      </c>
      <c r="Z29" s="795">
        <v>36</v>
      </c>
      <c r="AA29" s="802">
        <v>36</v>
      </c>
      <c r="AB29" s="795">
        <v>8.7200000000000006</v>
      </c>
      <c r="AC29" s="373">
        <f t="shared" si="1"/>
        <v>53.974859879176364</v>
      </c>
      <c r="AD29" s="374">
        <f t="shared" si="2"/>
        <v>58.549914142154094</v>
      </c>
      <c r="AE29" s="374">
        <f t="shared" si="3"/>
        <v>77.665395581287626</v>
      </c>
      <c r="AF29" s="374">
        <f t="shared" si="4"/>
        <v>85.950964211187397</v>
      </c>
      <c r="AG29" s="374">
        <f t="shared" si="5"/>
        <v>86.486539726308422</v>
      </c>
      <c r="AH29" s="803">
        <f t="shared" si="5"/>
        <v>86.99054240411283</v>
      </c>
      <c r="AI29" s="804">
        <f t="shared" si="5"/>
        <v>96.963867313619517</v>
      </c>
    </row>
    <row r="30" spans="2:35" ht="15.6" x14ac:dyDescent="0.3">
      <c r="B30" s="358">
        <v>24</v>
      </c>
      <c r="C30" s="357" t="s">
        <v>43</v>
      </c>
      <c r="D30" s="349">
        <v>70</v>
      </c>
      <c r="E30" s="349">
        <v>70</v>
      </c>
      <c r="F30" s="349">
        <v>70</v>
      </c>
      <c r="G30" s="349">
        <v>70</v>
      </c>
      <c r="H30" s="349">
        <v>70</v>
      </c>
      <c r="I30" s="349">
        <v>70</v>
      </c>
      <c r="J30" s="349">
        <v>70</v>
      </c>
      <c r="K30" s="269">
        <v>70</v>
      </c>
      <c r="M30" s="358">
        <v>24</v>
      </c>
      <c r="N30" s="357" t="s">
        <v>43</v>
      </c>
      <c r="O30" s="360">
        <f>(Mizoram!BK15*1000)/365</f>
        <v>153.40615930000001</v>
      </c>
      <c r="P30" s="108">
        <f>(Mizoram!BM15*1000)/365</f>
        <v>166.4687002692842</v>
      </c>
      <c r="Q30" s="461">
        <f>(Mizoram!BN15*1000)/365</f>
        <v>173.16645414077448</v>
      </c>
      <c r="R30" s="108">
        <f>(Mizoram!BO15*1000)/365</f>
        <v>179.9751969368302</v>
      </c>
      <c r="S30" s="108">
        <f>(Mizoram!BP15*1000)/365</f>
        <v>186.89492865745135</v>
      </c>
      <c r="T30" s="108">
        <f>(Mizoram!BQ15*1000)/365</f>
        <v>193.92564930263796</v>
      </c>
      <c r="U30" s="278">
        <f>(Mizoram!BR15*1000)/365</f>
        <v>201.06735887239003</v>
      </c>
      <c r="V30" s="631">
        <v>0</v>
      </c>
      <c r="W30" s="356">
        <v>0</v>
      </c>
      <c r="X30" s="356">
        <v>0</v>
      </c>
      <c r="Y30" s="797">
        <v>0</v>
      </c>
      <c r="Z30" s="795">
        <v>0</v>
      </c>
      <c r="AA30" s="797">
        <v>0</v>
      </c>
      <c r="AB30" s="795">
        <v>29.22</v>
      </c>
      <c r="AC30" s="373">
        <f t="shared" si="1"/>
        <v>100</v>
      </c>
      <c r="AD30" s="374">
        <f t="shared" si="2"/>
        <v>100</v>
      </c>
      <c r="AE30" s="374">
        <f t="shared" si="3"/>
        <v>100</v>
      </c>
      <c r="AF30" s="374">
        <f t="shared" si="4"/>
        <v>100</v>
      </c>
      <c r="AG30" s="374">
        <f t="shared" si="5"/>
        <v>100</v>
      </c>
      <c r="AH30" s="803">
        <f t="shared" si="5"/>
        <v>100</v>
      </c>
      <c r="AI30" s="804">
        <f t="shared" si="5"/>
        <v>85.467556661673342</v>
      </c>
    </row>
    <row r="31" spans="2:35" ht="15.6" x14ac:dyDescent="0.3">
      <c r="B31" s="358">
        <v>25</v>
      </c>
      <c r="C31" s="357" t="s">
        <v>44</v>
      </c>
      <c r="D31" s="349">
        <v>70</v>
      </c>
      <c r="E31" s="349">
        <v>70</v>
      </c>
      <c r="F31" s="349">
        <v>70</v>
      </c>
      <c r="G31" s="349">
        <v>70</v>
      </c>
      <c r="H31" s="349">
        <v>70</v>
      </c>
      <c r="I31" s="349">
        <v>70</v>
      </c>
      <c r="J31" s="108">
        <f>AH31</f>
        <v>11.022861851578124</v>
      </c>
      <c r="K31" s="278">
        <f>AI31</f>
        <v>18.069092274358734</v>
      </c>
      <c r="M31" s="358">
        <v>25</v>
      </c>
      <c r="N31" s="357" t="s">
        <v>44</v>
      </c>
      <c r="O31" s="360">
        <f>(Nagaland!BK15*1000)/365</f>
        <v>104.16932090399997</v>
      </c>
      <c r="P31" s="108">
        <f>(Nagaland!BM15*1000)/365</f>
        <v>120.91767114430007</v>
      </c>
      <c r="Q31" s="461">
        <f>(Nagaland!BN15*1000)/365</f>
        <v>129.54563494487519</v>
      </c>
      <c r="R31" s="108">
        <f>(Nagaland!BO15*1000)/365</f>
        <v>138.34279119906699</v>
      </c>
      <c r="S31" s="108">
        <f>(Nagaland!BP15*1000)/365</f>
        <v>147.30913990687552</v>
      </c>
      <c r="T31" s="108">
        <f>(Nagaland!BQ15*1000)/365</f>
        <v>156.44468106830078</v>
      </c>
      <c r="U31" s="278">
        <f>(Nagaland!BR15*1000)/365</f>
        <v>165.74941468334271</v>
      </c>
      <c r="V31" s="631">
        <v>0</v>
      </c>
      <c r="W31" s="356">
        <v>18</v>
      </c>
      <c r="X31" s="356">
        <v>0</v>
      </c>
      <c r="Y31" s="797">
        <v>0</v>
      </c>
      <c r="Z31" s="795">
        <v>28</v>
      </c>
      <c r="AA31" s="801">
        <v>139.19999999999999</v>
      </c>
      <c r="AB31" s="795">
        <v>135.80000000000001</v>
      </c>
      <c r="AC31" s="373">
        <f t="shared" si="1"/>
        <v>100</v>
      </c>
      <c r="AD31" s="374">
        <f t="shared" si="2"/>
        <v>85.113838341693452</v>
      </c>
      <c r="AE31" s="374">
        <f t="shared" si="3"/>
        <v>100</v>
      </c>
      <c r="AF31" s="374">
        <f t="shared" si="4"/>
        <v>100</v>
      </c>
      <c r="AG31" s="374">
        <f t="shared" si="5"/>
        <v>80.992353890803543</v>
      </c>
      <c r="AH31" s="803">
        <f t="shared" si="5"/>
        <v>11.022861851578124</v>
      </c>
      <c r="AI31" s="804">
        <f t="shared" si="5"/>
        <v>18.069092274358734</v>
      </c>
    </row>
    <row r="32" spans="2:35" ht="15.6" x14ac:dyDescent="0.3">
      <c r="B32" s="358">
        <v>26</v>
      </c>
      <c r="C32" s="357" t="s">
        <v>45</v>
      </c>
      <c r="D32" s="349">
        <v>70</v>
      </c>
      <c r="E32" s="349">
        <v>70</v>
      </c>
      <c r="F32" s="349">
        <v>70</v>
      </c>
      <c r="G32" s="349">
        <v>70</v>
      </c>
      <c r="H32" s="349">
        <v>70</v>
      </c>
      <c r="I32" s="349">
        <v>70</v>
      </c>
      <c r="J32" s="349">
        <v>70</v>
      </c>
      <c r="K32" s="269">
        <v>70</v>
      </c>
      <c r="M32" s="358">
        <v>26</v>
      </c>
      <c r="N32" s="357" t="s">
        <v>45</v>
      </c>
      <c r="O32" s="402">
        <f>(Odisha!BK15*1000)/365</f>
        <v>2705.8765029120004</v>
      </c>
      <c r="P32" s="342">
        <f>(Odisha!BM15*1000)/365</f>
        <v>2921.257299579659</v>
      </c>
      <c r="Q32" s="570">
        <f>(Odisha!BN15*1000)/365</f>
        <v>3031.6158359483752</v>
      </c>
      <c r="R32" s="342">
        <f>(Odisha!BO15*1000)/365</f>
        <v>3143.7531310070158</v>
      </c>
      <c r="S32" s="342">
        <f>(Odisha!BP15*1000)/365</f>
        <v>3257.6691847555803</v>
      </c>
      <c r="T32" s="342">
        <f>(Odisha!BQ15*1000)/365</f>
        <v>3373.3639971940702</v>
      </c>
      <c r="U32" s="343">
        <f>(Odisha!BR15*1000)/365</f>
        <v>3490.8375683224835</v>
      </c>
      <c r="V32" s="631">
        <v>33</v>
      </c>
      <c r="W32" s="356">
        <v>30</v>
      </c>
      <c r="X32" s="356">
        <v>30</v>
      </c>
      <c r="Y32" s="797">
        <v>30</v>
      </c>
      <c r="Z32" s="795">
        <v>30</v>
      </c>
      <c r="AA32" s="797">
        <v>0</v>
      </c>
      <c r="AB32" s="795">
        <v>91.63</v>
      </c>
      <c r="AC32" s="373">
        <f t="shared" si="1"/>
        <v>98.780432145942868</v>
      </c>
      <c r="AD32" s="374">
        <f t="shared" si="2"/>
        <v>98.973044928143892</v>
      </c>
      <c r="AE32" s="374">
        <f t="shared" si="3"/>
        <v>99.010428707876997</v>
      </c>
      <c r="AF32" s="374">
        <f t="shared" si="4"/>
        <v>99.045726596528581</v>
      </c>
      <c r="AG32" s="374">
        <f t="shared" si="5"/>
        <v>99.079096178937192</v>
      </c>
      <c r="AH32" s="803">
        <f t="shared" si="5"/>
        <v>100</v>
      </c>
      <c r="AI32" s="804">
        <f t="shared" si="5"/>
        <v>97.375128512667146</v>
      </c>
    </row>
    <row r="33" spans="2:39" ht="15.6" x14ac:dyDescent="0.3">
      <c r="B33" s="358">
        <v>27</v>
      </c>
      <c r="C33" s="357" t="s">
        <v>46</v>
      </c>
      <c r="D33" s="349">
        <v>70</v>
      </c>
      <c r="E33" s="349">
        <v>70</v>
      </c>
      <c r="F33" s="349">
        <v>70</v>
      </c>
      <c r="G33" s="349">
        <v>70</v>
      </c>
      <c r="H33" s="349">
        <v>70</v>
      </c>
      <c r="I33" s="349">
        <v>70</v>
      </c>
      <c r="J33" s="349">
        <v>70</v>
      </c>
      <c r="K33" s="269">
        <v>70</v>
      </c>
      <c r="M33" s="358">
        <v>27</v>
      </c>
      <c r="N33" s="357" t="s">
        <v>46</v>
      </c>
      <c r="O33" s="360">
        <f>(Puducherry!BK15*1000)/365</f>
        <v>539.95296656400012</v>
      </c>
      <c r="P33" s="108">
        <f>(Puducherry!BM15*1000)/365</f>
        <v>587.94400354749177</v>
      </c>
      <c r="Q33" s="461">
        <f>(Puducherry!BN15*1000)/365</f>
        <v>612.56148238496939</v>
      </c>
      <c r="R33" s="108">
        <f>(Puducherry!BO15*1000)/365</f>
        <v>637.59360145293499</v>
      </c>
      <c r="S33" s="108">
        <f>(Puducherry!BP15*1000)/365</f>
        <v>663.04036075138845</v>
      </c>
      <c r="T33" s="108">
        <f>(Puducherry!BQ15*1000)/365</f>
        <v>688.90176028032988</v>
      </c>
      <c r="U33" s="278">
        <f>(Puducherry!BR15*1000)/365</f>
        <v>715.17780003975906</v>
      </c>
      <c r="V33" s="631">
        <v>0</v>
      </c>
      <c r="W33" s="356">
        <v>0</v>
      </c>
      <c r="X33" s="356">
        <v>0</v>
      </c>
      <c r="Y33" s="797">
        <v>10</v>
      </c>
      <c r="Z33" s="795">
        <v>10</v>
      </c>
      <c r="AA33" s="797">
        <v>0</v>
      </c>
      <c r="AB33" s="795">
        <v>24</v>
      </c>
      <c r="AC33" s="373">
        <f t="shared" si="1"/>
        <v>100</v>
      </c>
      <c r="AD33" s="374">
        <f t="shared" si="2"/>
        <v>100</v>
      </c>
      <c r="AE33" s="374">
        <f t="shared" si="3"/>
        <v>100</v>
      </c>
      <c r="AF33" s="374">
        <f t="shared" si="4"/>
        <v>98.431602830202152</v>
      </c>
      <c r="AG33" s="374">
        <f t="shared" si="5"/>
        <v>98.491796187389326</v>
      </c>
      <c r="AH33" s="803">
        <f t="shared" si="5"/>
        <v>100</v>
      </c>
      <c r="AI33" s="804">
        <f t="shared" si="5"/>
        <v>96.644191136991992</v>
      </c>
    </row>
    <row r="34" spans="2:39" ht="15.6" x14ac:dyDescent="0.3">
      <c r="B34" s="358">
        <v>28</v>
      </c>
      <c r="C34" s="357" t="s">
        <v>47</v>
      </c>
      <c r="D34" s="349">
        <v>70</v>
      </c>
      <c r="E34" s="349">
        <v>70</v>
      </c>
      <c r="F34" s="349">
        <v>70</v>
      </c>
      <c r="G34" s="349">
        <v>70</v>
      </c>
      <c r="H34" s="349">
        <v>70</v>
      </c>
      <c r="I34" s="349">
        <v>70</v>
      </c>
      <c r="J34" s="349">
        <v>70</v>
      </c>
      <c r="K34" s="269">
        <v>70</v>
      </c>
      <c r="M34" s="358">
        <v>28</v>
      </c>
      <c r="N34" s="357" t="s">
        <v>47</v>
      </c>
      <c r="O34" s="402">
        <f>(Punjab!BK15*1000)/365</f>
        <v>5468.5781087280011</v>
      </c>
      <c r="P34" s="342">
        <f>(Punjab!BM15*1000)/365</f>
        <v>5891.7406181800434</v>
      </c>
      <c r="Q34" s="570">
        <f>(Punjab!BN15*1000)/365</f>
        <v>6108.4976288860162</v>
      </c>
      <c r="R34" s="342">
        <f>(Punjab!BO15*1000)/365</f>
        <v>6328.7051435786252</v>
      </c>
      <c r="S34" s="342">
        <f>(Punjab!BP15*1000)/365</f>
        <v>6552.3631622578678</v>
      </c>
      <c r="T34" s="342">
        <f>(Punjab!BQ15*1000)/365</f>
        <v>6779.4716849237493</v>
      </c>
      <c r="U34" s="343">
        <f>(Punjab!BR15*1000)/365</f>
        <v>7010.0307115762598</v>
      </c>
      <c r="V34" s="631">
        <v>0</v>
      </c>
      <c r="W34" s="356">
        <v>32</v>
      </c>
      <c r="X34" s="356">
        <v>350</v>
      </c>
      <c r="Y34" s="797">
        <v>4</v>
      </c>
      <c r="Z34" s="797">
        <v>39.18</v>
      </c>
      <c r="AA34" s="797">
        <v>0</v>
      </c>
      <c r="AB34" s="797">
        <v>917.56</v>
      </c>
      <c r="AC34" s="373">
        <f t="shared" si="1"/>
        <v>100</v>
      </c>
      <c r="AD34" s="374">
        <f t="shared" si="2"/>
        <v>99.456866789056221</v>
      </c>
      <c r="AE34" s="374">
        <f t="shared" si="3"/>
        <v>94.270276895174504</v>
      </c>
      <c r="AF34" s="374">
        <f t="shared" si="4"/>
        <v>99.93679591781806</v>
      </c>
      <c r="AG34" s="374">
        <f t="shared" si="5"/>
        <v>99.402047795127103</v>
      </c>
      <c r="AH34" s="803">
        <f t="shared" si="5"/>
        <v>100</v>
      </c>
      <c r="AI34" s="804">
        <f t="shared" si="5"/>
        <v>86.91075634683375</v>
      </c>
    </row>
    <row r="35" spans="2:39" ht="15.6" x14ac:dyDescent="0.3">
      <c r="B35" s="358">
        <v>29</v>
      </c>
      <c r="C35" s="357" t="s">
        <v>48</v>
      </c>
      <c r="D35" s="349">
        <v>70</v>
      </c>
      <c r="E35" s="349">
        <v>70</v>
      </c>
      <c r="F35" s="349">
        <v>70</v>
      </c>
      <c r="G35" s="349">
        <v>70</v>
      </c>
      <c r="H35" s="349">
        <v>70</v>
      </c>
      <c r="I35" s="349">
        <v>70</v>
      </c>
      <c r="J35" s="349">
        <v>70</v>
      </c>
      <c r="K35" s="269">
        <v>70</v>
      </c>
      <c r="M35" s="358">
        <v>29</v>
      </c>
      <c r="N35" s="357" t="s">
        <v>48</v>
      </c>
      <c r="O35" s="402">
        <f>(Rajasthan!BK15*1000)/365</f>
        <v>7135.4418805799987</v>
      </c>
      <c r="P35" s="342">
        <f>(Rajasthan!BM15*1000)/365</f>
        <v>7733.6708777296499</v>
      </c>
      <c r="Q35" s="570">
        <f>(Rajasthan!BN15*1000)/365</f>
        <v>8040.3619803061565</v>
      </c>
      <c r="R35" s="342">
        <f>(Rajasthan!BO15*1000)/365</f>
        <v>8352.1041522171181</v>
      </c>
      <c r="S35" s="342">
        <f>(Rajasthan!BP15*1000)/365</f>
        <v>8668.8973934625319</v>
      </c>
      <c r="T35" s="342">
        <f>(Rajasthan!BQ15*1000)/365</f>
        <v>8990.7417040424007</v>
      </c>
      <c r="U35" s="343">
        <f>(Rajasthan!BR15*1000)/365</f>
        <v>9317.6370839567244</v>
      </c>
      <c r="V35" s="631">
        <v>0</v>
      </c>
      <c r="W35" s="356">
        <v>490</v>
      </c>
      <c r="X35" s="356">
        <v>490</v>
      </c>
      <c r="Y35" s="797">
        <v>490</v>
      </c>
      <c r="Z35" s="795">
        <v>0</v>
      </c>
      <c r="AA35" s="797">
        <v>0</v>
      </c>
      <c r="AB35" s="795">
        <v>780.18</v>
      </c>
      <c r="AC35" s="373">
        <f t="shared" si="1"/>
        <v>100</v>
      </c>
      <c r="AD35" s="374">
        <f t="shared" si="2"/>
        <v>93.664069654023763</v>
      </c>
      <c r="AE35" s="374">
        <f t="shared" si="3"/>
        <v>93.905747014870812</v>
      </c>
      <c r="AF35" s="374">
        <f t="shared" si="4"/>
        <v>94.133214923212776</v>
      </c>
      <c r="AG35" s="374">
        <f t="shared" si="5"/>
        <v>100</v>
      </c>
      <c r="AH35" s="803">
        <f t="shared" si="5"/>
        <v>100</v>
      </c>
      <c r="AI35" s="804">
        <f t="shared" si="5"/>
        <v>91.626847096853254</v>
      </c>
    </row>
    <row r="36" spans="2:39" ht="15.6" x14ac:dyDescent="0.3">
      <c r="B36" s="358">
        <v>30</v>
      </c>
      <c r="C36" s="357" t="s">
        <v>49</v>
      </c>
      <c r="D36" s="349">
        <v>70</v>
      </c>
      <c r="E36" s="108">
        <f>AC36</f>
        <v>55.874704152080945</v>
      </c>
      <c r="F36" s="349">
        <v>70</v>
      </c>
      <c r="G36" s="349">
        <v>70</v>
      </c>
      <c r="H36" s="349">
        <v>70</v>
      </c>
      <c r="I36" s="349">
        <v>70</v>
      </c>
      <c r="J36" s="349">
        <v>70</v>
      </c>
      <c r="K36" s="269">
        <v>70</v>
      </c>
      <c r="M36" s="358">
        <v>30</v>
      </c>
      <c r="N36" s="357" t="s">
        <v>49</v>
      </c>
      <c r="O36" s="360">
        <f>(Sikkim!BK15*1000)/365</f>
        <v>72.520760223999986</v>
      </c>
      <c r="P36" s="108">
        <f>(Sikkim!BM15*1000)/365</f>
        <v>97.545961842140784</v>
      </c>
      <c r="Q36" s="461">
        <f>(Sikkim!BN15*1000)/365</f>
        <v>110.47400507580777</v>
      </c>
      <c r="R36" s="108">
        <f>(Sikkim!BO15*1000)/365</f>
        <v>123.67900992587248</v>
      </c>
      <c r="S36" s="108">
        <f>(Sikkim!BP15*1000)/365</f>
        <v>137.16097639233496</v>
      </c>
      <c r="T36" s="108">
        <f>(Sikkim!BQ15*1000)/365</f>
        <v>150.9199044751951</v>
      </c>
      <c r="U36" s="278">
        <f>(Sikkim!BR15*1000)/365</f>
        <v>164.95579417445299</v>
      </c>
      <c r="V36" s="631">
        <v>32</v>
      </c>
      <c r="W36" s="809">
        <v>0.3</v>
      </c>
      <c r="X36" s="809">
        <v>0.3</v>
      </c>
      <c r="Y36" s="797">
        <v>0.3</v>
      </c>
      <c r="Z36" s="795">
        <v>11.05</v>
      </c>
      <c r="AA36" s="802">
        <v>7.5</v>
      </c>
      <c r="AB36" s="795">
        <v>13.05</v>
      </c>
      <c r="AC36" s="373">
        <f t="shared" si="1"/>
        <v>55.874704152080945</v>
      </c>
      <c r="AD36" s="374">
        <f t="shared" si="2"/>
        <v>99.692452671197714</v>
      </c>
      <c r="AE36" s="374">
        <f t="shared" si="3"/>
        <v>99.728442904016973</v>
      </c>
      <c r="AF36" s="374">
        <f t="shared" si="4"/>
        <v>99.757436609348829</v>
      </c>
      <c r="AG36" s="374">
        <f t="shared" si="5"/>
        <v>91.943772718274758</v>
      </c>
      <c r="AH36" s="803">
        <f t="shared" si="5"/>
        <v>95.030476578897733</v>
      </c>
      <c r="AI36" s="804">
        <f t="shared" si="5"/>
        <v>92.088789566131481</v>
      </c>
    </row>
    <row r="37" spans="2:39" ht="15.6" x14ac:dyDescent="0.3">
      <c r="B37" s="358">
        <v>31</v>
      </c>
      <c r="C37" s="357" t="s">
        <v>50</v>
      </c>
      <c r="D37" s="349">
        <v>70</v>
      </c>
      <c r="E37" s="349">
        <v>70</v>
      </c>
      <c r="F37" s="349">
        <v>70</v>
      </c>
      <c r="G37" s="349">
        <v>70</v>
      </c>
      <c r="H37" s="349">
        <v>70</v>
      </c>
      <c r="I37" s="349">
        <v>70</v>
      </c>
      <c r="J37" s="349">
        <v>70</v>
      </c>
      <c r="K37" s="269">
        <v>70</v>
      </c>
      <c r="M37" s="358">
        <v>31</v>
      </c>
      <c r="N37" s="357" t="s">
        <v>50</v>
      </c>
      <c r="O37" s="402">
        <f>('Tamil Nadu'!BK15*1000)/365</f>
        <v>18611.786981973324</v>
      </c>
      <c r="P37" s="342">
        <f>('Tamil Nadu'!BM15*1000)/365</f>
        <v>20097.244671314249</v>
      </c>
      <c r="Q37" s="570">
        <f>('Tamil Nadu'!BN15*1000)/365</f>
        <v>20858.397315859511</v>
      </c>
      <c r="R37" s="342">
        <f>('Tamil Nadu'!BO15*1000)/365</f>
        <v>21631.832493654645</v>
      </c>
      <c r="S37" s="342">
        <f>('Tamil Nadu'!BP15*1000)/365</f>
        <v>22417.550204699644</v>
      </c>
      <c r="T37" s="342">
        <f>('Tamil Nadu'!BQ15*1000)/365</f>
        <v>23215.550448994516</v>
      </c>
      <c r="U37" s="343">
        <f>('Tamil Nadu'!BR15*1000)/365</f>
        <v>24025.833226539256</v>
      </c>
      <c r="V37" s="631">
        <v>603</v>
      </c>
      <c r="W37" s="404">
        <v>1607</v>
      </c>
      <c r="X37" s="404">
        <v>1607</v>
      </c>
      <c r="Y37" s="797">
        <v>1607</v>
      </c>
      <c r="Z37" s="797">
        <v>4776.22</v>
      </c>
      <c r="AA37" s="801">
        <v>5307.15</v>
      </c>
      <c r="AB37" s="797">
        <v>7196</v>
      </c>
      <c r="AC37" s="373">
        <f t="shared" si="1"/>
        <v>96.76011765778297</v>
      </c>
      <c r="AD37" s="374">
        <f t="shared" si="2"/>
        <v>92.00387900788337</v>
      </c>
      <c r="AE37" s="374">
        <f t="shared" si="3"/>
        <v>92.295668858612984</v>
      </c>
      <c r="AF37" s="374">
        <f t="shared" si="4"/>
        <v>92.571133303332545</v>
      </c>
      <c r="AG37" s="374">
        <f t="shared" si="5"/>
        <v>78.694282129905929</v>
      </c>
      <c r="AH37" s="803">
        <f t="shared" si="5"/>
        <v>77.13967621978199</v>
      </c>
      <c r="AI37" s="804">
        <f t="shared" si="5"/>
        <v>70.048905558658419</v>
      </c>
    </row>
    <row r="38" spans="2:39" ht="15.6" x14ac:dyDescent="0.3">
      <c r="B38" s="358">
        <v>32</v>
      </c>
      <c r="C38" s="357" t="s">
        <v>160</v>
      </c>
      <c r="D38" s="349" t="s">
        <v>58</v>
      </c>
      <c r="E38" s="349" t="s">
        <v>58</v>
      </c>
      <c r="F38" s="349" t="s">
        <v>58</v>
      </c>
      <c r="G38" s="461">
        <f>AE38</f>
        <v>59.843429392782397</v>
      </c>
      <c r="H38" s="461">
        <f t="shared" ref="H38:K39" si="8">AF38</f>
        <v>59.617351997386614</v>
      </c>
      <c r="I38" s="461">
        <v>70</v>
      </c>
      <c r="J38" s="461">
        <f t="shared" si="8"/>
        <v>44.167447956609365</v>
      </c>
      <c r="K38" s="278">
        <f t="shared" si="8"/>
        <v>35.878320084316584</v>
      </c>
      <c r="M38" s="358">
        <v>32</v>
      </c>
      <c r="N38" s="357" t="s">
        <v>160</v>
      </c>
      <c r="O38" s="360"/>
      <c r="P38" s="108"/>
      <c r="Q38" s="569">
        <f>Telangana!BN15*1000/365</f>
        <v>7510.6015140095524</v>
      </c>
      <c r="R38" s="404">
        <f>Telangana!BO15*1000/365</f>
        <v>7862.2877821051452</v>
      </c>
      <c r="S38" s="404">
        <f>Telangana!BP15*1000/365</f>
        <v>8221.4373172129253</v>
      </c>
      <c r="T38" s="404">
        <f>Telangana!BQ15*1000/365</f>
        <v>8588.1798780638474</v>
      </c>
      <c r="U38" s="403">
        <f>Telangana!BR15*1000/365</f>
        <v>8962.6472786692393</v>
      </c>
      <c r="V38" s="631"/>
      <c r="W38" s="356"/>
      <c r="X38" s="404">
        <v>3016</v>
      </c>
      <c r="Y38" s="797">
        <v>3175</v>
      </c>
      <c r="Z38" s="795">
        <v>0</v>
      </c>
      <c r="AA38" s="802">
        <v>4795</v>
      </c>
      <c r="AB38" s="795">
        <v>5747</v>
      </c>
      <c r="AC38" s="373"/>
      <c r="AD38" s="374"/>
      <c r="AE38" s="374">
        <f t="shared" si="3"/>
        <v>59.843429392782397</v>
      </c>
      <c r="AF38" s="374">
        <f t="shared" si="4"/>
        <v>59.617351997386614</v>
      </c>
      <c r="AG38" s="374">
        <f t="shared" si="5"/>
        <v>100</v>
      </c>
      <c r="AH38" s="803">
        <f t="shared" si="5"/>
        <v>44.167447956609365</v>
      </c>
      <c r="AI38" s="804">
        <f t="shared" si="5"/>
        <v>35.878320084316584</v>
      </c>
    </row>
    <row r="39" spans="2:39" ht="15.6" x14ac:dyDescent="0.3">
      <c r="B39" s="358">
        <v>33</v>
      </c>
      <c r="C39" s="357" t="s">
        <v>51</v>
      </c>
      <c r="D39" s="349">
        <v>70</v>
      </c>
      <c r="E39" s="349">
        <v>70</v>
      </c>
      <c r="F39" s="349">
        <v>70</v>
      </c>
      <c r="G39" s="461">
        <f>AE39</f>
        <v>52.435780062281644</v>
      </c>
      <c r="H39" s="461">
        <f t="shared" si="8"/>
        <v>55.733688475043245</v>
      </c>
      <c r="I39" s="461">
        <v>70</v>
      </c>
      <c r="J39" s="461">
        <v>70</v>
      </c>
      <c r="K39" s="278">
        <v>70</v>
      </c>
      <c r="M39" s="358">
        <v>33</v>
      </c>
      <c r="N39" s="357" t="s">
        <v>51</v>
      </c>
      <c r="O39" s="360">
        <f>(Tripura!BK15*1000)/365</f>
        <v>412.73254384000001</v>
      </c>
      <c r="P39" s="108">
        <f>(Tripura!BM15*1000)/365</f>
        <v>487.21386970803383</v>
      </c>
      <c r="Q39" s="461">
        <f>(Tripura!BN15*1000)/365</f>
        <v>525.60517197034983</v>
      </c>
      <c r="R39" s="108">
        <f>(Tripura!BO15*1000)/365</f>
        <v>564.76356711819847</v>
      </c>
      <c r="S39" s="108">
        <f>(Tripura!BP15*1000)/365</f>
        <v>604.68905515157996</v>
      </c>
      <c r="T39" s="108">
        <f>(Tripura!BQ15*1000)/365</f>
        <v>645.3816360704941</v>
      </c>
      <c r="U39" s="278">
        <f>(Tripura!BR15*1000)/365</f>
        <v>686.84130987494098</v>
      </c>
      <c r="V39" s="633">
        <v>40</v>
      </c>
      <c r="W39" s="356">
        <v>0</v>
      </c>
      <c r="X39" s="356">
        <v>250</v>
      </c>
      <c r="Y39" s="797">
        <v>250</v>
      </c>
      <c r="Z39" s="795">
        <v>134</v>
      </c>
      <c r="AA39" s="802">
        <v>148.4</v>
      </c>
      <c r="AB39" s="795">
        <v>150.1</v>
      </c>
      <c r="AC39" s="373">
        <f t="shared" si="1"/>
        <v>90.308493818334227</v>
      </c>
      <c r="AD39" s="374">
        <f t="shared" si="2"/>
        <v>100</v>
      </c>
      <c r="AE39" s="374">
        <f t="shared" si="3"/>
        <v>52.435780062281644</v>
      </c>
      <c r="AF39" s="374">
        <f t="shared" si="4"/>
        <v>55.733688475043245</v>
      </c>
      <c r="AG39" s="374">
        <f t="shared" si="5"/>
        <v>77.839850273722959</v>
      </c>
      <c r="AH39" s="803">
        <f t="shared" si="5"/>
        <v>77.005853326791822</v>
      </c>
      <c r="AI39" s="804">
        <f t="shared" si="5"/>
        <v>78.146334845915135</v>
      </c>
    </row>
    <row r="40" spans="2:39" ht="15.6" x14ac:dyDescent="0.3">
      <c r="B40" s="358">
        <v>34</v>
      </c>
      <c r="C40" s="357" t="s">
        <v>52</v>
      </c>
      <c r="D40" s="349">
        <v>70</v>
      </c>
      <c r="E40" s="349">
        <v>70</v>
      </c>
      <c r="F40" s="349">
        <v>70</v>
      </c>
      <c r="G40" s="349">
        <v>70</v>
      </c>
      <c r="H40" s="349">
        <v>70</v>
      </c>
      <c r="I40" s="349">
        <v>70</v>
      </c>
      <c r="J40" s="349">
        <v>70</v>
      </c>
      <c r="K40" s="269">
        <v>70</v>
      </c>
      <c r="M40" s="358">
        <v>34</v>
      </c>
      <c r="N40" s="357" t="s">
        <v>52</v>
      </c>
      <c r="O40" s="402">
        <f>('Uttar Pradesh'!BK15*1000)/365</f>
        <v>20135.469512891326</v>
      </c>
      <c r="P40" s="342">
        <f>('Uttar Pradesh'!BM15*1000)/365</f>
        <v>21815.842435399729</v>
      </c>
      <c r="Q40" s="570">
        <f>('Uttar Pradesh'!BN15*1000)/365</f>
        <v>22677.270535305826</v>
      </c>
      <c r="R40" s="342">
        <f>('Uttar Pradesh'!BO15*1000)/365</f>
        <v>23552.859727646526</v>
      </c>
      <c r="S40" s="342">
        <f>('Uttar Pradesh'!BP15*1000)/365</f>
        <v>24442.610012421828</v>
      </c>
      <c r="T40" s="342">
        <f>('Uttar Pradesh'!BQ15*1000)/365</f>
        <v>25346.521389631733</v>
      </c>
      <c r="U40" s="343">
        <f>('Uttar Pradesh'!BR15*1000)/365</f>
        <v>26264.593859276236</v>
      </c>
      <c r="V40" s="631">
        <v>0</v>
      </c>
      <c r="W40" s="404">
        <v>5197</v>
      </c>
      <c r="X40" s="404">
        <v>5197</v>
      </c>
      <c r="Y40" s="797">
        <v>1857</v>
      </c>
      <c r="Z40" s="797">
        <v>3115</v>
      </c>
      <c r="AA40" s="797">
        <v>0</v>
      </c>
      <c r="AB40" s="797">
        <v>4615</v>
      </c>
      <c r="AC40" s="373">
        <f t="shared" si="1"/>
        <v>100</v>
      </c>
      <c r="AD40" s="374">
        <f t="shared" si="2"/>
        <v>76.177862416318945</v>
      </c>
      <c r="AE40" s="374">
        <f t="shared" si="3"/>
        <v>77.082779905505433</v>
      </c>
      <c r="AF40" s="374">
        <f t="shared" si="4"/>
        <v>92.115607100481995</v>
      </c>
      <c r="AG40" s="374">
        <f t="shared" si="5"/>
        <v>87.255861798650201</v>
      </c>
      <c r="AH40" s="803">
        <f t="shared" si="5"/>
        <v>100</v>
      </c>
      <c r="AI40" s="804">
        <f t="shared" si="5"/>
        <v>82.428816433534706</v>
      </c>
    </row>
    <row r="41" spans="2:39" ht="15.6" x14ac:dyDescent="0.3">
      <c r="B41" s="358">
        <v>35</v>
      </c>
      <c r="C41" s="357" t="s">
        <v>53</v>
      </c>
      <c r="D41" s="349">
        <v>70</v>
      </c>
      <c r="E41" s="349">
        <v>70</v>
      </c>
      <c r="F41" s="349">
        <v>70</v>
      </c>
      <c r="G41" s="349">
        <v>70</v>
      </c>
      <c r="H41" s="349">
        <v>70</v>
      </c>
      <c r="I41" s="349">
        <v>70</v>
      </c>
      <c r="J41" s="349">
        <v>70</v>
      </c>
      <c r="K41" s="278">
        <f>AI41</f>
        <v>62.809463503409447</v>
      </c>
      <c r="M41" s="358">
        <v>35</v>
      </c>
      <c r="N41" s="357" t="s">
        <v>53</v>
      </c>
      <c r="O41" s="402">
        <f>(Uttrakhand!BK15*1000)/365</f>
        <v>1014.490357896</v>
      </c>
      <c r="P41" s="342">
        <f>(Uttrakhand!BM15*1000)/365</f>
        <v>1122.2531800547536</v>
      </c>
      <c r="Q41" s="570">
        <f>(Uttrakhand!BN15*1000)/365</f>
        <v>1177.6174781029874</v>
      </c>
      <c r="R41" s="342">
        <f>(Uttrakhand!BO15*1000)/365</f>
        <v>1233.9703674637931</v>
      </c>
      <c r="S41" s="342">
        <f>(Uttrakhand!BP15*1000)/365</f>
        <v>1291.31184813717</v>
      </c>
      <c r="T41" s="342">
        <f>(Uttrakhand!BQ15*1000)/365</f>
        <v>1349.6419201231188</v>
      </c>
      <c r="U41" s="343">
        <f>(Uttrakhand!BR15*1000)/365</f>
        <v>1408.9605834216393</v>
      </c>
      <c r="V41" s="631">
        <v>0</v>
      </c>
      <c r="W41" s="356">
        <v>0</v>
      </c>
      <c r="X41" s="356">
        <v>0</v>
      </c>
      <c r="Y41" s="797">
        <v>0</v>
      </c>
      <c r="Z41" s="795">
        <v>0</v>
      </c>
      <c r="AA41" s="797">
        <v>0</v>
      </c>
      <c r="AB41" s="795">
        <v>524</v>
      </c>
      <c r="AC41" s="373">
        <f t="shared" si="1"/>
        <v>100</v>
      </c>
      <c r="AD41" s="374">
        <f t="shared" si="2"/>
        <v>100</v>
      </c>
      <c r="AE41" s="374">
        <f t="shared" si="3"/>
        <v>100</v>
      </c>
      <c r="AF41" s="374">
        <f t="shared" si="4"/>
        <v>100</v>
      </c>
      <c r="AG41" s="374">
        <f t="shared" si="5"/>
        <v>100</v>
      </c>
      <c r="AH41" s="803">
        <f t="shared" si="5"/>
        <v>100</v>
      </c>
      <c r="AI41" s="804">
        <f t="shared" si="5"/>
        <v>62.809463503409447</v>
      </c>
    </row>
    <row r="42" spans="2:39" ht="16.2" thickBot="1" x14ac:dyDescent="0.35">
      <c r="B42" s="359">
        <v>36</v>
      </c>
      <c r="C42" s="281" t="s">
        <v>54</v>
      </c>
      <c r="D42" s="271">
        <v>70</v>
      </c>
      <c r="E42" s="271">
        <v>70</v>
      </c>
      <c r="F42" s="271">
        <v>70</v>
      </c>
      <c r="G42" s="271">
        <v>70</v>
      </c>
      <c r="H42" s="271">
        <v>70</v>
      </c>
      <c r="I42" s="271">
        <v>70</v>
      </c>
      <c r="J42" s="271">
        <v>70</v>
      </c>
      <c r="K42" s="272">
        <v>70</v>
      </c>
      <c r="M42" s="359">
        <v>36</v>
      </c>
      <c r="N42" s="281" t="s">
        <v>54</v>
      </c>
      <c r="O42" s="405">
        <f>('West Bengal'!BK15*1000)/365</f>
        <v>15923.530970663991</v>
      </c>
      <c r="P42" s="344">
        <f>('West Bengal'!BM15*1000)/365</f>
        <v>17281.70839139232</v>
      </c>
      <c r="Q42" s="571">
        <f>('West Bengal'!BN15*1000)/365</f>
        <v>17978.118921114456</v>
      </c>
      <c r="R42" s="344">
        <f>('West Bengal'!BO15*1000)/365</f>
        <v>18686.077330408571</v>
      </c>
      <c r="S42" s="344">
        <f>('West Bengal'!BP15*1000)/365</f>
        <v>19405.583619274672</v>
      </c>
      <c r="T42" s="344">
        <f>('West Bengal'!BQ15*1000)/365</f>
        <v>20136.637787712756</v>
      </c>
      <c r="U42" s="639">
        <f>('West Bengal'!BR15*1000)/365</f>
        <v>20879.239835722819</v>
      </c>
      <c r="V42" s="634">
        <v>606.5</v>
      </c>
      <c r="W42" s="406">
        <v>1415</v>
      </c>
      <c r="X42" s="642">
        <v>851</v>
      </c>
      <c r="Y42" s="406">
        <v>851</v>
      </c>
      <c r="Z42" s="799">
        <v>830</v>
      </c>
      <c r="AA42" s="811">
        <v>0</v>
      </c>
      <c r="AB42" s="800">
        <v>916</v>
      </c>
      <c r="AC42" s="375">
        <f t="shared" si="1"/>
        <v>96.191171410930409</v>
      </c>
      <c r="AD42" s="376">
        <f t="shared" si="2"/>
        <v>91.812152086163053</v>
      </c>
      <c r="AE42" s="644">
        <f t="shared" si="3"/>
        <v>95.266468067465382</v>
      </c>
      <c r="AF42" s="644">
        <f t="shared" si="4"/>
        <v>95.44580713783553</v>
      </c>
      <c r="AG42" s="376">
        <f t="shared" si="5"/>
        <v>95.722880505507717</v>
      </c>
      <c r="AH42" s="808">
        <f t="shared" si="5"/>
        <v>100</v>
      </c>
      <c r="AI42" s="805">
        <f t="shared" si="5"/>
        <v>95.612867100492835</v>
      </c>
    </row>
    <row r="43" spans="2:39" s="77" customFormat="1" ht="15.6" x14ac:dyDescent="0.3">
      <c r="B43" s="132"/>
      <c r="C43" s="283"/>
      <c r="D43" s="132"/>
      <c r="E43" s="368"/>
      <c r="F43" s="368"/>
      <c r="G43" s="368"/>
      <c r="H43" s="368"/>
      <c r="I43" s="368"/>
      <c r="J43" s="368"/>
      <c r="K43" s="368"/>
      <c r="AE43" s="645"/>
      <c r="AF43" s="620"/>
      <c r="AG43" s="368"/>
      <c r="AH43" s="646"/>
    </row>
    <row r="44" spans="2:39" ht="88.5" customHeight="1" x14ac:dyDescent="0.3">
      <c r="B44" s="817" t="s">
        <v>226</v>
      </c>
      <c r="C44" s="837"/>
      <c r="D44" s="837"/>
      <c r="E44" s="837"/>
      <c r="F44" s="837"/>
      <c r="G44" s="837"/>
      <c r="H44" s="460"/>
      <c r="I44" s="624"/>
      <c r="J44" s="624"/>
      <c r="K44" s="624"/>
      <c r="M44" s="838" t="s">
        <v>287</v>
      </c>
      <c r="N44" s="838"/>
      <c r="O44" s="838"/>
      <c r="P44" s="838"/>
      <c r="Q44" s="838"/>
      <c r="R44" s="838"/>
      <c r="S44" s="838"/>
      <c r="T44" s="838"/>
      <c r="U44" s="838"/>
      <c r="V44" s="838"/>
      <c r="W44" s="838"/>
      <c r="X44" s="838"/>
      <c r="Y44" s="838"/>
      <c r="Z44" s="838"/>
      <c r="AA44" s="838"/>
      <c r="AB44" s="838"/>
      <c r="AC44" s="838"/>
      <c r="AH44" s="301"/>
      <c r="AI44" s="301"/>
      <c r="AJ44" s="301"/>
      <c r="AK44" s="301"/>
      <c r="AL44" s="301"/>
      <c r="AM44" s="301"/>
    </row>
    <row r="45" spans="2:39" ht="194.25" customHeight="1" x14ac:dyDescent="0.3">
      <c r="B45" s="834" t="s">
        <v>341</v>
      </c>
      <c r="C45" s="834"/>
      <c r="D45" s="834"/>
      <c r="E45" s="834"/>
      <c r="F45" s="834"/>
      <c r="G45" s="834"/>
      <c r="H45" s="459"/>
      <c r="I45" s="622"/>
      <c r="J45" s="622"/>
      <c r="K45" s="622"/>
      <c r="M45" s="838" t="s">
        <v>347</v>
      </c>
      <c r="N45" s="838"/>
      <c r="O45" s="838"/>
      <c r="P45" s="838"/>
      <c r="Q45" s="838"/>
      <c r="R45" s="838"/>
      <c r="S45" s="838"/>
      <c r="T45" s="838"/>
      <c r="U45" s="838"/>
      <c r="V45" s="838"/>
      <c r="W45" s="838"/>
      <c r="X45" s="838"/>
      <c r="Y45" s="838"/>
      <c r="Z45" s="838"/>
      <c r="AA45" s="838"/>
      <c r="AB45" s="838"/>
      <c r="AC45" s="838"/>
      <c r="AH45" s="267"/>
      <c r="AI45" s="267"/>
      <c r="AJ45" s="267"/>
      <c r="AK45" s="267"/>
      <c r="AL45" s="267"/>
      <c r="AM45" s="267"/>
    </row>
    <row r="46" spans="2:39" ht="40.5" customHeight="1" x14ac:dyDescent="0.3">
      <c r="B46" s="834"/>
      <c r="C46" s="834"/>
      <c r="D46" s="834"/>
      <c r="E46" s="834"/>
      <c r="F46" s="834"/>
      <c r="G46" s="834"/>
      <c r="H46" s="459"/>
      <c r="I46" s="622"/>
      <c r="J46" s="622"/>
      <c r="K46" s="622"/>
      <c r="L46" s="77"/>
      <c r="M46" s="834" t="s">
        <v>346</v>
      </c>
      <c r="N46" s="834"/>
      <c r="O46" s="834"/>
      <c r="P46" s="834"/>
      <c r="Q46" s="834"/>
      <c r="R46" s="834"/>
      <c r="S46" s="834"/>
      <c r="T46" s="834"/>
      <c r="U46" s="834"/>
      <c r="V46" s="834"/>
      <c r="W46" s="834"/>
      <c r="X46" s="834"/>
      <c r="Y46" s="834"/>
      <c r="Z46" s="834"/>
      <c r="AA46" s="834"/>
      <c r="AB46" s="834"/>
      <c r="AC46" s="834"/>
      <c r="AD46" s="439"/>
      <c r="AE46" s="439"/>
    </row>
    <row r="47" spans="2:39" ht="15.6" x14ac:dyDescent="0.3">
      <c r="B47" s="385"/>
      <c r="C47" s="77"/>
      <c r="M47" s="439"/>
      <c r="N47" s="439"/>
      <c r="O47" s="439"/>
      <c r="P47" s="439"/>
      <c r="Q47" s="439"/>
      <c r="R47" s="439"/>
      <c r="S47" s="439"/>
      <c r="T47" s="439"/>
      <c r="U47" s="439"/>
      <c r="V47" s="439"/>
      <c r="W47" s="439"/>
      <c r="X47" s="439"/>
      <c r="Y47" s="439"/>
      <c r="Z47" s="439"/>
      <c r="AA47" s="439"/>
      <c r="AB47" s="439"/>
      <c r="AC47" s="439"/>
      <c r="AD47" s="439"/>
      <c r="AE47" s="439"/>
    </row>
    <row r="48" spans="2:39" x14ac:dyDescent="0.3">
      <c r="B48" s="77"/>
      <c r="C48" s="77"/>
    </row>
    <row r="49" ht="15.75" customHeight="1" x14ac:dyDescent="0.3"/>
    <row r="87" spans="2:13" ht="15.6" x14ac:dyDescent="0.3">
      <c r="B87" s="368"/>
      <c r="C87" s="368"/>
      <c r="D87" s="289"/>
      <c r="E87" s="369"/>
      <c r="F87" s="369"/>
      <c r="G87" s="368"/>
      <c r="H87" s="368"/>
      <c r="I87" s="368"/>
      <c r="J87" s="368"/>
      <c r="K87" s="368"/>
      <c r="L87" s="368"/>
      <c r="M87" s="368"/>
    </row>
    <row r="88" spans="2:13" ht="15.6" x14ac:dyDescent="0.3">
      <c r="B88" s="836" t="s">
        <v>212</v>
      </c>
      <c r="C88" s="836"/>
      <c r="D88" s="836"/>
      <c r="E88" s="836"/>
      <c r="F88" s="836"/>
      <c r="G88" s="836"/>
      <c r="H88" s="836"/>
      <c r="I88" s="836"/>
      <c r="J88" s="836"/>
      <c r="K88" s="836"/>
      <c r="L88" s="836"/>
      <c r="M88" s="836"/>
    </row>
    <row r="89" spans="2:13" ht="15.6" x14ac:dyDescent="0.3">
      <c r="B89" s="835" t="s">
        <v>169</v>
      </c>
      <c r="C89" s="835"/>
      <c r="D89" s="835"/>
      <c r="E89" s="835"/>
      <c r="F89" s="835"/>
      <c r="G89" s="835"/>
      <c r="H89" s="835"/>
      <c r="I89" s="835"/>
      <c r="J89" s="835"/>
      <c r="K89" s="835"/>
      <c r="L89" s="835"/>
      <c r="M89" s="835"/>
    </row>
  </sheetData>
  <mergeCells count="17">
    <mergeCell ref="M46:AC46"/>
    <mergeCell ref="B45:G46"/>
    <mergeCell ref="B89:M89"/>
    <mergeCell ref="B88:M88"/>
    <mergeCell ref="B44:G44"/>
    <mergeCell ref="M44:AC44"/>
    <mergeCell ref="M45:AC45"/>
    <mergeCell ref="B2:G2"/>
    <mergeCell ref="M2:AE2"/>
    <mergeCell ref="N5:N6"/>
    <mergeCell ref="C5:C6"/>
    <mergeCell ref="B5:B6"/>
    <mergeCell ref="M5:M6"/>
    <mergeCell ref="O5:U5"/>
    <mergeCell ref="V5:AB5"/>
    <mergeCell ref="AC5:AI5"/>
    <mergeCell ref="D5:K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2"/>
  <sheetViews>
    <sheetView zoomScaleNormal="100" workbookViewId="0">
      <selection activeCell="B43" sqref="B43:E43"/>
    </sheetView>
  </sheetViews>
  <sheetFormatPr defaultColWidth="9.33203125" defaultRowHeight="14.4" x14ac:dyDescent="0.3"/>
  <cols>
    <col min="1" max="1" width="9.33203125" style="77"/>
    <col min="2" max="2" width="14.33203125" style="2" customWidth="1"/>
    <col min="3" max="3" width="25.5546875" style="2" customWidth="1"/>
    <col min="4" max="4" width="22.5546875" style="2" customWidth="1"/>
    <col min="5" max="5" width="16.6640625" style="2" customWidth="1"/>
    <col min="6" max="6" width="23.6640625" style="287" customWidth="1"/>
    <col min="7" max="7" width="11.33203125" style="15" customWidth="1"/>
    <col min="8" max="8" width="21.6640625" style="15" customWidth="1"/>
    <col min="9" max="9" width="20.6640625" style="15" customWidth="1"/>
    <col min="10" max="10" width="21.5546875" style="15" customWidth="1"/>
    <col min="11" max="11" width="11.44140625" style="15" customWidth="1"/>
    <col min="12" max="16384" width="9.33203125" style="2"/>
  </cols>
  <sheetData>
    <row r="1" spans="1:11" s="77" customFormat="1" x14ac:dyDescent="0.3">
      <c r="F1" s="287"/>
    </row>
    <row r="2" spans="1:11" s="77" customFormat="1" ht="39.75" customHeight="1" x14ac:dyDescent="0.3">
      <c r="B2" s="839" t="s">
        <v>245</v>
      </c>
      <c r="C2" s="839"/>
      <c r="D2" s="839"/>
      <c r="E2" s="839"/>
      <c r="F2" s="287"/>
      <c r="G2" s="820" t="s">
        <v>246</v>
      </c>
      <c r="H2" s="820"/>
      <c r="I2" s="820"/>
      <c r="J2" s="820"/>
      <c r="K2" s="820"/>
    </row>
    <row r="3" spans="1:11" s="77" customFormat="1" ht="15" thickBot="1" x14ac:dyDescent="0.35">
      <c r="F3" s="287"/>
      <c r="G3" s="409"/>
      <c r="H3" s="409"/>
      <c r="I3" s="409"/>
      <c r="J3" s="409"/>
    </row>
    <row r="4" spans="1:11" ht="33.75" customHeight="1" x14ac:dyDescent="0.3">
      <c r="B4" s="847" t="s">
        <v>20</v>
      </c>
      <c r="C4" s="845" t="s">
        <v>55</v>
      </c>
      <c r="D4" s="831" t="s">
        <v>235</v>
      </c>
      <c r="E4" s="849"/>
      <c r="F4" s="347"/>
      <c r="G4" s="841" t="s">
        <v>236</v>
      </c>
      <c r="H4" s="841" t="s">
        <v>237</v>
      </c>
      <c r="I4" s="841" t="s">
        <v>238</v>
      </c>
      <c r="J4" s="841" t="s">
        <v>241</v>
      </c>
      <c r="K4" s="299"/>
    </row>
    <row r="5" spans="1:11" ht="36.75" customHeight="1" thickBot="1" x14ac:dyDescent="0.35">
      <c r="B5" s="848"/>
      <c r="C5" s="846"/>
      <c r="D5" s="366" t="s">
        <v>260</v>
      </c>
      <c r="E5" s="277" t="s">
        <v>210</v>
      </c>
      <c r="F5" s="345"/>
      <c r="G5" s="842"/>
      <c r="H5" s="842"/>
      <c r="I5" s="842"/>
      <c r="J5" s="842"/>
      <c r="K5" s="377"/>
    </row>
    <row r="6" spans="1:11" ht="15.6" x14ac:dyDescent="0.3">
      <c r="B6" s="273">
        <v>1</v>
      </c>
      <c r="C6" s="348" t="s">
        <v>22</v>
      </c>
      <c r="D6" s="379" t="s">
        <v>177</v>
      </c>
      <c r="E6" s="380">
        <v>0.76</v>
      </c>
      <c r="F6" s="347"/>
      <c r="G6" s="416">
        <v>1951</v>
      </c>
      <c r="H6" s="348">
        <v>305</v>
      </c>
      <c r="I6" s="417">
        <f>(H7-H6)/H6/10</f>
        <v>1.1475409836065573E-2</v>
      </c>
      <c r="J6" s="418" t="s">
        <v>164</v>
      </c>
      <c r="K6" s="362"/>
    </row>
    <row r="7" spans="1:11" ht="46.8" x14ac:dyDescent="0.3">
      <c r="B7" s="358">
        <v>2</v>
      </c>
      <c r="C7" s="350" t="s">
        <v>23</v>
      </c>
      <c r="D7" s="381" t="s">
        <v>178</v>
      </c>
      <c r="E7" s="382">
        <f>(0.44+0.59+0.57)/3</f>
        <v>0.53333333333333333</v>
      </c>
      <c r="F7" s="347"/>
      <c r="G7" s="413">
        <v>1961</v>
      </c>
      <c r="H7" s="350">
        <v>340</v>
      </c>
      <c r="I7" s="410">
        <f>(H8-H7)/H7/10</f>
        <v>1.0294117647058823E-2</v>
      </c>
      <c r="J7" s="269" t="s">
        <v>165</v>
      </c>
      <c r="K7" s="362"/>
    </row>
    <row r="8" spans="1:11" ht="15.6" x14ac:dyDescent="0.3">
      <c r="B8" s="358">
        <v>3</v>
      </c>
      <c r="C8" s="350" t="s">
        <v>24</v>
      </c>
      <c r="D8" s="357" t="s">
        <v>179</v>
      </c>
      <c r="E8" s="382">
        <v>0.34</v>
      </c>
      <c r="F8" s="347"/>
      <c r="G8" s="413">
        <v>1971</v>
      </c>
      <c r="H8" s="350">
        <v>375</v>
      </c>
      <c r="I8" s="410">
        <f>(H9-H8)/H8/10</f>
        <v>1.4666666666666666E-2</v>
      </c>
      <c r="J8" s="269" t="s">
        <v>166</v>
      </c>
      <c r="K8" s="362"/>
    </row>
    <row r="9" spans="1:11" ht="15.6" x14ac:dyDescent="0.3">
      <c r="B9" s="358">
        <v>4</v>
      </c>
      <c r="C9" s="350" t="s">
        <v>25</v>
      </c>
      <c r="D9" s="357" t="s">
        <v>180</v>
      </c>
      <c r="E9" s="382">
        <v>0.2</v>
      </c>
      <c r="F9" s="347"/>
      <c r="G9" s="413">
        <v>1981</v>
      </c>
      <c r="H9" s="350">
        <v>430</v>
      </c>
      <c r="I9" s="410">
        <f>(H10-H9)/H9/10</f>
        <v>6.9767441860465115E-3</v>
      </c>
      <c r="J9" s="269" t="s">
        <v>167</v>
      </c>
      <c r="K9" s="362"/>
    </row>
    <row r="10" spans="1:11" ht="31.2" x14ac:dyDescent="0.3">
      <c r="B10" s="358">
        <v>5</v>
      </c>
      <c r="C10" s="350" t="s">
        <v>26</v>
      </c>
      <c r="D10" s="381" t="s">
        <v>181</v>
      </c>
      <c r="E10" s="382">
        <f>(0.25+0.37)/2</f>
        <v>0.31</v>
      </c>
      <c r="F10" s="347"/>
      <c r="G10" s="413">
        <v>1991</v>
      </c>
      <c r="H10" s="350">
        <v>460</v>
      </c>
      <c r="I10" s="410">
        <f>(H11-H10)/H10/16</f>
        <v>1.2228260869565218E-2</v>
      </c>
      <c r="J10" s="269" t="s">
        <v>239</v>
      </c>
      <c r="K10" s="362"/>
    </row>
    <row r="11" spans="1:11" ht="16.2" thickBot="1" x14ac:dyDescent="0.35">
      <c r="B11" s="358">
        <v>6</v>
      </c>
      <c r="C11" s="350" t="s">
        <v>27</v>
      </c>
      <c r="D11" s="357" t="s">
        <v>27</v>
      </c>
      <c r="E11" s="382">
        <v>0.4</v>
      </c>
      <c r="F11" s="347"/>
      <c r="G11" s="414">
        <v>2007</v>
      </c>
      <c r="H11" s="294">
        <v>550</v>
      </c>
      <c r="I11" s="415">
        <f>(H11-H10)/H10/16</f>
        <v>1.2228260869565218E-2</v>
      </c>
      <c r="J11" s="272" t="s">
        <v>240</v>
      </c>
      <c r="K11" s="362"/>
    </row>
    <row r="12" spans="1:11" ht="15.75" customHeight="1" x14ac:dyDescent="0.3">
      <c r="B12" s="358">
        <v>7</v>
      </c>
      <c r="C12" s="350" t="s">
        <v>28</v>
      </c>
      <c r="D12" s="357" t="s">
        <v>182</v>
      </c>
      <c r="E12" s="382">
        <v>0.3</v>
      </c>
      <c r="F12" s="347"/>
      <c r="G12" s="843" t="s">
        <v>278</v>
      </c>
      <c r="H12" s="843"/>
      <c r="I12" s="843"/>
      <c r="J12" s="843"/>
      <c r="K12" s="362"/>
    </row>
    <row r="13" spans="1:11" ht="15.6" x14ac:dyDescent="0.3">
      <c r="B13" s="358">
        <v>8</v>
      </c>
      <c r="C13" s="350" t="s">
        <v>56</v>
      </c>
      <c r="D13" s="357" t="s">
        <v>183</v>
      </c>
      <c r="E13" s="382">
        <v>0.32</v>
      </c>
      <c r="F13" s="347"/>
      <c r="G13" s="844"/>
      <c r="H13" s="844"/>
      <c r="I13" s="844"/>
      <c r="J13" s="844"/>
      <c r="K13" s="362"/>
    </row>
    <row r="14" spans="1:11" s="12" customFormat="1" ht="15.75" customHeight="1" x14ac:dyDescent="0.3">
      <c r="A14" s="17"/>
      <c r="B14" s="360">
        <v>9</v>
      </c>
      <c r="C14" s="351" t="s">
        <v>57</v>
      </c>
      <c r="D14" s="381" t="s">
        <v>184</v>
      </c>
      <c r="E14" s="382">
        <v>0.42</v>
      </c>
      <c r="F14" s="361"/>
      <c r="G14" s="844"/>
      <c r="H14" s="844"/>
      <c r="I14" s="844"/>
      <c r="J14" s="844"/>
      <c r="K14" s="362"/>
    </row>
    <row r="15" spans="1:11" ht="15.6" x14ac:dyDescent="0.3">
      <c r="B15" s="358">
        <v>10</v>
      </c>
      <c r="C15" s="350" t="s">
        <v>29</v>
      </c>
      <c r="D15" s="357" t="s">
        <v>29</v>
      </c>
      <c r="E15" s="382">
        <v>0.56999999999999995</v>
      </c>
      <c r="F15" s="347"/>
      <c r="K15" s="362"/>
    </row>
    <row r="16" spans="1:11" ht="15.6" x14ac:dyDescent="0.3">
      <c r="B16" s="358">
        <v>11</v>
      </c>
      <c r="C16" s="350" t="s">
        <v>30</v>
      </c>
      <c r="D16" s="357" t="s">
        <v>185</v>
      </c>
      <c r="E16" s="382">
        <v>0.54</v>
      </c>
      <c r="F16" s="347"/>
      <c r="K16" s="362"/>
    </row>
    <row r="17" spans="2:11" ht="78" x14ac:dyDescent="0.3">
      <c r="B17" s="358">
        <v>12</v>
      </c>
      <c r="C17" s="349" t="s">
        <v>31</v>
      </c>
      <c r="D17" s="381" t="s">
        <v>186</v>
      </c>
      <c r="E17" s="382">
        <f>(0.22+0.21+0.27+0.37+0.41)/5</f>
        <v>0.29599999999999993</v>
      </c>
      <c r="F17" s="347"/>
      <c r="G17" s="362"/>
      <c r="H17" s="362"/>
      <c r="I17" s="362"/>
      <c r="J17" s="362"/>
      <c r="K17" s="362"/>
    </row>
    <row r="18" spans="2:11" ht="15.6" x14ac:dyDescent="0.3">
      <c r="B18" s="358">
        <v>13</v>
      </c>
      <c r="C18" s="357" t="s">
        <v>32</v>
      </c>
      <c r="D18" s="357" t="s">
        <v>187</v>
      </c>
      <c r="E18" s="382">
        <v>0.42</v>
      </c>
      <c r="F18" s="347"/>
      <c r="G18" s="362"/>
      <c r="H18" s="362"/>
      <c r="I18" s="362"/>
      <c r="J18" s="362"/>
      <c r="K18" s="362"/>
    </row>
    <row r="19" spans="2:11" ht="15.6" x14ac:dyDescent="0.3">
      <c r="B19" s="358">
        <v>14</v>
      </c>
      <c r="C19" s="350" t="s">
        <v>33</v>
      </c>
      <c r="D19" s="357" t="s">
        <v>188</v>
      </c>
      <c r="E19" s="382">
        <v>0.27</v>
      </c>
      <c r="F19" s="347"/>
      <c r="G19" s="362"/>
      <c r="H19" s="362"/>
      <c r="I19" s="362"/>
      <c r="J19" s="362"/>
      <c r="K19" s="362"/>
    </row>
    <row r="20" spans="2:11" ht="31.2" x14ac:dyDescent="0.3">
      <c r="B20" s="358">
        <v>15</v>
      </c>
      <c r="C20" s="350" t="s">
        <v>34</v>
      </c>
      <c r="D20" s="381" t="s">
        <v>189</v>
      </c>
      <c r="E20" s="382">
        <f>(0.58+0.48)/2</f>
        <v>0.53</v>
      </c>
      <c r="F20" s="347"/>
      <c r="G20" s="362"/>
      <c r="H20" s="362"/>
      <c r="I20" s="362"/>
      <c r="J20" s="362"/>
      <c r="K20" s="362"/>
    </row>
    <row r="21" spans="2:11" ht="31.2" x14ac:dyDescent="0.3">
      <c r="B21" s="358">
        <v>16</v>
      </c>
      <c r="C21" s="350" t="s">
        <v>35</v>
      </c>
      <c r="D21" s="381" t="s">
        <v>190</v>
      </c>
      <c r="E21" s="382">
        <f>(0.39+0.31)/2</f>
        <v>0.35</v>
      </c>
      <c r="F21" s="347"/>
      <c r="G21" s="362"/>
      <c r="H21" s="362"/>
      <c r="I21" s="362"/>
      <c r="J21" s="362"/>
      <c r="K21" s="362"/>
    </row>
    <row r="22" spans="2:11" ht="15.6" x14ac:dyDescent="0.3">
      <c r="B22" s="358">
        <v>17</v>
      </c>
      <c r="C22" s="350" t="s">
        <v>36</v>
      </c>
      <c r="D22" s="357" t="s">
        <v>191</v>
      </c>
      <c r="E22" s="382">
        <v>0.39</v>
      </c>
      <c r="F22" s="347"/>
      <c r="G22" s="362"/>
      <c r="H22" s="362"/>
      <c r="I22" s="362"/>
      <c r="J22" s="362"/>
      <c r="K22" s="362"/>
    </row>
    <row r="23" spans="2:11" ht="31.2" x14ac:dyDescent="0.3">
      <c r="B23" s="358">
        <v>18</v>
      </c>
      <c r="C23" s="350" t="s">
        <v>37</v>
      </c>
      <c r="D23" s="381" t="s">
        <v>192</v>
      </c>
      <c r="E23" s="382">
        <f>(0.67+0.23)/2</f>
        <v>0.45</v>
      </c>
      <c r="F23" s="347"/>
      <c r="G23" s="362"/>
      <c r="H23" s="362"/>
      <c r="I23" s="362"/>
      <c r="J23" s="362"/>
      <c r="K23" s="362"/>
    </row>
    <row r="24" spans="2:11" ht="15.6" x14ac:dyDescent="0.3">
      <c r="B24" s="358">
        <v>19</v>
      </c>
      <c r="C24" s="350" t="s">
        <v>38</v>
      </c>
      <c r="D24" s="357" t="s">
        <v>193</v>
      </c>
      <c r="E24" s="382">
        <v>0.3</v>
      </c>
      <c r="F24" s="347"/>
      <c r="G24" s="362"/>
      <c r="H24" s="362"/>
      <c r="I24" s="362"/>
      <c r="J24" s="362"/>
      <c r="K24" s="362"/>
    </row>
    <row r="25" spans="2:11" ht="46.8" x14ac:dyDescent="0.3">
      <c r="B25" s="358">
        <v>20</v>
      </c>
      <c r="C25" s="350" t="s">
        <v>39</v>
      </c>
      <c r="D25" s="381" t="s">
        <v>194</v>
      </c>
      <c r="E25" s="382">
        <f>(0.23+0.4+0.38)/3</f>
        <v>0.33666666666666667</v>
      </c>
      <c r="F25" s="347"/>
      <c r="G25" s="362"/>
      <c r="H25" s="362"/>
      <c r="I25" s="362"/>
      <c r="J25" s="362"/>
      <c r="K25" s="362"/>
    </row>
    <row r="26" spans="2:11" ht="62.4" x14ac:dyDescent="0.3">
      <c r="B26" s="358">
        <v>21</v>
      </c>
      <c r="C26" s="350" t="s">
        <v>40</v>
      </c>
      <c r="D26" s="381" t="s">
        <v>195</v>
      </c>
      <c r="E26" s="382">
        <f>(0.19+0.25+0.46+0.45)/4</f>
        <v>0.33750000000000002</v>
      </c>
      <c r="F26" s="347"/>
      <c r="G26" s="362"/>
      <c r="H26" s="362"/>
      <c r="I26" s="362"/>
      <c r="J26" s="362"/>
      <c r="K26" s="362"/>
    </row>
    <row r="27" spans="2:11" ht="15.6" x14ac:dyDescent="0.3">
      <c r="B27" s="358">
        <v>22</v>
      </c>
      <c r="C27" s="350" t="s">
        <v>41</v>
      </c>
      <c r="D27" s="357" t="s">
        <v>196</v>
      </c>
      <c r="E27" s="382">
        <v>0.19</v>
      </c>
      <c r="F27" s="347"/>
      <c r="G27" s="362"/>
      <c r="H27" s="362"/>
      <c r="I27" s="362"/>
      <c r="J27" s="362"/>
      <c r="K27" s="362"/>
    </row>
    <row r="28" spans="2:11" ht="15.6" x14ac:dyDescent="0.3">
      <c r="B28" s="358">
        <v>23</v>
      </c>
      <c r="C28" s="350" t="s">
        <v>42</v>
      </c>
      <c r="D28" s="357" t="s">
        <v>197</v>
      </c>
      <c r="E28" s="382">
        <v>0.34</v>
      </c>
      <c r="F28" s="347"/>
      <c r="G28" s="362"/>
      <c r="H28" s="362"/>
      <c r="I28" s="362"/>
      <c r="J28" s="362"/>
      <c r="K28" s="362"/>
    </row>
    <row r="29" spans="2:11" ht="15.6" x14ac:dyDescent="0.3">
      <c r="B29" s="358">
        <v>24</v>
      </c>
      <c r="C29" s="350" t="s">
        <v>43</v>
      </c>
      <c r="D29" s="357" t="s">
        <v>198</v>
      </c>
      <c r="E29" s="382">
        <v>0.25</v>
      </c>
      <c r="F29" s="347"/>
      <c r="G29" s="362"/>
      <c r="H29" s="362"/>
      <c r="I29" s="362"/>
      <c r="J29" s="362"/>
      <c r="K29" s="362"/>
    </row>
    <row r="30" spans="2:11" ht="15.6" x14ac:dyDescent="0.3">
      <c r="B30" s="358">
        <v>25</v>
      </c>
      <c r="C30" s="350" t="s">
        <v>44</v>
      </c>
      <c r="D30" s="357" t="s">
        <v>199</v>
      </c>
      <c r="E30" s="382">
        <v>0.17</v>
      </c>
      <c r="F30" s="347"/>
      <c r="G30" s="362"/>
      <c r="H30" s="362"/>
      <c r="I30" s="362"/>
      <c r="J30" s="362"/>
      <c r="K30" s="362"/>
    </row>
    <row r="31" spans="2:11" ht="15.6" x14ac:dyDescent="0.3">
      <c r="B31" s="358">
        <v>26</v>
      </c>
      <c r="C31" s="350" t="s">
        <v>45</v>
      </c>
      <c r="D31" s="357" t="s">
        <v>200</v>
      </c>
      <c r="E31" s="382">
        <v>0.36</v>
      </c>
      <c r="F31" s="347"/>
      <c r="G31" s="362"/>
      <c r="H31" s="362"/>
      <c r="I31" s="362"/>
      <c r="J31" s="362"/>
      <c r="K31" s="362"/>
    </row>
    <row r="32" spans="2:11" ht="15.6" x14ac:dyDescent="0.3">
      <c r="B32" s="358">
        <v>27</v>
      </c>
      <c r="C32" s="350" t="s">
        <v>46</v>
      </c>
      <c r="D32" s="357" t="s">
        <v>201</v>
      </c>
      <c r="E32" s="382">
        <v>0.59</v>
      </c>
      <c r="F32" s="347"/>
      <c r="G32" s="362"/>
      <c r="H32" s="362"/>
      <c r="I32" s="362"/>
      <c r="J32" s="362"/>
      <c r="K32" s="362"/>
    </row>
    <row r="33" spans="2:11" ht="31.2" x14ac:dyDescent="0.3">
      <c r="B33" s="358">
        <v>28</v>
      </c>
      <c r="C33" s="350" t="s">
        <v>47</v>
      </c>
      <c r="D33" s="381" t="s">
        <v>202</v>
      </c>
      <c r="E33" s="382">
        <f>(0.45+0.53)/2</f>
        <v>0.49</v>
      </c>
      <c r="F33" s="347"/>
      <c r="G33" s="362"/>
      <c r="H33" s="362"/>
      <c r="I33" s="362"/>
      <c r="J33" s="362"/>
      <c r="K33" s="362"/>
    </row>
    <row r="34" spans="2:11" ht="15.6" x14ac:dyDescent="0.3">
      <c r="B34" s="358">
        <v>29</v>
      </c>
      <c r="C34" s="350" t="s">
        <v>48</v>
      </c>
      <c r="D34" s="357" t="s">
        <v>203</v>
      </c>
      <c r="E34" s="382">
        <v>0.39</v>
      </c>
      <c r="F34" s="347"/>
      <c r="G34" s="362"/>
      <c r="H34" s="362"/>
      <c r="I34" s="362"/>
      <c r="J34" s="362"/>
      <c r="K34" s="362"/>
    </row>
    <row r="35" spans="2:11" ht="15.6" x14ac:dyDescent="0.3">
      <c r="B35" s="358">
        <v>30</v>
      </c>
      <c r="C35" s="350" t="s">
        <v>49</v>
      </c>
      <c r="D35" s="357" t="s">
        <v>204</v>
      </c>
      <c r="E35" s="382">
        <v>0.44</v>
      </c>
      <c r="F35" s="347"/>
      <c r="G35" s="362"/>
      <c r="H35" s="362"/>
      <c r="I35" s="362"/>
      <c r="J35" s="362"/>
      <c r="K35" s="362"/>
    </row>
    <row r="36" spans="2:11" ht="46.8" x14ac:dyDescent="0.3">
      <c r="B36" s="358">
        <v>31</v>
      </c>
      <c r="C36" s="350" t="s">
        <v>50</v>
      </c>
      <c r="D36" s="381" t="s">
        <v>205</v>
      </c>
      <c r="E36" s="382">
        <f>(0.3+0.57+0.62)/3</f>
        <v>0.49666666666666659</v>
      </c>
      <c r="F36" s="347"/>
      <c r="G36" s="362"/>
      <c r="H36" s="362"/>
      <c r="I36" s="362"/>
      <c r="J36" s="362"/>
      <c r="K36" s="362"/>
    </row>
    <row r="37" spans="2:11" ht="15.6" x14ac:dyDescent="0.3">
      <c r="B37" s="358">
        <v>32</v>
      </c>
      <c r="C37" s="350" t="s">
        <v>176</v>
      </c>
      <c r="D37" s="133"/>
      <c r="E37" s="363">
        <v>0.4952604893820266</v>
      </c>
      <c r="F37" s="362"/>
      <c r="G37" s="378"/>
      <c r="H37" s="378"/>
      <c r="I37" s="378"/>
      <c r="J37" s="378"/>
      <c r="K37" s="362"/>
    </row>
    <row r="38" spans="2:11" ht="15.6" x14ac:dyDescent="0.3">
      <c r="B38" s="358">
        <v>33</v>
      </c>
      <c r="C38" s="350" t="s">
        <v>51</v>
      </c>
      <c r="D38" s="357" t="s">
        <v>206</v>
      </c>
      <c r="E38" s="382">
        <v>0.4</v>
      </c>
      <c r="F38" s="347"/>
      <c r="G38" s="362"/>
      <c r="H38" s="362"/>
      <c r="I38" s="362"/>
      <c r="J38" s="362"/>
      <c r="K38" s="362"/>
    </row>
    <row r="39" spans="2:11" ht="93.6" x14ac:dyDescent="0.3">
      <c r="B39" s="358">
        <v>34</v>
      </c>
      <c r="C39" s="350" t="s">
        <v>52</v>
      </c>
      <c r="D39" s="381" t="s">
        <v>207</v>
      </c>
      <c r="E39" s="382">
        <f>(0.52+0.46+0.39+0.51+0.22+0.43)/6</f>
        <v>0.42166666666666669</v>
      </c>
      <c r="F39" s="347"/>
      <c r="G39" s="362"/>
      <c r="H39" s="362"/>
      <c r="I39" s="362"/>
      <c r="J39" s="362"/>
      <c r="K39" s="362"/>
    </row>
    <row r="40" spans="2:11" ht="15.6" x14ac:dyDescent="0.3">
      <c r="B40" s="358">
        <v>35</v>
      </c>
      <c r="C40" s="350" t="s">
        <v>53</v>
      </c>
      <c r="D40" s="357" t="s">
        <v>208</v>
      </c>
      <c r="E40" s="382">
        <v>0.31</v>
      </c>
      <c r="F40" s="347"/>
      <c r="G40" s="362"/>
      <c r="H40" s="362"/>
      <c r="I40" s="362"/>
      <c r="J40" s="362"/>
      <c r="K40" s="362"/>
    </row>
    <row r="41" spans="2:11" ht="31.8" thickBot="1" x14ac:dyDescent="0.35">
      <c r="B41" s="359">
        <v>36</v>
      </c>
      <c r="C41" s="294" t="s">
        <v>54</v>
      </c>
      <c r="D41" s="383" t="s">
        <v>209</v>
      </c>
      <c r="E41" s="384">
        <f>(0.44+0.58)/2</f>
        <v>0.51</v>
      </c>
      <c r="F41" s="347"/>
      <c r="G41" s="362"/>
      <c r="H41" s="362"/>
      <c r="I41" s="362"/>
      <c r="J41" s="362"/>
      <c r="K41" s="362"/>
    </row>
    <row r="42" spans="2:11" s="77" customFormat="1" ht="15.6" x14ac:dyDescent="0.3">
      <c r="B42" s="64"/>
      <c r="C42" s="283"/>
      <c r="D42" s="276"/>
      <c r="E42" s="276"/>
      <c r="F42" s="347"/>
      <c r="G42" s="284"/>
      <c r="H42" s="276"/>
      <c r="I42" s="284"/>
      <c r="J42" s="284"/>
      <c r="K42" s="276"/>
    </row>
    <row r="43" spans="2:11" ht="36" customHeight="1" x14ac:dyDescent="0.3">
      <c r="B43" s="817" t="s">
        <v>211</v>
      </c>
      <c r="C43" s="817"/>
      <c r="D43" s="817"/>
      <c r="E43" s="817"/>
    </row>
    <row r="44" spans="2:11" ht="30.75" customHeight="1" x14ac:dyDescent="0.3">
      <c r="B44" s="850" t="s">
        <v>286</v>
      </c>
      <c r="C44" s="850"/>
      <c r="D44" s="850"/>
      <c r="E44" s="850"/>
      <c r="F44" s="850"/>
    </row>
    <row r="45" spans="2:11" s="77" customFormat="1" ht="15.6" x14ac:dyDescent="0.3">
      <c r="B45" s="412" t="s">
        <v>242</v>
      </c>
      <c r="C45" s="412"/>
      <c r="D45" s="412"/>
      <c r="E45" s="412"/>
      <c r="F45" s="412"/>
    </row>
    <row r="46" spans="2:11" s="77" customFormat="1" ht="57.75" customHeight="1" x14ac:dyDescent="0.3">
      <c r="B46" s="840" t="s">
        <v>243</v>
      </c>
      <c r="C46" s="840"/>
      <c r="D46" s="840"/>
      <c r="E46" s="840"/>
      <c r="F46" s="840"/>
      <c r="G46" s="840"/>
    </row>
    <row r="47" spans="2:11" s="77" customFormat="1" ht="77.25" customHeight="1" x14ac:dyDescent="0.3">
      <c r="B47" s="840" t="s">
        <v>261</v>
      </c>
      <c r="C47" s="840"/>
      <c r="D47" s="840"/>
      <c r="E47" s="840"/>
      <c r="F47" s="840"/>
      <c r="G47" s="840"/>
    </row>
    <row r="48" spans="2:11" s="77" customFormat="1" ht="15.6" x14ac:dyDescent="0.3">
      <c r="B48" s="840" t="s">
        <v>262</v>
      </c>
      <c r="C48" s="840"/>
      <c r="D48" s="840"/>
      <c r="E48" s="840"/>
      <c r="F48" s="840"/>
      <c r="G48" s="840"/>
    </row>
    <row r="49" spans="2:7" s="77" customFormat="1" ht="15.75" customHeight="1" x14ac:dyDescent="0.3"/>
    <row r="50" spans="2:7" s="77" customFormat="1" ht="15.6" x14ac:dyDescent="0.3">
      <c r="B50" s="367"/>
      <c r="C50" s="365"/>
      <c r="D50" s="365"/>
      <c r="E50" s="365"/>
      <c r="F50" s="287"/>
    </row>
    <row r="52" spans="2:7" s="77" customFormat="1" x14ac:dyDescent="0.3">
      <c r="F52" s="287"/>
    </row>
    <row r="53" spans="2:7" s="77" customFormat="1" ht="15.6" x14ac:dyDescent="0.3">
      <c r="F53" s="137"/>
    </row>
    <row r="54" spans="2:7" ht="15.6" x14ac:dyDescent="0.3">
      <c r="F54" s="347"/>
      <c r="G54" s="2"/>
    </row>
    <row r="55" spans="2:7" ht="15.6" x14ac:dyDescent="0.3">
      <c r="F55" s="347"/>
      <c r="G55" s="2"/>
    </row>
    <row r="56" spans="2:7" ht="15.6" x14ac:dyDescent="0.3">
      <c r="F56" s="347"/>
      <c r="G56" s="2"/>
    </row>
    <row r="57" spans="2:7" ht="15.6" x14ac:dyDescent="0.3">
      <c r="F57" s="347"/>
      <c r="G57" s="2"/>
    </row>
    <row r="58" spans="2:7" ht="15.6" x14ac:dyDescent="0.3">
      <c r="F58" s="347"/>
      <c r="G58" s="2"/>
    </row>
    <row r="59" spans="2:7" ht="15.6" x14ac:dyDescent="0.3">
      <c r="F59" s="347"/>
      <c r="G59" s="2"/>
    </row>
    <row r="61" spans="2:7" ht="51.75" customHeight="1" x14ac:dyDescent="0.3"/>
    <row r="62" spans="2:7" ht="63.75" customHeight="1" x14ac:dyDescent="0.3"/>
  </sheetData>
  <mergeCells count="15">
    <mergeCell ref="G2:K2"/>
    <mergeCell ref="B2:E2"/>
    <mergeCell ref="B46:G46"/>
    <mergeCell ref="B47:G47"/>
    <mergeCell ref="B48:G48"/>
    <mergeCell ref="G4:G5"/>
    <mergeCell ref="G12:J14"/>
    <mergeCell ref="C4:C5"/>
    <mergeCell ref="B4:B5"/>
    <mergeCell ref="D4:E4"/>
    <mergeCell ref="B43:E43"/>
    <mergeCell ref="B44:F44"/>
    <mergeCell ref="H4:H5"/>
    <mergeCell ref="I4:I5"/>
    <mergeCell ref="J4:J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82"/>
  <sheetViews>
    <sheetView topLeftCell="B1" zoomScale="85" zoomScaleNormal="85" workbookViewId="0">
      <pane xSplit="3" ySplit="6" topLeftCell="E46" activePane="bottomRight" state="frozen"/>
      <selection activeCell="B1" sqref="B1"/>
      <selection pane="topRight" activeCell="C1" sqref="C1"/>
      <selection pane="bottomLeft" activeCell="B3" sqref="B3"/>
      <selection pane="bottomRight" activeCell="C48" sqref="C48:M50"/>
    </sheetView>
  </sheetViews>
  <sheetFormatPr defaultColWidth="9.33203125" defaultRowHeight="14.4" x14ac:dyDescent="0.3"/>
  <cols>
    <col min="1" max="1" width="7.5546875" style="15" customWidth="1"/>
    <col min="2" max="2" width="7.5546875" style="287" customWidth="1"/>
    <col min="3" max="3" width="10.44140625" style="77" customWidth="1"/>
    <col min="4" max="4" width="25" style="15" customWidth="1"/>
    <col min="5" max="5" width="17.6640625" style="15" customWidth="1"/>
    <col min="6" max="7" width="12.6640625" style="15" customWidth="1"/>
    <col min="8" max="8" width="16.33203125" style="15" customWidth="1"/>
    <col min="9" max="10" width="13.5546875" style="15" customWidth="1"/>
    <col min="11" max="11" width="14.5546875" style="15" customWidth="1"/>
    <col min="12" max="12" width="17.44140625" style="15" customWidth="1"/>
    <col min="13" max="14" width="9.5546875" style="15" customWidth="1"/>
    <col min="15" max="15" width="13.5546875" style="15" customWidth="1"/>
    <col min="16" max="17" width="9.5546875" style="15" customWidth="1"/>
    <col min="18" max="18" width="14.6640625" style="15" customWidth="1"/>
    <col min="19" max="19" width="16.44140625" style="15" customWidth="1"/>
    <col min="20" max="20" width="21.44140625" style="15" customWidth="1"/>
    <col min="21" max="22" width="12.5546875" style="15" customWidth="1"/>
    <col min="23" max="23" width="14.5546875" style="15" customWidth="1"/>
    <col min="24" max="25" width="9.33203125" style="16"/>
    <col min="26" max="26" width="12.6640625" style="13" customWidth="1"/>
    <col min="27" max="16384" width="9.33203125" style="15"/>
  </cols>
  <sheetData>
    <row r="1" spans="1:33" s="77" customFormat="1" x14ac:dyDescent="0.3">
      <c r="B1" s="287"/>
      <c r="X1" s="78"/>
      <c r="Y1" s="78"/>
      <c r="Z1" s="13"/>
    </row>
    <row r="2" spans="1:33" s="77" customFormat="1" ht="15.6" x14ac:dyDescent="0.3">
      <c r="B2" s="287"/>
      <c r="C2" s="266" t="s">
        <v>257</v>
      </c>
      <c r="X2" s="78"/>
      <c r="Y2" s="78"/>
      <c r="Z2" s="13"/>
    </row>
    <row r="3" spans="1:33" s="77" customFormat="1" ht="15.6" x14ac:dyDescent="0.3">
      <c r="B3" s="287"/>
      <c r="C3" s="266"/>
      <c r="X3" s="346"/>
      <c r="Y3" s="346"/>
      <c r="Z3" s="13"/>
    </row>
    <row r="4" spans="1:33" s="77" customFormat="1" ht="15.6" x14ac:dyDescent="0.3">
      <c r="B4" s="287"/>
      <c r="C4" s="388" t="s">
        <v>214</v>
      </c>
      <c r="X4" s="346"/>
      <c r="Y4" s="346"/>
      <c r="Z4" s="13"/>
    </row>
    <row r="5" spans="1:33" s="77" customFormat="1" ht="16.2" x14ac:dyDescent="0.35">
      <c r="B5" s="287"/>
      <c r="C5" s="389" t="s">
        <v>215</v>
      </c>
      <c r="X5" s="346"/>
      <c r="Y5" s="346"/>
      <c r="Z5" s="13"/>
    </row>
    <row r="6" spans="1:33" s="77" customFormat="1" ht="15" thickBot="1" x14ac:dyDescent="0.35">
      <c r="B6" s="287"/>
      <c r="X6" s="78"/>
      <c r="Y6" s="78"/>
      <c r="Z6" s="13"/>
    </row>
    <row r="7" spans="1:33" ht="53.25" customHeight="1" x14ac:dyDescent="0.3">
      <c r="A7" s="285">
        <v>1</v>
      </c>
      <c r="B7" s="288"/>
      <c r="C7" s="407" t="s">
        <v>20</v>
      </c>
      <c r="D7" s="421" t="s">
        <v>55</v>
      </c>
      <c r="E7" s="853" t="s">
        <v>247</v>
      </c>
      <c r="F7" s="832"/>
      <c r="G7" s="849"/>
      <c r="H7" s="855" t="s">
        <v>248</v>
      </c>
      <c r="I7" s="855"/>
      <c r="J7" s="855"/>
      <c r="K7" s="856"/>
      <c r="L7" s="853" t="s">
        <v>249</v>
      </c>
      <c r="M7" s="832"/>
      <c r="N7" s="849"/>
      <c r="O7" s="855" t="s">
        <v>250</v>
      </c>
      <c r="P7" s="855"/>
      <c r="Q7" s="855"/>
      <c r="R7" s="856"/>
      <c r="S7" s="832" t="s">
        <v>251</v>
      </c>
      <c r="T7" s="832"/>
      <c r="U7" s="832"/>
      <c r="V7" s="849"/>
      <c r="W7" s="854" t="s">
        <v>338</v>
      </c>
      <c r="X7" s="855"/>
      <c r="Y7" s="855"/>
      <c r="Z7" s="856"/>
    </row>
    <row r="8" spans="1:33" ht="31.8" thickBot="1" x14ac:dyDescent="0.35">
      <c r="A8" s="285">
        <v>2</v>
      </c>
      <c r="B8" s="288"/>
      <c r="C8" s="408"/>
      <c r="D8" s="422"/>
      <c r="E8" s="429" t="s">
        <v>252</v>
      </c>
      <c r="F8" s="297" t="s">
        <v>253</v>
      </c>
      <c r="G8" s="297" t="s">
        <v>256</v>
      </c>
      <c r="H8" s="419" t="s">
        <v>60</v>
      </c>
      <c r="I8" s="298" t="s">
        <v>61</v>
      </c>
      <c r="J8" s="297" t="s">
        <v>62</v>
      </c>
      <c r="K8" s="420" t="s">
        <v>254</v>
      </c>
      <c r="L8" s="429" t="s">
        <v>252</v>
      </c>
      <c r="M8" s="297" t="s">
        <v>253</v>
      </c>
      <c r="N8" s="297" t="s">
        <v>256</v>
      </c>
      <c r="O8" s="298" t="s">
        <v>60</v>
      </c>
      <c r="P8" s="298" t="s">
        <v>61</v>
      </c>
      <c r="Q8" s="297" t="s">
        <v>62</v>
      </c>
      <c r="R8" s="420" t="s">
        <v>254</v>
      </c>
      <c r="S8" s="428" t="s">
        <v>252</v>
      </c>
      <c r="T8" s="297" t="s">
        <v>255</v>
      </c>
      <c r="U8" s="297" t="s">
        <v>253</v>
      </c>
      <c r="V8" s="297" t="s">
        <v>256</v>
      </c>
      <c r="W8" s="298" t="s">
        <v>60</v>
      </c>
      <c r="X8" s="298" t="s">
        <v>61</v>
      </c>
      <c r="Y8" s="297" t="s">
        <v>62</v>
      </c>
      <c r="Z8" s="420" t="s">
        <v>254</v>
      </c>
    </row>
    <row r="9" spans="1:33" ht="15.6" x14ac:dyDescent="0.3">
      <c r="A9" s="285">
        <v>3</v>
      </c>
      <c r="B9" s="288"/>
      <c r="C9" s="273">
        <v>1</v>
      </c>
      <c r="D9" s="423" t="s">
        <v>22</v>
      </c>
      <c r="E9" s="430">
        <v>41.24</v>
      </c>
      <c r="F9" s="348">
        <v>4.1399999999999997</v>
      </c>
      <c r="G9" s="348">
        <v>3.83</v>
      </c>
      <c r="H9" s="395">
        <f>(E9/100)*$E$61</f>
        <v>6.1860000000000005E-2</v>
      </c>
      <c r="I9" s="395">
        <f>(F9/100)*$E$59</f>
        <v>1.6560000000000002E-2</v>
      </c>
      <c r="J9" s="395">
        <f>(G9/100)*$E$60</f>
        <v>9.1920000000000005E-3</v>
      </c>
      <c r="K9" s="398">
        <f>SUM(H9:J9)</f>
        <v>8.7612000000000009E-2</v>
      </c>
      <c r="L9" s="430">
        <v>41.8</v>
      </c>
      <c r="M9" s="348">
        <v>5.78</v>
      </c>
      <c r="N9" s="348">
        <v>3.5</v>
      </c>
      <c r="O9" s="395">
        <f>(L9/100)*$E$61</f>
        <v>6.2699999999999992E-2</v>
      </c>
      <c r="P9" s="395">
        <f>(M9/100)*$E$59</f>
        <v>2.3120000000000002E-2</v>
      </c>
      <c r="Q9" s="395">
        <f>(N9/100)*$E$60</f>
        <v>8.4000000000000012E-3</v>
      </c>
      <c r="R9" s="398">
        <f>SUM(O9:Q9)</f>
        <v>9.4219999999999998E-2</v>
      </c>
      <c r="S9" s="433">
        <v>48.25</v>
      </c>
      <c r="T9" s="103">
        <v>27.66</v>
      </c>
      <c r="U9" s="296">
        <f>T9*$F$69</f>
        <v>9.630655246252676</v>
      </c>
      <c r="V9" s="296">
        <f>T9*$F$70</f>
        <v>5.3187751605995723</v>
      </c>
      <c r="W9" s="395">
        <f>(S9/100)*$E$61</f>
        <v>7.2374999999999995E-2</v>
      </c>
      <c r="X9" s="395">
        <f>(U9/100)*$E$59</f>
        <v>3.8522620985010705E-2</v>
      </c>
      <c r="Y9" s="395">
        <f>(V9/100)*$E$60</f>
        <v>1.2765060385438974E-2</v>
      </c>
      <c r="Z9" s="399">
        <f>SUM(W9:Y9)</f>
        <v>0.12366268137044967</v>
      </c>
      <c r="AC9" s="558"/>
      <c r="AD9" s="558"/>
      <c r="AF9" s="560"/>
      <c r="AG9" s="560"/>
    </row>
    <row r="10" spans="1:33" ht="15.6" x14ac:dyDescent="0.3">
      <c r="A10" s="285">
        <v>4</v>
      </c>
      <c r="B10" s="288"/>
      <c r="C10" s="358">
        <v>2</v>
      </c>
      <c r="D10" s="424" t="s">
        <v>23</v>
      </c>
      <c r="E10" s="431">
        <v>41.24</v>
      </c>
      <c r="F10" s="350">
        <v>4.1399999999999997</v>
      </c>
      <c r="G10" s="350">
        <v>3.83</v>
      </c>
      <c r="H10" s="396">
        <f t="shared" ref="H10:H44" si="0">(E10/100)*$E$61</f>
        <v>6.1860000000000005E-2</v>
      </c>
      <c r="I10" s="396">
        <f t="shared" ref="I10:I44" si="1">(F10/100)*$E$59</f>
        <v>1.6560000000000002E-2</v>
      </c>
      <c r="J10" s="396">
        <f t="shared" ref="J10:J44" si="2">(G10/100)*$E$60</f>
        <v>9.1920000000000005E-3</v>
      </c>
      <c r="K10" s="399">
        <f t="shared" ref="K10:K44" si="3">SUM(H10:J10)</f>
        <v>8.7612000000000009E-2</v>
      </c>
      <c r="L10" s="431">
        <v>41.8</v>
      </c>
      <c r="M10" s="350">
        <v>5.78</v>
      </c>
      <c r="N10" s="350">
        <v>3.5</v>
      </c>
      <c r="O10" s="396">
        <f t="shared" ref="O10:O44" si="4">(L10/100)*$E$61</f>
        <v>6.2699999999999992E-2</v>
      </c>
      <c r="P10" s="396">
        <f t="shared" ref="P10:P44" si="5">(M10/100)*$E$59</f>
        <v>2.3120000000000002E-2</v>
      </c>
      <c r="Q10" s="396">
        <f t="shared" ref="Q10:Q44" si="6">(N10/100)*$E$60</f>
        <v>8.4000000000000012E-3</v>
      </c>
      <c r="R10" s="399">
        <f t="shared" ref="R10:R44" si="7">SUM(O10:Q10)</f>
        <v>9.4219999999999998E-2</v>
      </c>
      <c r="S10" s="434">
        <v>53.19</v>
      </c>
      <c r="T10" s="349">
        <v>21.06</v>
      </c>
      <c r="U10" s="296">
        <f t="shared" ref="U10:U44" si="8">T10*$F$69</f>
        <v>7.3326680942184144</v>
      </c>
      <c r="V10" s="296">
        <f t="shared" ref="V10:V44" si="9">T10*$F$70</f>
        <v>4.0496531049250537</v>
      </c>
      <c r="W10" s="396">
        <f t="shared" ref="W10:W44" si="10">(S10/100)*$E$61</f>
        <v>7.9784999999999981E-2</v>
      </c>
      <c r="X10" s="396">
        <f t="shared" ref="X10:X44" si="11">(U10/100)*$E$59</f>
        <v>2.9330672376873659E-2</v>
      </c>
      <c r="Y10" s="396">
        <f t="shared" ref="Y10:Y44" si="12">(V10/100)*$E$60</f>
        <v>9.719167451820129E-3</v>
      </c>
      <c r="Z10" s="399">
        <f t="shared" ref="Z10:Z44" si="13">SUM(W10:Y10)</f>
        <v>0.11883483982869376</v>
      </c>
      <c r="AC10" s="558"/>
      <c r="AD10" s="558"/>
      <c r="AF10" s="560"/>
      <c r="AG10" s="560"/>
    </row>
    <row r="11" spans="1:33" ht="15.6" x14ac:dyDescent="0.3">
      <c r="A11" s="285">
        <v>5</v>
      </c>
      <c r="B11" s="288"/>
      <c r="C11" s="358">
        <v>3</v>
      </c>
      <c r="D11" s="424" t="s">
        <v>24</v>
      </c>
      <c r="E11" s="431">
        <v>41.24</v>
      </c>
      <c r="F11" s="350">
        <v>4.1399999999999997</v>
      </c>
      <c r="G11" s="350">
        <v>3.83</v>
      </c>
      <c r="H11" s="396">
        <f t="shared" si="0"/>
        <v>6.1860000000000005E-2</v>
      </c>
      <c r="I11" s="396">
        <f t="shared" si="1"/>
        <v>1.6560000000000002E-2</v>
      </c>
      <c r="J11" s="396">
        <f t="shared" si="2"/>
        <v>9.1920000000000005E-3</v>
      </c>
      <c r="K11" s="399">
        <f t="shared" si="3"/>
        <v>8.7612000000000009E-2</v>
      </c>
      <c r="L11" s="431">
        <v>41.8</v>
      </c>
      <c r="M11" s="350">
        <v>5.78</v>
      </c>
      <c r="N11" s="350">
        <v>3.5</v>
      </c>
      <c r="O11" s="396">
        <f t="shared" si="4"/>
        <v>6.2699999999999992E-2</v>
      </c>
      <c r="P11" s="396">
        <f t="shared" si="5"/>
        <v>2.3120000000000002E-2</v>
      </c>
      <c r="Q11" s="396">
        <f t="shared" si="6"/>
        <v>8.4000000000000012E-3</v>
      </c>
      <c r="R11" s="399">
        <f t="shared" si="7"/>
        <v>9.4219999999999998E-2</v>
      </c>
      <c r="S11" s="434">
        <v>52.02</v>
      </c>
      <c r="T11" s="349">
        <v>20.57</v>
      </c>
      <c r="U11" s="293">
        <f t="shared" si="8"/>
        <v>7.1620599571734465</v>
      </c>
      <c r="V11" s="293">
        <f t="shared" si="9"/>
        <v>3.9554304068522486</v>
      </c>
      <c r="W11" s="396">
        <f t="shared" si="10"/>
        <v>7.8030000000000002E-2</v>
      </c>
      <c r="X11" s="396">
        <f t="shared" si="11"/>
        <v>2.8648239828693786E-2</v>
      </c>
      <c r="Y11" s="396">
        <f t="shared" si="12"/>
        <v>9.4930329764453952E-3</v>
      </c>
      <c r="Z11" s="399">
        <f t="shared" si="13"/>
        <v>0.11617127280513918</v>
      </c>
      <c r="AC11" s="558"/>
      <c r="AD11" s="558"/>
      <c r="AF11" s="560"/>
      <c r="AG11" s="560"/>
    </row>
    <row r="12" spans="1:33" ht="15.6" x14ac:dyDescent="0.3">
      <c r="A12" s="285">
        <v>6</v>
      </c>
      <c r="B12" s="288"/>
      <c r="C12" s="358">
        <v>4</v>
      </c>
      <c r="D12" s="424" t="s">
        <v>25</v>
      </c>
      <c r="E12" s="431">
        <v>41.24</v>
      </c>
      <c r="F12" s="350">
        <v>4.1399999999999997</v>
      </c>
      <c r="G12" s="350">
        <v>3.83</v>
      </c>
      <c r="H12" s="396">
        <f t="shared" si="0"/>
        <v>6.1860000000000005E-2</v>
      </c>
      <c r="I12" s="396">
        <f t="shared" si="1"/>
        <v>1.6560000000000002E-2</v>
      </c>
      <c r="J12" s="396">
        <f t="shared" si="2"/>
        <v>9.1920000000000005E-3</v>
      </c>
      <c r="K12" s="399">
        <f t="shared" si="3"/>
        <v>8.7612000000000009E-2</v>
      </c>
      <c r="L12" s="431">
        <v>41.8</v>
      </c>
      <c r="M12" s="350">
        <v>5.78</v>
      </c>
      <c r="N12" s="350">
        <v>3.5</v>
      </c>
      <c r="O12" s="396">
        <f t="shared" si="4"/>
        <v>6.2699999999999992E-2</v>
      </c>
      <c r="P12" s="396">
        <f t="shared" si="5"/>
        <v>2.3120000000000002E-2</v>
      </c>
      <c r="Q12" s="396">
        <f t="shared" si="6"/>
        <v>8.4000000000000012E-3</v>
      </c>
      <c r="R12" s="399">
        <f t="shared" si="7"/>
        <v>9.4219999999999998E-2</v>
      </c>
      <c r="S12" s="434">
        <v>53.69</v>
      </c>
      <c r="T12" s="349">
        <v>23.28</v>
      </c>
      <c r="U12" s="293">
        <f t="shared" si="8"/>
        <v>8.1056274089935751</v>
      </c>
      <c r="V12" s="293">
        <f t="shared" si="9"/>
        <v>4.4765396145610286</v>
      </c>
      <c r="W12" s="396">
        <f t="shared" si="10"/>
        <v>8.0534999999999982E-2</v>
      </c>
      <c r="X12" s="396">
        <f t="shared" si="11"/>
        <v>3.2422509635974303E-2</v>
      </c>
      <c r="Y12" s="396">
        <f t="shared" si="12"/>
        <v>1.0743695074946468E-2</v>
      </c>
      <c r="Z12" s="399">
        <f t="shared" si="13"/>
        <v>0.12370120471092075</v>
      </c>
      <c r="AC12" s="558"/>
      <c r="AD12" s="558"/>
      <c r="AF12" s="560"/>
      <c r="AG12" s="560"/>
    </row>
    <row r="13" spans="1:33" ht="15.6" x14ac:dyDescent="0.3">
      <c r="A13" s="285">
        <v>7</v>
      </c>
      <c r="B13" s="288"/>
      <c r="C13" s="358">
        <v>5</v>
      </c>
      <c r="D13" s="424" t="s">
        <v>26</v>
      </c>
      <c r="E13" s="431">
        <v>41.24</v>
      </c>
      <c r="F13" s="350">
        <v>4.1399999999999997</v>
      </c>
      <c r="G13" s="350">
        <v>3.83</v>
      </c>
      <c r="H13" s="396">
        <f t="shared" si="0"/>
        <v>6.1860000000000005E-2</v>
      </c>
      <c r="I13" s="396">
        <f t="shared" si="1"/>
        <v>1.6560000000000002E-2</v>
      </c>
      <c r="J13" s="396">
        <f t="shared" si="2"/>
        <v>9.1920000000000005E-3</v>
      </c>
      <c r="K13" s="399">
        <f t="shared" si="3"/>
        <v>8.7612000000000009E-2</v>
      </c>
      <c r="L13" s="431">
        <v>41.8</v>
      </c>
      <c r="M13" s="350">
        <v>5.78</v>
      </c>
      <c r="N13" s="350">
        <v>3.5</v>
      </c>
      <c r="O13" s="396">
        <f t="shared" si="4"/>
        <v>6.2699999999999992E-2</v>
      </c>
      <c r="P13" s="396">
        <f t="shared" si="5"/>
        <v>2.3120000000000002E-2</v>
      </c>
      <c r="Q13" s="396">
        <f t="shared" si="6"/>
        <v>8.4000000000000012E-3</v>
      </c>
      <c r="R13" s="399">
        <f t="shared" si="7"/>
        <v>9.4219999999999998E-2</v>
      </c>
      <c r="S13" s="434">
        <v>51.72</v>
      </c>
      <c r="T13" s="349">
        <v>11.21</v>
      </c>
      <c r="U13" s="293">
        <f t="shared" si="8"/>
        <v>3.9030963597430404</v>
      </c>
      <c r="V13" s="293">
        <f t="shared" si="9"/>
        <v>2.1555845824411137</v>
      </c>
      <c r="W13" s="396">
        <f t="shared" si="10"/>
        <v>7.7579999999999996E-2</v>
      </c>
      <c r="X13" s="396">
        <f t="shared" si="11"/>
        <v>1.5612385438972164E-2</v>
      </c>
      <c r="Y13" s="396">
        <f t="shared" si="12"/>
        <v>5.173402997858673E-3</v>
      </c>
      <c r="Z13" s="399">
        <f t="shared" si="13"/>
        <v>9.8365788436830831E-2</v>
      </c>
      <c r="AC13" s="558"/>
      <c r="AD13" s="558"/>
      <c r="AF13" s="560"/>
      <c r="AG13" s="560"/>
    </row>
    <row r="14" spans="1:33" ht="15.6" x14ac:dyDescent="0.3">
      <c r="A14" s="285">
        <v>8</v>
      </c>
      <c r="B14" s="288"/>
      <c r="C14" s="358">
        <v>6</v>
      </c>
      <c r="D14" s="424" t="s">
        <v>27</v>
      </c>
      <c r="E14" s="431">
        <v>41.24</v>
      </c>
      <c r="F14" s="350">
        <v>4.1399999999999997</v>
      </c>
      <c r="G14" s="350">
        <v>3.83</v>
      </c>
      <c r="H14" s="396">
        <f t="shared" si="0"/>
        <v>6.1860000000000005E-2</v>
      </c>
      <c r="I14" s="396">
        <f t="shared" si="1"/>
        <v>1.6560000000000002E-2</v>
      </c>
      <c r="J14" s="396">
        <f t="shared" si="2"/>
        <v>9.1920000000000005E-3</v>
      </c>
      <c r="K14" s="399">
        <f t="shared" si="3"/>
        <v>8.7612000000000009E-2</v>
      </c>
      <c r="L14" s="431">
        <v>41.8</v>
      </c>
      <c r="M14" s="350">
        <v>5.78</v>
      </c>
      <c r="N14" s="350">
        <v>3.5</v>
      </c>
      <c r="O14" s="396">
        <f t="shared" si="4"/>
        <v>6.2699999999999992E-2</v>
      </c>
      <c r="P14" s="396">
        <f t="shared" si="5"/>
        <v>2.3120000000000002E-2</v>
      </c>
      <c r="Q14" s="396">
        <f t="shared" si="6"/>
        <v>8.4000000000000012E-3</v>
      </c>
      <c r="R14" s="399">
        <f t="shared" si="7"/>
        <v>9.4219999999999998E-2</v>
      </c>
      <c r="S14" s="434">
        <v>57.18</v>
      </c>
      <c r="T14" s="349">
        <v>10.91</v>
      </c>
      <c r="U14" s="293">
        <f t="shared" si="8"/>
        <v>3.7986423982869377</v>
      </c>
      <c r="V14" s="293">
        <f t="shared" si="9"/>
        <v>2.0978972162740899</v>
      </c>
      <c r="W14" s="396">
        <f t="shared" si="10"/>
        <v>8.5769999999999999E-2</v>
      </c>
      <c r="X14" s="396">
        <f t="shared" si="11"/>
        <v>1.5194569593147751E-2</v>
      </c>
      <c r="Y14" s="396">
        <f t="shared" si="12"/>
        <v>5.0349533190578158E-3</v>
      </c>
      <c r="Z14" s="399">
        <f t="shared" si="13"/>
        <v>0.10599952291220557</v>
      </c>
      <c r="AC14" s="558"/>
      <c r="AD14" s="558"/>
      <c r="AF14" s="560"/>
      <c r="AG14" s="560"/>
    </row>
    <row r="15" spans="1:33" ht="15.6" x14ac:dyDescent="0.3">
      <c r="A15" s="286">
        <v>9</v>
      </c>
      <c r="B15" s="289"/>
      <c r="C15" s="358">
        <v>7</v>
      </c>
      <c r="D15" s="424" t="s">
        <v>28</v>
      </c>
      <c r="E15" s="431">
        <v>41.24</v>
      </c>
      <c r="F15" s="350">
        <v>4.1399999999999997</v>
      </c>
      <c r="G15" s="350">
        <v>3.83</v>
      </c>
      <c r="H15" s="396">
        <f t="shared" si="0"/>
        <v>6.1860000000000005E-2</v>
      </c>
      <c r="I15" s="396">
        <f t="shared" si="1"/>
        <v>1.6560000000000002E-2</v>
      </c>
      <c r="J15" s="396">
        <f t="shared" si="2"/>
        <v>9.1920000000000005E-3</v>
      </c>
      <c r="K15" s="399">
        <f t="shared" si="3"/>
        <v>8.7612000000000009E-2</v>
      </c>
      <c r="L15" s="431">
        <v>41.8</v>
      </c>
      <c r="M15" s="350">
        <v>5.78</v>
      </c>
      <c r="N15" s="350">
        <v>3.5</v>
      </c>
      <c r="O15" s="396">
        <f t="shared" si="4"/>
        <v>6.2699999999999992E-2</v>
      </c>
      <c r="P15" s="396">
        <f t="shared" si="5"/>
        <v>2.3120000000000002E-2</v>
      </c>
      <c r="Q15" s="396">
        <f t="shared" si="6"/>
        <v>8.4000000000000012E-3</v>
      </c>
      <c r="R15" s="399">
        <f t="shared" si="7"/>
        <v>9.4219999999999998E-2</v>
      </c>
      <c r="S15" s="434">
        <v>51.4</v>
      </c>
      <c r="T15" s="349">
        <v>16.309999999999999</v>
      </c>
      <c r="U15" s="293">
        <f t="shared" si="8"/>
        <v>5.678813704496787</v>
      </c>
      <c r="V15" s="293">
        <f t="shared" si="9"/>
        <v>3.136269807280514</v>
      </c>
      <c r="W15" s="396">
        <f t="shared" si="10"/>
        <v>7.7100000000000002E-2</v>
      </c>
      <c r="X15" s="396">
        <f t="shared" si="11"/>
        <v>2.2715254817987151E-2</v>
      </c>
      <c r="Y15" s="396">
        <f t="shared" si="12"/>
        <v>7.5270475374732328E-3</v>
      </c>
      <c r="Z15" s="399">
        <f t="shared" si="13"/>
        <v>0.10734230235546038</v>
      </c>
      <c r="AC15" s="558"/>
      <c r="AD15" s="558"/>
      <c r="AF15" s="560"/>
      <c r="AG15" s="560"/>
    </row>
    <row r="16" spans="1:33" ht="15.6" x14ac:dyDescent="0.3">
      <c r="A16" s="285">
        <v>10</v>
      </c>
      <c r="B16" s="288"/>
      <c r="C16" s="358">
        <v>8</v>
      </c>
      <c r="D16" s="424" t="s">
        <v>56</v>
      </c>
      <c r="E16" s="431">
        <v>41.24</v>
      </c>
      <c r="F16" s="350">
        <v>4.1399999999999997</v>
      </c>
      <c r="G16" s="350">
        <v>3.83</v>
      </c>
      <c r="H16" s="396">
        <f t="shared" si="0"/>
        <v>6.1860000000000005E-2</v>
      </c>
      <c r="I16" s="396">
        <f t="shared" si="1"/>
        <v>1.6560000000000002E-2</v>
      </c>
      <c r="J16" s="396">
        <f t="shared" si="2"/>
        <v>9.1920000000000005E-3</v>
      </c>
      <c r="K16" s="399">
        <f t="shared" si="3"/>
        <v>8.7612000000000009E-2</v>
      </c>
      <c r="L16" s="431">
        <v>41.8</v>
      </c>
      <c r="M16" s="350">
        <v>5.78</v>
      </c>
      <c r="N16" s="350">
        <v>3.5</v>
      </c>
      <c r="O16" s="396">
        <f t="shared" si="4"/>
        <v>6.2699999999999992E-2</v>
      </c>
      <c r="P16" s="396">
        <f t="shared" si="5"/>
        <v>2.3120000000000002E-2</v>
      </c>
      <c r="Q16" s="396">
        <f t="shared" si="6"/>
        <v>8.4000000000000012E-3</v>
      </c>
      <c r="R16" s="399">
        <f t="shared" si="7"/>
        <v>9.4219999999999998E-2</v>
      </c>
      <c r="S16" s="434">
        <v>71.67</v>
      </c>
      <c r="T16" s="349">
        <v>13.97</v>
      </c>
      <c r="U16" s="293">
        <f t="shared" si="8"/>
        <v>4.8640728051391857</v>
      </c>
      <c r="V16" s="293">
        <f t="shared" si="9"/>
        <v>2.6863083511777304</v>
      </c>
      <c r="W16" s="396">
        <f t="shared" si="10"/>
        <v>0.107505</v>
      </c>
      <c r="X16" s="396">
        <f t="shared" si="11"/>
        <v>1.9456291220556744E-2</v>
      </c>
      <c r="Y16" s="396">
        <f t="shared" si="12"/>
        <v>6.4471400428265527E-3</v>
      </c>
      <c r="Z16" s="399">
        <f t="shared" si="13"/>
        <v>0.13340843126338331</v>
      </c>
      <c r="AC16" s="558"/>
      <c r="AD16" s="558"/>
      <c r="AF16" s="560"/>
      <c r="AG16" s="560"/>
    </row>
    <row r="17" spans="1:33" ht="15.6" x14ac:dyDescent="0.3">
      <c r="A17" s="285">
        <v>11</v>
      </c>
      <c r="B17" s="288"/>
      <c r="C17" s="358">
        <v>9</v>
      </c>
      <c r="D17" s="425" t="s">
        <v>57</v>
      </c>
      <c r="E17" s="431">
        <v>41.24</v>
      </c>
      <c r="F17" s="350">
        <v>4.1399999999999997</v>
      </c>
      <c r="G17" s="350">
        <v>3.83</v>
      </c>
      <c r="H17" s="396">
        <f t="shared" si="0"/>
        <v>6.1860000000000005E-2</v>
      </c>
      <c r="I17" s="396">
        <f t="shared" si="1"/>
        <v>1.6560000000000002E-2</v>
      </c>
      <c r="J17" s="396">
        <f t="shared" si="2"/>
        <v>9.1920000000000005E-3</v>
      </c>
      <c r="K17" s="399">
        <f t="shared" si="3"/>
        <v>8.7612000000000009E-2</v>
      </c>
      <c r="L17" s="431">
        <v>41.8</v>
      </c>
      <c r="M17" s="350">
        <v>5.78</v>
      </c>
      <c r="N17" s="350">
        <v>3.5</v>
      </c>
      <c r="O17" s="396">
        <f t="shared" si="4"/>
        <v>6.2699999999999992E-2</v>
      </c>
      <c r="P17" s="396">
        <f t="shared" si="5"/>
        <v>2.3120000000000002E-2</v>
      </c>
      <c r="Q17" s="396">
        <f t="shared" si="6"/>
        <v>8.4000000000000012E-3</v>
      </c>
      <c r="R17" s="399">
        <f t="shared" si="7"/>
        <v>9.4219999999999998E-2</v>
      </c>
      <c r="S17" s="434">
        <v>29.6</v>
      </c>
      <c r="T17" s="349">
        <v>22.02</v>
      </c>
      <c r="U17" s="293">
        <f t="shared" si="8"/>
        <v>7.666920770877943</v>
      </c>
      <c r="V17" s="293">
        <f t="shared" si="9"/>
        <v>4.234252676659529</v>
      </c>
      <c r="W17" s="396">
        <f t="shared" si="10"/>
        <v>4.4400000000000002E-2</v>
      </c>
      <c r="X17" s="396">
        <f t="shared" si="11"/>
        <v>3.0667683083511772E-2</v>
      </c>
      <c r="Y17" s="396">
        <f t="shared" si="12"/>
        <v>1.016220642398287E-2</v>
      </c>
      <c r="Z17" s="399">
        <f t="shared" si="13"/>
        <v>8.5229889507494647E-2</v>
      </c>
      <c r="AC17" s="558"/>
      <c r="AD17" s="558"/>
      <c r="AF17" s="560"/>
      <c r="AG17" s="560"/>
    </row>
    <row r="18" spans="1:33" ht="15.6" x14ac:dyDescent="0.3">
      <c r="A18" s="285">
        <v>12</v>
      </c>
      <c r="B18" s="288"/>
      <c r="C18" s="358">
        <v>10</v>
      </c>
      <c r="D18" s="424" t="s">
        <v>29</v>
      </c>
      <c r="E18" s="431">
        <v>41.24</v>
      </c>
      <c r="F18" s="350">
        <v>4.1399999999999997</v>
      </c>
      <c r="G18" s="350">
        <v>3.83</v>
      </c>
      <c r="H18" s="396">
        <f t="shared" si="0"/>
        <v>6.1860000000000005E-2</v>
      </c>
      <c r="I18" s="396">
        <f t="shared" si="1"/>
        <v>1.6560000000000002E-2</v>
      </c>
      <c r="J18" s="396">
        <f t="shared" si="2"/>
        <v>9.1920000000000005E-3</v>
      </c>
      <c r="K18" s="399">
        <f t="shared" si="3"/>
        <v>8.7612000000000009E-2</v>
      </c>
      <c r="L18" s="431">
        <v>41.8</v>
      </c>
      <c r="M18" s="350">
        <v>5.78</v>
      </c>
      <c r="N18" s="350">
        <v>3.5</v>
      </c>
      <c r="O18" s="396">
        <f t="shared" si="4"/>
        <v>6.2699999999999992E-2</v>
      </c>
      <c r="P18" s="396">
        <f t="shared" si="5"/>
        <v>2.3120000000000002E-2</v>
      </c>
      <c r="Q18" s="396">
        <f t="shared" si="6"/>
        <v>8.4000000000000012E-3</v>
      </c>
      <c r="R18" s="399">
        <f t="shared" si="7"/>
        <v>9.4219999999999998E-2</v>
      </c>
      <c r="S18" s="434">
        <v>54.42</v>
      </c>
      <c r="T18" s="349">
        <v>15.52</v>
      </c>
      <c r="U18" s="293">
        <f t="shared" si="8"/>
        <v>5.4037516059957165</v>
      </c>
      <c r="V18" s="293">
        <f t="shared" si="9"/>
        <v>2.9843597430406854</v>
      </c>
      <c r="W18" s="396">
        <f t="shared" si="10"/>
        <v>8.1629999999999994E-2</v>
      </c>
      <c r="X18" s="396">
        <f t="shared" si="11"/>
        <v>2.1615006423982869E-2</v>
      </c>
      <c r="Y18" s="396">
        <f t="shared" si="12"/>
        <v>7.1624633832976453E-3</v>
      </c>
      <c r="Z18" s="399">
        <f t="shared" si="13"/>
        <v>0.11040746980728051</v>
      </c>
      <c r="AC18" s="558"/>
      <c r="AD18" s="558"/>
      <c r="AF18" s="560"/>
      <c r="AG18" s="560"/>
    </row>
    <row r="19" spans="1:33" ht="15.6" x14ac:dyDescent="0.3">
      <c r="A19" s="285">
        <v>13</v>
      </c>
      <c r="B19" s="288"/>
      <c r="C19" s="358">
        <v>11</v>
      </c>
      <c r="D19" s="424" t="s">
        <v>30</v>
      </c>
      <c r="E19" s="431">
        <v>41.24</v>
      </c>
      <c r="F19" s="350">
        <v>4.1399999999999997</v>
      </c>
      <c r="G19" s="350">
        <v>3.83</v>
      </c>
      <c r="H19" s="396">
        <f t="shared" si="0"/>
        <v>6.1860000000000005E-2</v>
      </c>
      <c r="I19" s="396">
        <f t="shared" si="1"/>
        <v>1.6560000000000002E-2</v>
      </c>
      <c r="J19" s="396">
        <f t="shared" si="2"/>
        <v>9.1920000000000005E-3</v>
      </c>
      <c r="K19" s="399">
        <f t="shared" si="3"/>
        <v>8.7612000000000009E-2</v>
      </c>
      <c r="L19" s="431">
        <v>41.8</v>
      </c>
      <c r="M19" s="350">
        <v>5.78</v>
      </c>
      <c r="N19" s="350">
        <v>3.5</v>
      </c>
      <c r="O19" s="396">
        <f t="shared" si="4"/>
        <v>6.2699999999999992E-2</v>
      </c>
      <c r="P19" s="396">
        <f t="shared" si="5"/>
        <v>2.3120000000000002E-2</v>
      </c>
      <c r="Q19" s="396">
        <f t="shared" si="6"/>
        <v>8.4000000000000012E-3</v>
      </c>
      <c r="R19" s="399">
        <f t="shared" si="7"/>
        <v>9.4219999999999998E-2</v>
      </c>
      <c r="S19" s="434">
        <v>61.75</v>
      </c>
      <c r="T19" s="349">
        <v>17.440000000000001</v>
      </c>
      <c r="U19" s="293">
        <f t="shared" si="8"/>
        <v>6.0722569593147746</v>
      </c>
      <c r="V19" s="293">
        <f t="shared" si="9"/>
        <v>3.3535588865096364</v>
      </c>
      <c r="W19" s="396">
        <f t="shared" si="10"/>
        <v>9.2624999999999999E-2</v>
      </c>
      <c r="X19" s="396">
        <f t="shared" si="11"/>
        <v>2.42890278372591E-2</v>
      </c>
      <c r="Y19" s="396">
        <f t="shared" si="12"/>
        <v>8.0485413276231259E-3</v>
      </c>
      <c r="Z19" s="399">
        <f t="shared" si="13"/>
        <v>0.12496256916488223</v>
      </c>
      <c r="AC19" s="558"/>
      <c r="AD19" s="558"/>
      <c r="AF19" s="560"/>
      <c r="AG19" s="560"/>
    </row>
    <row r="20" spans="1:33" ht="15.6" x14ac:dyDescent="0.3">
      <c r="A20" s="285">
        <v>14</v>
      </c>
      <c r="B20" s="288"/>
      <c r="C20" s="358">
        <v>12</v>
      </c>
      <c r="D20" s="411" t="s">
        <v>31</v>
      </c>
      <c r="E20" s="431">
        <v>41.24</v>
      </c>
      <c r="F20" s="350">
        <v>4.1399999999999997</v>
      </c>
      <c r="G20" s="350">
        <v>3.83</v>
      </c>
      <c r="H20" s="396">
        <f t="shared" si="0"/>
        <v>6.1860000000000005E-2</v>
      </c>
      <c r="I20" s="396">
        <f t="shared" si="1"/>
        <v>1.6560000000000002E-2</v>
      </c>
      <c r="J20" s="396">
        <f t="shared" si="2"/>
        <v>9.1920000000000005E-3</v>
      </c>
      <c r="K20" s="399">
        <f t="shared" si="3"/>
        <v>8.7612000000000009E-2</v>
      </c>
      <c r="L20" s="431">
        <v>41.8</v>
      </c>
      <c r="M20" s="350">
        <v>5.78</v>
      </c>
      <c r="N20" s="350">
        <v>3.5</v>
      </c>
      <c r="O20" s="396">
        <f t="shared" si="4"/>
        <v>6.2699999999999992E-2</v>
      </c>
      <c r="P20" s="396">
        <f t="shared" si="5"/>
        <v>2.3120000000000002E-2</v>
      </c>
      <c r="Q20" s="396">
        <f t="shared" si="6"/>
        <v>8.4000000000000012E-3</v>
      </c>
      <c r="R20" s="399">
        <f t="shared" si="7"/>
        <v>9.4219999999999998E-2</v>
      </c>
      <c r="S20" s="434">
        <v>44.18</v>
      </c>
      <c r="T20" s="349">
        <v>12.35</v>
      </c>
      <c r="U20" s="293">
        <f t="shared" si="8"/>
        <v>4.3000214132762311</v>
      </c>
      <c r="V20" s="293">
        <f t="shared" si="9"/>
        <v>2.3747965738758032</v>
      </c>
      <c r="W20" s="396">
        <f t="shared" si="10"/>
        <v>6.6269999999999996E-2</v>
      </c>
      <c r="X20" s="396">
        <f t="shared" si="11"/>
        <v>1.7200085653104925E-2</v>
      </c>
      <c r="Y20" s="396">
        <f t="shared" si="12"/>
        <v>5.6995117773019277E-3</v>
      </c>
      <c r="Z20" s="399">
        <f t="shared" si="13"/>
        <v>8.9169597430406838E-2</v>
      </c>
      <c r="AC20" s="558"/>
      <c r="AD20" s="558"/>
      <c r="AF20" s="560"/>
      <c r="AG20" s="560"/>
    </row>
    <row r="21" spans="1:33" ht="15.6" x14ac:dyDescent="0.3">
      <c r="A21" s="285">
        <v>15</v>
      </c>
      <c r="B21" s="288"/>
      <c r="C21" s="358">
        <v>13</v>
      </c>
      <c r="D21" s="424" t="s">
        <v>32</v>
      </c>
      <c r="E21" s="431">
        <v>41.24</v>
      </c>
      <c r="F21" s="350">
        <v>4.1399999999999997</v>
      </c>
      <c r="G21" s="350">
        <v>3.83</v>
      </c>
      <c r="H21" s="396">
        <f t="shared" si="0"/>
        <v>6.1860000000000005E-2</v>
      </c>
      <c r="I21" s="396">
        <f t="shared" si="1"/>
        <v>1.6560000000000002E-2</v>
      </c>
      <c r="J21" s="396">
        <f t="shared" si="2"/>
        <v>9.1920000000000005E-3</v>
      </c>
      <c r="K21" s="399">
        <f t="shared" si="3"/>
        <v>8.7612000000000009E-2</v>
      </c>
      <c r="L21" s="431">
        <v>41.8</v>
      </c>
      <c r="M21" s="350">
        <v>5.78</v>
      </c>
      <c r="N21" s="350">
        <v>3.5</v>
      </c>
      <c r="O21" s="396">
        <f t="shared" si="4"/>
        <v>6.2699999999999992E-2</v>
      </c>
      <c r="P21" s="396">
        <f t="shared" si="5"/>
        <v>2.3120000000000002E-2</v>
      </c>
      <c r="Q21" s="396">
        <f t="shared" si="6"/>
        <v>8.4000000000000012E-3</v>
      </c>
      <c r="R21" s="399">
        <f t="shared" si="7"/>
        <v>9.4219999999999998E-2</v>
      </c>
      <c r="S21" s="434">
        <v>42.06</v>
      </c>
      <c r="T21" s="349">
        <v>23.31</v>
      </c>
      <c r="U21" s="293">
        <f t="shared" si="8"/>
        <v>8.1160728051391846</v>
      </c>
      <c r="V21" s="293">
        <f t="shared" si="9"/>
        <v>4.4823083511777302</v>
      </c>
      <c r="W21" s="396">
        <f t="shared" si="10"/>
        <v>6.3090000000000007E-2</v>
      </c>
      <c r="X21" s="396">
        <f t="shared" si="11"/>
        <v>3.2464291220556739E-2</v>
      </c>
      <c r="Y21" s="396">
        <f t="shared" si="12"/>
        <v>1.0757540042826553E-2</v>
      </c>
      <c r="Z21" s="399">
        <f t="shared" si="13"/>
        <v>0.10631183126338331</v>
      </c>
      <c r="AC21" s="558"/>
      <c r="AD21" s="558"/>
      <c r="AF21" s="560"/>
      <c r="AG21" s="560"/>
    </row>
    <row r="22" spans="1:33" ht="15.6" x14ac:dyDescent="0.3">
      <c r="A22" s="285">
        <v>16</v>
      </c>
      <c r="B22" s="288"/>
      <c r="C22" s="358">
        <v>14</v>
      </c>
      <c r="D22" s="424" t="s">
        <v>33</v>
      </c>
      <c r="E22" s="431">
        <v>41.24</v>
      </c>
      <c r="F22" s="350">
        <v>4.1399999999999997</v>
      </c>
      <c r="G22" s="350">
        <v>3.83</v>
      </c>
      <c r="H22" s="396">
        <f t="shared" si="0"/>
        <v>6.1860000000000005E-2</v>
      </c>
      <c r="I22" s="396">
        <f t="shared" si="1"/>
        <v>1.6560000000000002E-2</v>
      </c>
      <c r="J22" s="396">
        <f t="shared" si="2"/>
        <v>9.1920000000000005E-3</v>
      </c>
      <c r="K22" s="399">
        <f t="shared" si="3"/>
        <v>8.7612000000000009E-2</v>
      </c>
      <c r="L22" s="431">
        <v>41.8</v>
      </c>
      <c r="M22" s="350">
        <v>5.78</v>
      </c>
      <c r="N22" s="350">
        <v>3.5</v>
      </c>
      <c r="O22" s="396">
        <f t="shared" si="4"/>
        <v>6.2699999999999992E-2</v>
      </c>
      <c r="P22" s="396">
        <f t="shared" si="5"/>
        <v>2.3120000000000002E-2</v>
      </c>
      <c r="Q22" s="396">
        <f t="shared" si="6"/>
        <v>8.4000000000000012E-3</v>
      </c>
      <c r="R22" s="399">
        <f t="shared" si="7"/>
        <v>9.4219999999999998E-2</v>
      </c>
      <c r="S22" s="434">
        <v>43.02</v>
      </c>
      <c r="T22" s="349">
        <v>36.64</v>
      </c>
      <c r="U22" s="293">
        <f t="shared" si="8"/>
        <v>12.757310492505352</v>
      </c>
      <c r="V22" s="293">
        <f t="shared" si="9"/>
        <v>7.0455503211991442</v>
      </c>
      <c r="W22" s="396">
        <f t="shared" si="10"/>
        <v>6.4530000000000004E-2</v>
      </c>
      <c r="X22" s="396">
        <f t="shared" si="11"/>
        <v>5.1029241970021413E-2</v>
      </c>
      <c r="Y22" s="396">
        <f t="shared" si="12"/>
        <v>1.6909320770877947E-2</v>
      </c>
      <c r="Z22" s="399">
        <f t="shared" si="13"/>
        <v>0.13246856274089935</v>
      </c>
      <c r="AC22" s="558"/>
      <c r="AD22" s="558"/>
      <c r="AF22" s="560"/>
      <c r="AG22" s="560"/>
    </row>
    <row r="23" spans="1:33" ht="15.6" x14ac:dyDescent="0.3">
      <c r="A23" s="285">
        <v>17</v>
      </c>
      <c r="B23" s="288"/>
      <c r="C23" s="358">
        <v>15</v>
      </c>
      <c r="D23" s="424" t="s">
        <v>34</v>
      </c>
      <c r="E23" s="431">
        <v>41.24</v>
      </c>
      <c r="F23" s="350">
        <v>4.1399999999999997</v>
      </c>
      <c r="G23" s="350">
        <v>3.83</v>
      </c>
      <c r="H23" s="396">
        <f t="shared" si="0"/>
        <v>6.1860000000000005E-2</v>
      </c>
      <c r="I23" s="396">
        <f t="shared" si="1"/>
        <v>1.6560000000000002E-2</v>
      </c>
      <c r="J23" s="396">
        <f t="shared" si="2"/>
        <v>9.1920000000000005E-3</v>
      </c>
      <c r="K23" s="399">
        <f t="shared" si="3"/>
        <v>8.7612000000000009E-2</v>
      </c>
      <c r="L23" s="431">
        <v>41.8</v>
      </c>
      <c r="M23" s="350">
        <v>5.78</v>
      </c>
      <c r="N23" s="350">
        <v>3.5</v>
      </c>
      <c r="O23" s="396">
        <f t="shared" si="4"/>
        <v>6.2699999999999992E-2</v>
      </c>
      <c r="P23" s="396">
        <f t="shared" si="5"/>
        <v>2.3120000000000002E-2</v>
      </c>
      <c r="Q23" s="396">
        <f t="shared" si="6"/>
        <v>8.4000000000000012E-3</v>
      </c>
      <c r="R23" s="399">
        <f t="shared" si="7"/>
        <v>9.4219999999999998E-2</v>
      </c>
      <c r="S23" s="434">
        <v>56.64</v>
      </c>
      <c r="T23" s="349">
        <v>19.420000000000002</v>
      </c>
      <c r="U23" s="293">
        <f t="shared" si="8"/>
        <v>6.7616531049250534</v>
      </c>
      <c r="V23" s="293">
        <f t="shared" si="9"/>
        <v>3.734295503211992</v>
      </c>
      <c r="W23" s="396">
        <f t="shared" si="10"/>
        <v>8.4959999999999994E-2</v>
      </c>
      <c r="X23" s="396">
        <f t="shared" si="11"/>
        <v>2.7046612419700213E-2</v>
      </c>
      <c r="Y23" s="396">
        <f t="shared" si="12"/>
        <v>8.9623092077087806E-3</v>
      </c>
      <c r="Z23" s="399">
        <f t="shared" si="13"/>
        <v>0.12096892162740899</v>
      </c>
      <c r="AC23" s="558"/>
      <c r="AD23" s="558"/>
      <c r="AF23" s="560"/>
      <c r="AG23" s="560"/>
    </row>
    <row r="24" spans="1:33" ht="15.6" x14ac:dyDescent="0.3">
      <c r="A24" s="285">
        <v>18</v>
      </c>
      <c r="B24" s="288"/>
      <c r="C24" s="358">
        <v>16</v>
      </c>
      <c r="D24" s="424" t="s">
        <v>35</v>
      </c>
      <c r="E24" s="431">
        <v>41.24</v>
      </c>
      <c r="F24" s="350">
        <v>4.1399999999999997</v>
      </c>
      <c r="G24" s="350">
        <v>3.83</v>
      </c>
      <c r="H24" s="396">
        <f t="shared" si="0"/>
        <v>6.1860000000000005E-2</v>
      </c>
      <c r="I24" s="396">
        <f t="shared" si="1"/>
        <v>1.6560000000000002E-2</v>
      </c>
      <c r="J24" s="396">
        <f t="shared" si="2"/>
        <v>9.1920000000000005E-3</v>
      </c>
      <c r="K24" s="399">
        <f t="shared" si="3"/>
        <v>8.7612000000000009E-2</v>
      </c>
      <c r="L24" s="431">
        <v>41.8</v>
      </c>
      <c r="M24" s="350">
        <v>5.78</v>
      </c>
      <c r="N24" s="350">
        <v>3.5</v>
      </c>
      <c r="O24" s="396">
        <f t="shared" si="4"/>
        <v>6.2699999999999992E-2</v>
      </c>
      <c r="P24" s="396">
        <f t="shared" si="5"/>
        <v>2.3120000000000002E-2</v>
      </c>
      <c r="Q24" s="396">
        <f t="shared" si="6"/>
        <v>8.4000000000000012E-3</v>
      </c>
      <c r="R24" s="399">
        <f t="shared" si="7"/>
        <v>9.4219999999999998E-2</v>
      </c>
      <c r="S24" s="434">
        <v>45.15</v>
      </c>
      <c r="T24" s="349">
        <v>15.92</v>
      </c>
      <c r="U24" s="293">
        <f t="shared" si="8"/>
        <v>5.5430235546038542</v>
      </c>
      <c r="V24" s="293">
        <f t="shared" si="9"/>
        <v>3.0612762312633834</v>
      </c>
      <c r="W24" s="396">
        <f t="shared" si="10"/>
        <v>6.7724999999999994E-2</v>
      </c>
      <c r="X24" s="396">
        <f t="shared" si="11"/>
        <v>2.2172094218415418E-2</v>
      </c>
      <c r="Y24" s="396">
        <f t="shared" si="12"/>
        <v>7.3470629550321199E-3</v>
      </c>
      <c r="Z24" s="399">
        <f t="shared" si="13"/>
        <v>9.7244157173447532E-2</v>
      </c>
      <c r="AC24" s="558"/>
      <c r="AD24" s="558"/>
      <c r="AF24" s="560"/>
      <c r="AG24" s="560"/>
    </row>
    <row r="25" spans="1:33" ht="15.6" x14ac:dyDescent="0.3">
      <c r="A25" s="285">
        <v>19</v>
      </c>
      <c r="B25" s="288"/>
      <c r="C25" s="358">
        <v>17</v>
      </c>
      <c r="D25" s="424" t="s">
        <v>36</v>
      </c>
      <c r="E25" s="431">
        <v>41.24</v>
      </c>
      <c r="F25" s="350">
        <v>4.1399999999999997</v>
      </c>
      <c r="G25" s="350">
        <v>3.83</v>
      </c>
      <c r="H25" s="396">
        <f t="shared" si="0"/>
        <v>6.1860000000000005E-2</v>
      </c>
      <c r="I25" s="396">
        <f t="shared" si="1"/>
        <v>1.6560000000000002E-2</v>
      </c>
      <c r="J25" s="396">
        <f t="shared" si="2"/>
        <v>9.1920000000000005E-3</v>
      </c>
      <c r="K25" s="399">
        <f t="shared" si="3"/>
        <v>8.7612000000000009E-2</v>
      </c>
      <c r="L25" s="431">
        <v>41.8</v>
      </c>
      <c r="M25" s="350">
        <v>5.78</v>
      </c>
      <c r="N25" s="350">
        <v>3.5</v>
      </c>
      <c r="O25" s="396">
        <f t="shared" si="4"/>
        <v>6.2699999999999992E-2</v>
      </c>
      <c r="P25" s="396">
        <f t="shared" si="5"/>
        <v>2.3120000000000002E-2</v>
      </c>
      <c r="Q25" s="396">
        <f t="shared" si="6"/>
        <v>8.4000000000000012E-3</v>
      </c>
      <c r="R25" s="399">
        <f t="shared" si="7"/>
        <v>9.4219999999999998E-2</v>
      </c>
      <c r="S25" s="434">
        <v>51.84</v>
      </c>
      <c r="T25" s="349">
        <v>22.43</v>
      </c>
      <c r="U25" s="293">
        <f t="shared" si="8"/>
        <v>7.8096745182012839</v>
      </c>
      <c r="V25" s="293">
        <f t="shared" si="9"/>
        <v>4.313092077087795</v>
      </c>
      <c r="W25" s="396">
        <f t="shared" si="10"/>
        <v>7.776000000000001E-2</v>
      </c>
      <c r="X25" s="396">
        <f t="shared" si="11"/>
        <v>3.1238698072805139E-2</v>
      </c>
      <c r="Y25" s="396">
        <f t="shared" si="12"/>
        <v>1.0351420985010707E-2</v>
      </c>
      <c r="Z25" s="399">
        <f t="shared" si="13"/>
        <v>0.11935011905781587</v>
      </c>
      <c r="AC25" s="558"/>
      <c r="AD25" s="558"/>
      <c r="AF25" s="560"/>
      <c r="AG25" s="560"/>
    </row>
    <row r="26" spans="1:33" ht="15.6" x14ac:dyDescent="0.3">
      <c r="A26" s="285">
        <v>20</v>
      </c>
      <c r="B26" s="288"/>
      <c r="C26" s="358">
        <v>18</v>
      </c>
      <c r="D26" s="424" t="s">
        <v>37</v>
      </c>
      <c r="E26" s="431">
        <v>41.24</v>
      </c>
      <c r="F26" s="350">
        <v>4.1399999999999997</v>
      </c>
      <c r="G26" s="350">
        <v>3.83</v>
      </c>
      <c r="H26" s="396">
        <f t="shared" si="0"/>
        <v>6.1860000000000005E-2</v>
      </c>
      <c r="I26" s="396">
        <f t="shared" si="1"/>
        <v>1.6560000000000002E-2</v>
      </c>
      <c r="J26" s="396">
        <f t="shared" si="2"/>
        <v>9.1920000000000005E-3</v>
      </c>
      <c r="K26" s="399">
        <f t="shared" si="3"/>
        <v>8.7612000000000009E-2</v>
      </c>
      <c r="L26" s="431">
        <v>41.8</v>
      </c>
      <c r="M26" s="350">
        <v>5.78</v>
      </c>
      <c r="N26" s="350">
        <v>3.5</v>
      </c>
      <c r="O26" s="396">
        <f t="shared" si="4"/>
        <v>6.2699999999999992E-2</v>
      </c>
      <c r="P26" s="396">
        <f t="shared" si="5"/>
        <v>2.3120000000000002E-2</v>
      </c>
      <c r="Q26" s="396">
        <f t="shared" si="6"/>
        <v>8.4000000000000012E-3</v>
      </c>
      <c r="R26" s="399">
        <f t="shared" si="7"/>
        <v>9.4219999999999998E-2</v>
      </c>
      <c r="S26" s="434">
        <v>65.150000000000006</v>
      </c>
      <c r="T26" s="349">
        <v>16.86</v>
      </c>
      <c r="U26" s="293">
        <f t="shared" si="8"/>
        <v>5.8703126338329756</v>
      </c>
      <c r="V26" s="293">
        <f t="shared" si="9"/>
        <v>3.2420299785867237</v>
      </c>
      <c r="W26" s="396">
        <f t="shared" si="10"/>
        <v>9.7725000000000006E-2</v>
      </c>
      <c r="X26" s="396">
        <f t="shared" si="11"/>
        <v>2.3481250535331902E-2</v>
      </c>
      <c r="Y26" s="396">
        <f t="shared" si="12"/>
        <v>7.7808719486081373E-3</v>
      </c>
      <c r="Z26" s="399">
        <f t="shared" si="13"/>
        <v>0.12898712248394004</v>
      </c>
      <c r="AC26" s="558"/>
      <c r="AD26" s="558"/>
      <c r="AF26" s="560"/>
      <c r="AG26" s="560"/>
    </row>
    <row r="27" spans="1:33" ht="15.6" x14ac:dyDescent="0.3">
      <c r="A27" s="285">
        <v>21</v>
      </c>
      <c r="B27" s="288"/>
      <c r="C27" s="358">
        <v>19</v>
      </c>
      <c r="D27" s="424" t="s">
        <v>38</v>
      </c>
      <c r="E27" s="431">
        <v>41.24</v>
      </c>
      <c r="F27" s="350">
        <v>4.1399999999999997</v>
      </c>
      <c r="G27" s="350">
        <v>3.83</v>
      </c>
      <c r="H27" s="396">
        <f t="shared" si="0"/>
        <v>6.1860000000000005E-2</v>
      </c>
      <c r="I27" s="396">
        <f t="shared" si="1"/>
        <v>1.6560000000000002E-2</v>
      </c>
      <c r="J27" s="396">
        <f t="shared" si="2"/>
        <v>9.1920000000000005E-3</v>
      </c>
      <c r="K27" s="399">
        <f t="shared" si="3"/>
        <v>8.7612000000000009E-2</v>
      </c>
      <c r="L27" s="431">
        <v>41.8</v>
      </c>
      <c r="M27" s="350">
        <v>5.78</v>
      </c>
      <c r="N27" s="350">
        <v>3.5</v>
      </c>
      <c r="O27" s="396">
        <f t="shared" si="4"/>
        <v>6.2699999999999992E-2</v>
      </c>
      <c r="P27" s="396">
        <f t="shared" si="5"/>
        <v>2.3120000000000002E-2</v>
      </c>
      <c r="Q27" s="396">
        <f t="shared" si="6"/>
        <v>8.4000000000000012E-3</v>
      </c>
      <c r="R27" s="399">
        <f t="shared" si="7"/>
        <v>9.4219999999999998E-2</v>
      </c>
      <c r="S27" s="434">
        <v>46.01</v>
      </c>
      <c r="T27" s="349">
        <v>27.2</v>
      </c>
      <c r="U27" s="293">
        <f t="shared" si="8"/>
        <v>9.4704925053533184</v>
      </c>
      <c r="V27" s="293">
        <f t="shared" si="9"/>
        <v>5.2303211991434688</v>
      </c>
      <c r="W27" s="396">
        <f t="shared" si="10"/>
        <v>6.9014999999999993E-2</v>
      </c>
      <c r="X27" s="396">
        <f t="shared" si="11"/>
        <v>3.7881970021413275E-2</v>
      </c>
      <c r="Y27" s="396">
        <f t="shared" si="12"/>
        <v>1.2552770877944324E-2</v>
      </c>
      <c r="Z27" s="399">
        <f t="shared" si="13"/>
        <v>0.11944974089935759</v>
      </c>
      <c r="AC27" s="558"/>
      <c r="AD27" s="558"/>
      <c r="AF27" s="560"/>
      <c r="AG27" s="560"/>
    </row>
    <row r="28" spans="1:33" ht="15.6" x14ac:dyDescent="0.3">
      <c r="A28" s="285">
        <v>22</v>
      </c>
      <c r="B28" s="288"/>
      <c r="C28" s="358">
        <v>20</v>
      </c>
      <c r="D28" s="424" t="s">
        <v>39</v>
      </c>
      <c r="E28" s="431">
        <v>41.24</v>
      </c>
      <c r="F28" s="350">
        <v>4.1399999999999997</v>
      </c>
      <c r="G28" s="350">
        <v>3.83</v>
      </c>
      <c r="H28" s="396">
        <f t="shared" si="0"/>
        <v>6.1860000000000005E-2</v>
      </c>
      <c r="I28" s="396">
        <f t="shared" si="1"/>
        <v>1.6560000000000002E-2</v>
      </c>
      <c r="J28" s="396">
        <f t="shared" si="2"/>
        <v>9.1920000000000005E-3</v>
      </c>
      <c r="K28" s="399">
        <f t="shared" si="3"/>
        <v>8.7612000000000009E-2</v>
      </c>
      <c r="L28" s="431">
        <v>41.8</v>
      </c>
      <c r="M28" s="350">
        <v>5.78</v>
      </c>
      <c r="N28" s="350">
        <v>3.5</v>
      </c>
      <c r="O28" s="396">
        <f t="shared" si="4"/>
        <v>6.2699999999999992E-2</v>
      </c>
      <c r="P28" s="396">
        <f t="shared" si="5"/>
        <v>2.3120000000000002E-2</v>
      </c>
      <c r="Q28" s="396">
        <f t="shared" si="6"/>
        <v>8.4000000000000012E-3</v>
      </c>
      <c r="R28" s="399">
        <f t="shared" si="7"/>
        <v>9.4219999999999998E-2</v>
      </c>
      <c r="S28" s="434">
        <v>53.16</v>
      </c>
      <c r="T28" s="349">
        <v>17.170000000000002</v>
      </c>
      <c r="U28" s="293">
        <f t="shared" si="8"/>
        <v>5.9782483940042823</v>
      </c>
      <c r="V28" s="293">
        <f t="shared" si="9"/>
        <v>3.3016402569593151</v>
      </c>
      <c r="W28" s="396">
        <f t="shared" si="10"/>
        <v>7.9739999999999991E-2</v>
      </c>
      <c r="X28" s="396">
        <f t="shared" si="11"/>
        <v>2.391299357601713E-2</v>
      </c>
      <c r="Y28" s="396">
        <f t="shared" si="12"/>
        <v>7.9239366167023553E-3</v>
      </c>
      <c r="Z28" s="399">
        <f t="shared" si="13"/>
        <v>0.11157693019271947</v>
      </c>
      <c r="AC28" s="558"/>
      <c r="AD28" s="558"/>
      <c r="AF28" s="560"/>
      <c r="AG28" s="560"/>
    </row>
    <row r="29" spans="1:33" ht="15.6" x14ac:dyDescent="0.3">
      <c r="A29" s="285">
        <v>23</v>
      </c>
      <c r="B29" s="288"/>
      <c r="C29" s="358">
        <v>21</v>
      </c>
      <c r="D29" s="424" t="s">
        <v>40</v>
      </c>
      <c r="E29" s="431">
        <v>41.24</v>
      </c>
      <c r="F29" s="350">
        <v>4.1399999999999997</v>
      </c>
      <c r="G29" s="350">
        <v>3.83</v>
      </c>
      <c r="H29" s="396">
        <f t="shared" si="0"/>
        <v>6.1860000000000005E-2</v>
      </c>
      <c r="I29" s="396">
        <f t="shared" si="1"/>
        <v>1.6560000000000002E-2</v>
      </c>
      <c r="J29" s="396">
        <f t="shared" si="2"/>
        <v>9.1920000000000005E-3</v>
      </c>
      <c r="K29" s="399">
        <f t="shared" si="3"/>
        <v>8.7612000000000009E-2</v>
      </c>
      <c r="L29" s="431">
        <v>41.8</v>
      </c>
      <c r="M29" s="350">
        <v>5.78</v>
      </c>
      <c r="N29" s="350">
        <v>3.5</v>
      </c>
      <c r="O29" s="396">
        <f t="shared" si="4"/>
        <v>6.2699999999999992E-2</v>
      </c>
      <c r="P29" s="396">
        <f t="shared" si="5"/>
        <v>2.3120000000000002E-2</v>
      </c>
      <c r="Q29" s="396">
        <f t="shared" si="6"/>
        <v>8.4000000000000012E-3</v>
      </c>
      <c r="R29" s="399">
        <f t="shared" si="7"/>
        <v>9.4219999999999998E-2</v>
      </c>
      <c r="S29" s="434">
        <v>52.95</v>
      </c>
      <c r="T29" s="349">
        <v>18.489999999999998</v>
      </c>
      <c r="U29" s="293">
        <f t="shared" si="8"/>
        <v>6.4378458244111334</v>
      </c>
      <c r="V29" s="293">
        <f t="shared" si="9"/>
        <v>3.5554646680942184</v>
      </c>
      <c r="W29" s="396">
        <f t="shared" si="10"/>
        <v>7.9425000000000009E-2</v>
      </c>
      <c r="X29" s="396">
        <f t="shared" si="11"/>
        <v>2.5751383297644533E-2</v>
      </c>
      <c r="Y29" s="396">
        <f t="shared" si="12"/>
        <v>8.533115203426124E-3</v>
      </c>
      <c r="Z29" s="399">
        <f t="shared" si="13"/>
        <v>0.11370949850107068</v>
      </c>
      <c r="AC29" s="558"/>
      <c r="AD29" s="558"/>
      <c r="AF29" s="560"/>
      <c r="AG29" s="560"/>
    </row>
    <row r="30" spans="1:33" ht="15.6" x14ac:dyDescent="0.3">
      <c r="A30" s="285">
        <v>24</v>
      </c>
      <c r="B30" s="288"/>
      <c r="C30" s="358">
        <v>22</v>
      </c>
      <c r="D30" s="424" t="s">
        <v>41</v>
      </c>
      <c r="E30" s="431">
        <v>41.24</v>
      </c>
      <c r="F30" s="350">
        <v>4.1399999999999997</v>
      </c>
      <c r="G30" s="350">
        <v>3.83</v>
      </c>
      <c r="H30" s="396">
        <f t="shared" si="0"/>
        <v>6.1860000000000005E-2</v>
      </c>
      <c r="I30" s="396">
        <f t="shared" si="1"/>
        <v>1.6560000000000002E-2</v>
      </c>
      <c r="J30" s="396">
        <f t="shared" si="2"/>
        <v>9.1920000000000005E-3</v>
      </c>
      <c r="K30" s="399">
        <f t="shared" si="3"/>
        <v>8.7612000000000009E-2</v>
      </c>
      <c r="L30" s="431">
        <v>41.8</v>
      </c>
      <c r="M30" s="350">
        <v>5.78</v>
      </c>
      <c r="N30" s="350">
        <v>3.5</v>
      </c>
      <c r="O30" s="396">
        <f t="shared" si="4"/>
        <v>6.2699999999999992E-2</v>
      </c>
      <c r="P30" s="396">
        <f t="shared" si="5"/>
        <v>2.3120000000000002E-2</v>
      </c>
      <c r="Q30" s="396">
        <f t="shared" si="6"/>
        <v>8.4000000000000012E-3</v>
      </c>
      <c r="R30" s="399">
        <f t="shared" si="7"/>
        <v>9.4219999999999998E-2</v>
      </c>
      <c r="S30" s="434">
        <v>60</v>
      </c>
      <c r="T30" s="349">
        <v>18.510000000000002</v>
      </c>
      <c r="U30" s="293">
        <f t="shared" si="8"/>
        <v>6.4448094218415415</v>
      </c>
      <c r="V30" s="293">
        <f t="shared" si="9"/>
        <v>3.5593104925053538</v>
      </c>
      <c r="W30" s="396">
        <f t="shared" si="10"/>
        <v>0.09</v>
      </c>
      <c r="X30" s="396">
        <f t="shared" si="11"/>
        <v>2.5779237687366164E-2</v>
      </c>
      <c r="Y30" s="396">
        <f t="shared" si="12"/>
        <v>8.542345182012849E-3</v>
      </c>
      <c r="Z30" s="399">
        <f t="shared" si="13"/>
        <v>0.124321582869379</v>
      </c>
      <c r="AC30" s="558"/>
      <c r="AD30" s="558"/>
      <c r="AF30" s="560"/>
      <c r="AG30" s="560"/>
    </row>
    <row r="31" spans="1:33" ht="15.6" x14ac:dyDescent="0.3">
      <c r="A31" s="285">
        <v>25</v>
      </c>
      <c r="B31" s="288"/>
      <c r="C31" s="358">
        <v>23</v>
      </c>
      <c r="D31" s="424" t="s">
        <v>42</v>
      </c>
      <c r="E31" s="431">
        <v>41.24</v>
      </c>
      <c r="F31" s="350">
        <v>4.1399999999999997</v>
      </c>
      <c r="G31" s="350">
        <v>3.83</v>
      </c>
      <c r="H31" s="396">
        <f t="shared" si="0"/>
        <v>6.1860000000000005E-2</v>
      </c>
      <c r="I31" s="396">
        <f t="shared" si="1"/>
        <v>1.6560000000000002E-2</v>
      </c>
      <c r="J31" s="396">
        <f t="shared" si="2"/>
        <v>9.1920000000000005E-3</v>
      </c>
      <c r="K31" s="399">
        <f t="shared" si="3"/>
        <v>8.7612000000000009E-2</v>
      </c>
      <c r="L31" s="431">
        <v>41.8</v>
      </c>
      <c r="M31" s="350">
        <v>5.78</v>
      </c>
      <c r="N31" s="350">
        <v>3.5</v>
      </c>
      <c r="O31" s="396">
        <f t="shared" si="4"/>
        <v>6.2699999999999992E-2</v>
      </c>
      <c r="P31" s="396">
        <f t="shared" si="5"/>
        <v>2.3120000000000002E-2</v>
      </c>
      <c r="Q31" s="396">
        <f t="shared" si="6"/>
        <v>8.4000000000000012E-3</v>
      </c>
      <c r="R31" s="399">
        <f t="shared" si="7"/>
        <v>9.4219999999999998E-2</v>
      </c>
      <c r="S31" s="434">
        <v>62.54</v>
      </c>
      <c r="T31" s="349">
        <v>17.27</v>
      </c>
      <c r="U31" s="293">
        <f t="shared" si="8"/>
        <v>6.0130663811563165</v>
      </c>
      <c r="V31" s="293">
        <f t="shared" si="9"/>
        <v>3.3208693790149892</v>
      </c>
      <c r="W31" s="396">
        <f t="shared" si="10"/>
        <v>9.3809999999999991E-2</v>
      </c>
      <c r="X31" s="396">
        <f t="shared" si="11"/>
        <v>2.4052265524625267E-2</v>
      </c>
      <c r="Y31" s="396">
        <f t="shared" si="12"/>
        <v>7.9700865096359735E-3</v>
      </c>
      <c r="Z31" s="399">
        <f t="shared" si="13"/>
        <v>0.12583235203426124</v>
      </c>
      <c r="AC31" s="558"/>
      <c r="AD31" s="558"/>
      <c r="AF31" s="560"/>
      <c r="AG31" s="560"/>
    </row>
    <row r="32" spans="1:33" ht="15.6" x14ac:dyDescent="0.3">
      <c r="A32" s="285">
        <v>26</v>
      </c>
      <c r="B32" s="288"/>
      <c r="C32" s="358">
        <v>24</v>
      </c>
      <c r="D32" s="424" t="s">
        <v>43</v>
      </c>
      <c r="E32" s="431">
        <v>41.24</v>
      </c>
      <c r="F32" s="350">
        <v>4.1399999999999997</v>
      </c>
      <c r="G32" s="350">
        <v>3.83</v>
      </c>
      <c r="H32" s="396">
        <f t="shared" si="0"/>
        <v>6.1860000000000005E-2</v>
      </c>
      <c r="I32" s="396">
        <f t="shared" si="1"/>
        <v>1.6560000000000002E-2</v>
      </c>
      <c r="J32" s="396">
        <f t="shared" si="2"/>
        <v>9.1920000000000005E-3</v>
      </c>
      <c r="K32" s="399">
        <f t="shared" si="3"/>
        <v>8.7612000000000009E-2</v>
      </c>
      <c r="L32" s="431">
        <v>41.8</v>
      </c>
      <c r="M32" s="350">
        <v>5.78</v>
      </c>
      <c r="N32" s="350">
        <v>3.5</v>
      </c>
      <c r="O32" s="396">
        <f t="shared" si="4"/>
        <v>6.2699999999999992E-2</v>
      </c>
      <c r="P32" s="396">
        <f t="shared" si="5"/>
        <v>2.3120000000000002E-2</v>
      </c>
      <c r="Q32" s="396">
        <f t="shared" si="6"/>
        <v>8.4000000000000012E-3</v>
      </c>
      <c r="R32" s="399">
        <f t="shared" si="7"/>
        <v>9.4219999999999998E-2</v>
      </c>
      <c r="S32" s="434">
        <v>54.24</v>
      </c>
      <c r="T32" s="349">
        <v>20.97</v>
      </c>
      <c r="U32" s="293">
        <f t="shared" si="8"/>
        <v>7.3013319057815833</v>
      </c>
      <c r="V32" s="293">
        <f t="shared" si="9"/>
        <v>4.0323468950749461</v>
      </c>
      <c r="W32" s="396">
        <f t="shared" si="10"/>
        <v>8.1360000000000002E-2</v>
      </c>
      <c r="X32" s="396">
        <f t="shared" si="11"/>
        <v>2.9205327623126331E-2</v>
      </c>
      <c r="Y32" s="396">
        <f t="shared" si="12"/>
        <v>9.6776325481798698E-3</v>
      </c>
      <c r="Z32" s="399">
        <f t="shared" si="13"/>
        <v>0.1202429601713062</v>
      </c>
      <c r="AC32" s="558"/>
      <c r="AD32" s="558"/>
      <c r="AF32" s="560"/>
      <c r="AG32" s="560"/>
    </row>
    <row r="33" spans="1:33" ht="15.6" x14ac:dyDescent="0.3">
      <c r="A33" s="285">
        <v>27</v>
      </c>
      <c r="B33" s="288"/>
      <c r="C33" s="358">
        <v>25</v>
      </c>
      <c r="D33" s="424" t="s">
        <v>44</v>
      </c>
      <c r="E33" s="431">
        <v>41.24</v>
      </c>
      <c r="F33" s="350">
        <v>4.1399999999999997</v>
      </c>
      <c r="G33" s="350">
        <v>3.83</v>
      </c>
      <c r="H33" s="396">
        <f t="shared" si="0"/>
        <v>6.1860000000000005E-2</v>
      </c>
      <c r="I33" s="396">
        <f t="shared" si="1"/>
        <v>1.6560000000000002E-2</v>
      </c>
      <c r="J33" s="396">
        <f t="shared" si="2"/>
        <v>9.1920000000000005E-3</v>
      </c>
      <c r="K33" s="399">
        <f t="shared" si="3"/>
        <v>8.7612000000000009E-2</v>
      </c>
      <c r="L33" s="431">
        <v>41.8</v>
      </c>
      <c r="M33" s="350">
        <v>5.78</v>
      </c>
      <c r="N33" s="350">
        <v>3.5</v>
      </c>
      <c r="O33" s="396">
        <f t="shared" si="4"/>
        <v>6.2699999999999992E-2</v>
      </c>
      <c r="P33" s="396">
        <f t="shared" si="5"/>
        <v>2.3120000000000002E-2</v>
      </c>
      <c r="Q33" s="396">
        <f t="shared" si="6"/>
        <v>8.4000000000000012E-3</v>
      </c>
      <c r="R33" s="399">
        <f t="shared" si="7"/>
        <v>9.4219999999999998E-2</v>
      </c>
      <c r="S33" s="434">
        <v>57.48</v>
      </c>
      <c r="T33" s="349">
        <v>22.67</v>
      </c>
      <c r="U33" s="293">
        <f t="shared" si="8"/>
        <v>7.8932376873661667</v>
      </c>
      <c r="V33" s="293">
        <f t="shared" si="9"/>
        <v>4.3592419700214142</v>
      </c>
      <c r="W33" s="396">
        <f t="shared" si="10"/>
        <v>8.6219999999999991E-2</v>
      </c>
      <c r="X33" s="396">
        <f t="shared" si="11"/>
        <v>3.1572950749464666E-2</v>
      </c>
      <c r="Y33" s="396">
        <f t="shared" si="12"/>
        <v>1.0462180728051395E-2</v>
      </c>
      <c r="Z33" s="399">
        <f t="shared" si="13"/>
        <v>0.12825513147751605</v>
      </c>
      <c r="AC33" s="558"/>
      <c r="AD33" s="558"/>
      <c r="AF33" s="560"/>
      <c r="AG33" s="560"/>
    </row>
    <row r="34" spans="1:33" ht="15.6" x14ac:dyDescent="0.3">
      <c r="A34" s="285">
        <v>28</v>
      </c>
      <c r="B34" s="288"/>
      <c r="C34" s="358">
        <v>26</v>
      </c>
      <c r="D34" s="424" t="s">
        <v>45</v>
      </c>
      <c r="E34" s="431">
        <v>41.24</v>
      </c>
      <c r="F34" s="350">
        <v>4.1399999999999997</v>
      </c>
      <c r="G34" s="350">
        <v>3.83</v>
      </c>
      <c r="H34" s="396">
        <f t="shared" si="0"/>
        <v>6.1860000000000005E-2</v>
      </c>
      <c r="I34" s="396">
        <f t="shared" si="1"/>
        <v>1.6560000000000002E-2</v>
      </c>
      <c r="J34" s="396">
        <f t="shared" si="2"/>
        <v>9.1920000000000005E-3</v>
      </c>
      <c r="K34" s="399">
        <f t="shared" si="3"/>
        <v>8.7612000000000009E-2</v>
      </c>
      <c r="L34" s="431">
        <v>41.8</v>
      </c>
      <c r="M34" s="350">
        <v>5.78</v>
      </c>
      <c r="N34" s="350">
        <v>3.5</v>
      </c>
      <c r="O34" s="396">
        <f t="shared" si="4"/>
        <v>6.2699999999999992E-2</v>
      </c>
      <c r="P34" s="396">
        <f t="shared" si="5"/>
        <v>2.3120000000000002E-2</v>
      </c>
      <c r="Q34" s="396">
        <f t="shared" si="6"/>
        <v>8.4000000000000012E-3</v>
      </c>
      <c r="R34" s="399">
        <f t="shared" si="7"/>
        <v>9.4219999999999998E-2</v>
      </c>
      <c r="S34" s="434">
        <v>49.81</v>
      </c>
      <c r="T34" s="349">
        <v>12.69</v>
      </c>
      <c r="U34" s="293">
        <f t="shared" si="8"/>
        <v>4.4184025695931473</v>
      </c>
      <c r="V34" s="293">
        <f t="shared" si="9"/>
        <v>2.4401755888650962</v>
      </c>
      <c r="W34" s="396">
        <f t="shared" si="10"/>
        <v>7.4715000000000004E-2</v>
      </c>
      <c r="X34" s="396">
        <f t="shared" si="11"/>
        <v>1.7673610278372592E-2</v>
      </c>
      <c r="Y34" s="396">
        <f t="shared" si="12"/>
        <v>5.8564214132762306E-3</v>
      </c>
      <c r="Z34" s="399">
        <f t="shared" si="13"/>
        <v>9.8245031691648832E-2</v>
      </c>
      <c r="AC34" s="558"/>
      <c r="AD34" s="558"/>
      <c r="AF34" s="560"/>
      <c r="AG34" s="560"/>
    </row>
    <row r="35" spans="1:33" ht="15.6" x14ac:dyDescent="0.3">
      <c r="A35" s="285">
        <v>29</v>
      </c>
      <c r="B35" s="288"/>
      <c r="C35" s="358">
        <v>27</v>
      </c>
      <c r="D35" s="424" t="s">
        <v>46</v>
      </c>
      <c r="E35" s="431">
        <v>41.24</v>
      </c>
      <c r="F35" s="350">
        <v>4.1399999999999997</v>
      </c>
      <c r="G35" s="350">
        <v>3.83</v>
      </c>
      <c r="H35" s="396">
        <f t="shared" si="0"/>
        <v>6.1860000000000005E-2</v>
      </c>
      <c r="I35" s="396">
        <f t="shared" si="1"/>
        <v>1.6560000000000002E-2</v>
      </c>
      <c r="J35" s="396">
        <f t="shared" si="2"/>
        <v>9.1920000000000005E-3</v>
      </c>
      <c r="K35" s="399">
        <f t="shared" si="3"/>
        <v>8.7612000000000009E-2</v>
      </c>
      <c r="L35" s="431">
        <v>41.8</v>
      </c>
      <c r="M35" s="350">
        <v>5.78</v>
      </c>
      <c r="N35" s="350">
        <v>3.5</v>
      </c>
      <c r="O35" s="396">
        <f t="shared" si="4"/>
        <v>6.2699999999999992E-2</v>
      </c>
      <c r="P35" s="396">
        <f t="shared" si="5"/>
        <v>2.3120000000000002E-2</v>
      </c>
      <c r="Q35" s="396">
        <f t="shared" si="6"/>
        <v>8.4000000000000012E-3</v>
      </c>
      <c r="R35" s="399">
        <f t="shared" si="7"/>
        <v>9.4219999999999998E-2</v>
      </c>
      <c r="S35" s="434">
        <v>49.96</v>
      </c>
      <c r="T35" s="349">
        <v>24.29</v>
      </c>
      <c r="U35" s="293">
        <f t="shared" si="8"/>
        <v>8.4572890792291204</v>
      </c>
      <c r="V35" s="293">
        <f t="shared" si="9"/>
        <v>4.6707537473233405</v>
      </c>
      <c r="W35" s="396">
        <f t="shared" si="10"/>
        <v>7.4939999999999993E-2</v>
      </c>
      <c r="X35" s="396">
        <f t="shared" si="11"/>
        <v>3.3829156316916485E-2</v>
      </c>
      <c r="Y35" s="396">
        <f t="shared" si="12"/>
        <v>1.1209808993576017E-2</v>
      </c>
      <c r="Z35" s="399">
        <f t="shared" si="13"/>
        <v>0.11997896531049249</v>
      </c>
      <c r="AC35" s="558"/>
      <c r="AD35" s="558"/>
      <c r="AF35" s="560"/>
      <c r="AG35" s="560"/>
    </row>
    <row r="36" spans="1:33" ht="15.6" x14ac:dyDescent="0.3">
      <c r="A36" s="285">
        <v>30</v>
      </c>
      <c r="B36" s="288"/>
      <c r="C36" s="358">
        <v>28</v>
      </c>
      <c r="D36" s="424" t="s">
        <v>47</v>
      </c>
      <c r="E36" s="431">
        <v>41.24</v>
      </c>
      <c r="F36" s="350">
        <v>4.1399999999999997</v>
      </c>
      <c r="G36" s="350">
        <v>3.83</v>
      </c>
      <c r="H36" s="396">
        <f t="shared" si="0"/>
        <v>6.1860000000000005E-2</v>
      </c>
      <c r="I36" s="396">
        <f t="shared" si="1"/>
        <v>1.6560000000000002E-2</v>
      </c>
      <c r="J36" s="396">
        <f t="shared" si="2"/>
        <v>9.1920000000000005E-3</v>
      </c>
      <c r="K36" s="399">
        <f t="shared" si="3"/>
        <v>8.7612000000000009E-2</v>
      </c>
      <c r="L36" s="431">
        <v>41.8</v>
      </c>
      <c r="M36" s="350">
        <v>5.78</v>
      </c>
      <c r="N36" s="350">
        <v>3.5</v>
      </c>
      <c r="O36" s="396">
        <f t="shared" si="4"/>
        <v>6.2699999999999992E-2</v>
      </c>
      <c r="P36" s="396">
        <f t="shared" si="5"/>
        <v>2.3120000000000002E-2</v>
      </c>
      <c r="Q36" s="396">
        <f t="shared" si="6"/>
        <v>8.4000000000000012E-3</v>
      </c>
      <c r="R36" s="399">
        <f t="shared" si="7"/>
        <v>9.4219999999999998E-2</v>
      </c>
      <c r="S36" s="434">
        <v>57.41</v>
      </c>
      <c r="T36" s="349">
        <v>16.63</v>
      </c>
      <c r="U36" s="293">
        <f t="shared" si="8"/>
        <v>5.7902312633832969</v>
      </c>
      <c r="V36" s="293">
        <f t="shared" si="9"/>
        <v>3.1978029978586724</v>
      </c>
      <c r="W36" s="396">
        <f t="shared" si="10"/>
        <v>8.6114999999999983E-2</v>
      </c>
      <c r="X36" s="396">
        <f t="shared" si="11"/>
        <v>2.3160925053533191E-2</v>
      </c>
      <c r="Y36" s="396">
        <f t="shared" si="12"/>
        <v>7.6747271948608134E-3</v>
      </c>
      <c r="Z36" s="399">
        <f t="shared" si="13"/>
        <v>0.11695065224839399</v>
      </c>
      <c r="AC36" s="558"/>
      <c r="AD36" s="558"/>
      <c r="AF36" s="560"/>
      <c r="AG36" s="560"/>
    </row>
    <row r="37" spans="1:33" ht="15.6" x14ac:dyDescent="0.3">
      <c r="A37" s="285">
        <v>31</v>
      </c>
      <c r="B37" s="288"/>
      <c r="C37" s="358">
        <v>29</v>
      </c>
      <c r="D37" s="424" t="s">
        <v>48</v>
      </c>
      <c r="E37" s="431">
        <v>41.24</v>
      </c>
      <c r="F37" s="350">
        <v>4.1399999999999997</v>
      </c>
      <c r="G37" s="350">
        <v>3.83</v>
      </c>
      <c r="H37" s="396">
        <f t="shared" si="0"/>
        <v>6.1860000000000005E-2</v>
      </c>
      <c r="I37" s="396">
        <f t="shared" si="1"/>
        <v>1.6560000000000002E-2</v>
      </c>
      <c r="J37" s="396">
        <f t="shared" si="2"/>
        <v>9.1920000000000005E-3</v>
      </c>
      <c r="K37" s="399">
        <f t="shared" si="3"/>
        <v>8.7612000000000009E-2</v>
      </c>
      <c r="L37" s="431">
        <v>41.8</v>
      </c>
      <c r="M37" s="350">
        <v>5.78</v>
      </c>
      <c r="N37" s="350">
        <v>3.5</v>
      </c>
      <c r="O37" s="396">
        <f t="shared" si="4"/>
        <v>6.2699999999999992E-2</v>
      </c>
      <c r="P37" s="396">
        <f t="shared" si="5"/>
        <v>2.3120000000000002E-2</v>
      </c>
      <c r="Q37" s="396">
        <f t="shared" si="6"/>
        <v>8.4000000000000012E-3</v>
      </c>
      <c r="R37" s="399">
        <f t="shared" si="7"/>
        <v>9.4219999999999998E-2</v>
      </c>
      <c r="S37" s="434">
        <v>45.5</v>
      </c>
      <c r="T37" s="349">
        <v>12.1</v>
      </c>
      <c r="U37" s="293">
        <f t="shared" si="8"/>
        <v>4.2129764453961451</v>
      </c>
      <c r="V37" s="293">
        <f t="shared" si="9"/>
        <v>2.3267237687366169</v>
      </c>
      <c r="W37" s="396">
        <f t="shared" si="10"/>
        <v>6.8250000000000005E-2</v>
      </c>
      <c r="X37" s="396">
        <f t="shared" si="11"/>
        <v>1.6851905781584582E-2</v>
      </c>
      <c r="Y37" s="396">
        <f t="shared" si="12"/>
        <v>5.5841370449678804E-3</v>
      </c>
      <c r="Z37" s="399">
        <f t="shared" si="13"/>
        <v>9.068604282655246E-2</v>
      </c>
      <c r="AC37" s="558"/>
      <c r="AD37" s="558"/>
      <c r="AF37" s="560"/>
      <c r="AG37" s="560"/>
    </row>
    <row r="38" spans="1:33" ht="15.6" x14ac:dyDescent="0.3">
      <c r="A38" s="285">
        <v>32</v>
      </c>
      <c r="B38" s="288"/>
      <c r="C38" s="358">
        <v>30</v>
      </c>
      <c r="D38" s="424" t="s">
        <v>49</v>
      </c>
      <c r="E38" s="431">
        <v>41.24</v>
      </c>
      <c r="F38" s="350">
        <v>4.1399999999999997</v>
      </c>
      <c r="G38" s="350">
        <v>3.83</v>
      </c>
      <c r="H38" s="396">
        <f t="shared" si="0"/>
        <v>6.1860000000000005E-2</v>
      </c>
      <c r="I38" s="396">
        <f t="shared" si="1"/>
        <v>1.6560000000000002E-2</v>
      </c>
      <c r="J38" s="396">
        <f t="shared" si="2"/>
        <v>9.1920000000000005E-3</v>
      </c>
      <c r="K38" s="399">
        <f t="shared" si="3"/>
        <v>8.7612000000000009E-2</v>
      </c>
      <c r="L38" s="431">
        <v>41.8</v>
      </c>
      <c r="M38" s="350">
        <v>5.78</v>
      </c>
      <c r="N38" s="350">
        <v>3.5</v>
      </c>
      <c r="O38" s="396">
        <f t="shared" si="4"/>
        <v>6.2699999999999992E-2</v>
      </c>
      <c r="P38" s="396">
        <f t="shared" si="5"/>
        <v>2.3120000000000002E-2</v>
      </c>
      <c r="Q38" s="396">
        <f t="shared" si="6"/>
        <v>8.4000000000000012E-3</v>
      </c>
      <c r="R38" s="399">
        <f t="shared" si="7"/>
        <v>9.4219999999999998E-2</v>
      </c>
      <c r="S38" s="434">
        <v>46.01</v>
      </c>
      <c r="T38" s="349">
        <v>27.2</v>
      </c>
      <c r="U38" s="293">
        <f t="shared" si="8"/>
        <v>9.4704925053533184</v>
      </c>
      <c r="V38" s="293">
        <f t="shared" si="9"/>
        <v>5.2303211991434688</v>
      </c>
      <c r="W38" s="396">
        <f t="shared" si="10"/>
        <v>6.9014999999999993E-2</v>
      </c>
      <c r="X38" s="396">
        <f t="shared" si="11"/>
        <v>3.7881970021413275E-2</v>
      </c>
      <c r="Y38" s="396">
        <f t="shared" si="12"/>
        <v>1.2552770877944324E-2</v>
      </c>
      <c r="Z38" s="399">
        <f t="shared" si="13"/>
        <v>0.11944974089935759</v>
      </c>
      <c r="AC38" s="558"/>
      <c r="AD38" s="558"/>
      <c r="AF38" s="560"/>
      <c r="AG38" s="560"/>
    </row>
    <row r="39" spans="1:33" ht="15.6" x14ac:dyDescent="0.3">
      <c r="A39" s="285">
        <v>33</v>
      </c>
      <c r="B39" s="288"/>
      <c r="C39" s="358">
        <v>31</v>
      </c>
      <c r="D39" s="424" t="s">
        <v>50</v>
      </c>
      <c r="E39" s="431">
        <v>41.24</v>
      </c>
      <c r="F39" s="350">
        <v>4.1399999999999997</v>
      </c>
      <c r="G39" s="350">
        <v>3.83</v>
      </c>
      <c r="H39" s="396">
        <f t="shared" si="0"/>
        <v>6.1860000000000005E-2</v>
      </c>
      <c r="I39" s="396">
        <f t="shared" si="1"/>
        <v>1.6560000000000002E-2</v>
      </c>
      <c r="J39" s="396">
        <f t="shared" si="2"/>
        <v>9.1920000000000005E-3</v>
      </c>
      <c r="K39" s="399">
        <f t="shared" si="3"/>
        <v>8.7612000000000009E-2</v>
      </c>
      <c r="L39" s="431">
        <v>41.8</v>
      </c>
      <c r="M39" s="350">
        <v>5.78</v>
      </c>
      <c r="N39" s="350">
        <v>3.5</v>
      </c>
      <c r="O39" s="396">
        <f t="shared" si="4"/>
        <v>6.2699999999999992E-2</v>
      </c>
      <c r="P39" s="396">
        <f t="shared" si="5"/>
        <v>2.3120000000000002E-2</v>
      </c>
      <c r="Q39" s="396">
        <f t="shared" si="6"/>
        <v>8.4000000000000012E-3</v>
      </c>
      <c r="R39" s="399">
        <f t="shared" si="7"/>
        <v>9.4219999999999998E-2</v>
      </c>
      <c r="S39" s="434">
        <v>48.9</v>
      </c>
      <c r="T39" s="349">
        <v>16.37</v>
      </c>
      <c r="U39" s="293">
        <f t="shared" si="8"/>
        <v>5.6997044967880086</v>
      </c>
      <c r="V39" s="293">
        <f t="shared" si="9"/>
        <v>3.147807280513919</v>
      </c>
      <c r="W39" s="396">
        <f t="shared" si="10"/>
        <v>7.3349999999999999E-2</v>
      </c>
      <c r="X39" s="396">
        <f t="shared" si="11"/>
        <v>2.2798817987152036E-2</v>
      </c>
      <c r="Y39" s="396">
        <f t="shared" si="12"/>
        <v>7.5547374732334045E-3</v>
      </c>
      <c r="Z39" s="399">
        <f t="shared" si="13"/>
        <v>0.10370355546038544</v>
      </c>
      <c r="AC39" s="558"/>
      <c r="AD39" s="558"/>
      <c r="AF39" s="560"/>
      <c r="AG39" s="560"/>
    </row>
    <row r="40" spans="1:33" ht="15.6" x14ac:dyDescent="0.3">
      <c r="A40" s="285">
        <v>34</v>
      </c>
      <c r="B40" s="288"/>
      <c r="C40" s="358">
        <v>32</v>
      </c>
      <c r="D40" s="424" t="s">
        <v>160</v>
      </c>
      <c r="E40" s="431"/>
      <c r="F40" s="350"/>
      <c r="G40" s="350"/>
      <c r="H40" s="396"/>
      <c r="I40" s="396"/>
      <c r="J40" s="396"/>
      <c r="K40" s="399"/>
      <c r="L40" s="431"/>
      <c r="M40" s="350"/>
      <c r="N40" s="350"/>
      <c r="O40" s="396"/>
      <c r="P40" s="396"/>
      <c r="Q40" s="396"/>
      <c r="R40" s="399"/>
      <c r="S40" s="434">
        <v>53.19</v>
      </c>
      <c r="T40" s="349">
        <v>21.06</v>
      </c>
      <c r="U40" s="293">
        <f t="shared" si="8"/>
        <v>7.3326680942184144</v>
      </c>
      <c r="V40" s="293">
        <f t="shared" si="9"/>
        <v>4.0496531049250537</v>
      </c>
      <c r="W40" s="396">
        <f t="shared" si="10"/>
        <v>7.9784999999999981E-2</v>
      </c>
      <c r="X40" s="396">
        <f t="shared" si="11"/>
        <v>2.9330672376873659E-2</v>
      </c>
      <c r="Y40" s="396">
        <f t="shared" si="12"/>
        <v>9.719167451820129E-3</v>
      </c>
      <c r="Z40" s="399">
        <f t="shared" si="13"/>
        <v>0.11883483982869376</v>
      </c>
      <c r="AC40" s="558"/>
      <c r="AD40" s="558"/>
      <c r="AF40" s="560"/>
      <c r="AG40" s="560"/>
    </row>
    <row r="41" spans="1:33" ht="15.6" x14ac:dyDescent="0.3">
      <c r="A41" s="285">
        <v>35</v>
      </c>
      <c r="B41" s="288"/>
      <c r="C41" s="358">
        <v>33</v>
      </c>
      <c r="D41" s="426" t="s">
        <v>51</v>
      </c>
      <c r="E41" s="431">
        <v>41.24</v>
      </c>
      <c r="F41" s="350">
        <v>4.1399999999999997</v>
      </c>
      <c r="G41" s="350">
        <v>3.83</v>
      </c>
      <c r="H41" s="396">
        <f t="shared" si="0"/>
        <v>6.1860000000000005E-2</v>
      </c>
      <c r="I41" s="396">
        <f t="shared" si="1"/>
        <v>1.6560000000000002E-2</v>
      </c>
      <c r="J41" s="396">
        <f t="shared" si="2"/>
        <v>9.1920000000000005E-3</v>
      </c>
      <c r="K41" s="399">
        <f t="shared" si="3"/>
        <v>8.7612000000000009E-2</v>
      </c>
      <c r="L41" s="431">
        <v>41.8</v>
      </c>
      <c r="M41" s="350">
        <v>5.78</v>
      </c>
      <c r="N41" s="350">
        <v>3.5</v>
      </c>
      <c r="O41" s="396">
        <f t="shared" si="4"/>
        <v>6.2699999999999992E-2</v>
      </c>
      <c r="P41" s="396">
        <f t="shared" si="5"/>
        <v>2.3120000000000002E-2</v>
      </c>
      <c r="Q41" s="396">
        <f t="shared" si="6"/>
        <v>8.4000000000000012E-3</v>
      </c>
      <c r="R41" s="399">
        <f t="shared" si="7"/>
        <v>9.4219999999999998E-2</v>
      </c>
      <c r="S41" s="434">
        <v>58.57</v>
      </c>
      <c r="T41" s="349">
        <v>13.68</v>
      </c>
      <c r="U41" s="293">
        <f t="shared" si="8"/>
        <v>4.7631006423982862</v>
      </c>
      <c r="V41" s="293">
        <f t="shared" si="9"/>
        <v>2.630543897216274</v>
      </c>
      <c r="W41" s="396">
        <f t="shared" si="10"/>
        <v>8.7855000000000003E-2</v>
      </c>
      <c r="X41" s="396">
        <f t="shared" si="11"/>
        <v>1.9052402569593146E-2</v>
      </c>
      <c r="Y41" s="396">
        <f t="shared" si="12"/>
        <v>6.3133053533190571E-3</v>
      </c>
      <c r="Z41" s="399">
        <f t="shared" si="13"/>
        <v>0.11322070792291221</v>
      </c>
      <c r="AC41" s="558"/>
      <c r="AD41" s="558"/>
      <c r="AF41" s="560"/>
      <c r="AG41" s="560"/>
    </row>
    <row r="42" spans="1:33" ht="15.6" x14ac:dyDescent="0.3">
      <c r="A42" s="290">
        <v>36</v>
      </c>
      <c r="B42" s="288"/>
      <c r="C42" s="358">
        <v>34</v>
      </c>
      <c r="D42" s="424" t="s">
        <v>52</v>
      </c>
      <c r="E42" s="431">
        <v>41.24</v>
      </c>
      <c r="F42" s="350">
        <v>4.1399999999999997</v>
      </c>
      <c r="G42" s="350">
        <v>3.83</v>
      </c>
      <c r="H42" s="396">
        <f t="shared" si="0"/>
        <v>6.1860000000000005E-2</v>
      </c>
      <c r="I42" s="396">
        <f t="shared" si="1"/>
        <v>1.6560000000000002E-2</v>
      </c>
      <c r="J42" s="396">
        <f t="shared" si="2"/>
        <v>9.1920000000000005E-3</v>
      </c>
      <c r="K42" s="399">
        <f t="shared" si="3"/>
        <v>8.7612000000000009E-2</v>
      </c>
      <c r="L42" s="431">
        <v>41.8</v>
      </c>
      <c r="M42" s="350">
        <v>5.78</v>
      </c>
      <c r="N42" s="350">
        <v>3.5</v>
      </c>
      <c r="O42" s="396">
        <f t="shared" si="4"/>
        <v>6.2699999999999992E-2</v>
      </c>
      <c r="P42" s="396">
        <f t="shared" si="5"/>
        <v>2.3120000000000002E-2</v>
      </c>
      <c r="Q42" s="396">
        <f t="shared" si="6"/>
        <v>8.4000000000000012E-3</v>
      </c>
      <c r="R42" s="399">
        <f t="shared" si="7"/>
        <v>9.4219999999999998E-2</v>
      </c>
      <c r="S42" s="434">
        <v>46.08</v>
      </c>
      <c r="T42" s="349">
        <v>15.11</v>
      </c>
      <c r="U42" s="293">
        <f t="shared" si="8"/>
        <v>5.2609978586723765</v>
      </c>
      <c r="V42" s="293">
        <f t="shared" si="9"/>
        <v>2.9055203426124199</v>
      </c>
      <c r="W42" s="396">
        <f t="shared" si="10"/>
        <v>6.9120000000000001E-2</v>
      </c>
      <c r="X42" s="396">
        <f t="shared" si="11"/>
        <v>2.1043991434689505E-2</v>
      </c>
      <c r="Y42" s="396">
        <f t="shared" si="12"/>
        <v>6.9732488222698074E-3</v>
      </c>
      <c r="Z42" s="399">
        <f t="shared" si="13"/>
        <v>9.7137240256959315E-2</v>
      </c>
      <c r="AC42" s="558"/>
      <c r="AD42" s="558"/>
      <c r="AF42" s="560"/>
      <c r="AG42" s="560"/>
    </row>
    <row r="43" spans="1:33" s="75" customFormat="1" ht="14.25" customHeight="1" x14ac:dyDescent="0.3">
      <c r="C43" s="358">
        <v>35</v>
      </c>
      <c r="D43" s="424" t="s">
        <v>53</v>
      </c>
      <c r="E43" s="431">
        <v>41.24</v>
      </c>
      <c r="F43" s="350">
        <v>4.1399999999999997</v>
      </c>
      <c r="G43" s="350">
        <v>3.83</v>
      </c>
      <c r="H43" s="396">
        <f t="shared" si="0"/>
        <v>6.1860000000000005E-2</v>
      </c>
      <c r="I43" s="396">
        <f t="shared" si="1"/>
        <v>1.6560000000000002E-2</v>
      </c>
      <c r="J43" s="396">
        <f t="shared" si="2"/>
        <v>9.1920000000000005E-3</v>
      </c>
      <c r="K43" s="399">
        <f t="shared" si="3"/>
        <v>8.7612000000000009E-2</v>
      </c>
      <c r="L43" s="431">
        <v>41.8</v>
      </c>
      <c r="M43" s="350">
        <v>5.78</v>
      </c>
      <c r="N43" s="350">
        <v>3.5</v>
      </c>
      <c r="O43" s="396">
        <f t="shared" si="4"/>
        <v>6.2699999999999992E-2</v>
      </c>
      <c r="P43" s="396">
        <f t="shared" si="5"/>
        <v>2.3120000000000002E-2</v>
      </c>
      <c r="Q43" s="396">
        <f t="shared" si="6"/>
        <v>8.4000000000000012E-3</v>
      </c>
      <c r="R43" s="399">
        <f t="shared" si="7"/>
        <v>9.4219999999999998E-2</v>
      </c>
      <c r="S43" s="434">
        <v>51.37</v>
      </c>
      <c r="T43" s="349">
        <v>19.579999999999998</v>
      </c>
      <c r="U43" s="293">
        <f t="shared" si="8"/>
        <v>6.8173618843683075</v>
      </c>
      <c r="V43" s="293">
        <f t="shared" si="9"/>
        <v>3.7650620985010703</v>
      </c>
      <c r="W43" s="396">
        <f t="shared" si="10"/>
        <v>7.7054999999999985E-2</v>
      </c>
      <c r="X43" s="396">
        <f t="shared" si="11"/>
        <v>2.7269447537473231E-2</v>
      </c>
      <c r="Y43" s="396">
        <f t="shared" si="12"/>
        <v>9.036149036402567E-3</v>
      </c>
      <c r="Z43" s="399">
        <f t="shared" si="13"/>
        <v>0.11336059657387579</v>
      </c>
      <c r="AC43" s="559"/>
      <c r="AD43" s="559"/>
      <c r="AF43" s="560"/>
      <c r="AG43" s="560"/>
    </row>
    <row r="44" spans="1:33" s="75" customFormat="1" ht="16.2" thickBot="1" x14ac:dyDescent="0.35">
      <c r="C44" s="359">
        <v>36</v>
      </c>
      <c r="D44" s="427" t="s">
        <v>54</v>
      </c>
      <c r="E44" s="432">
        <v>41.24</v>
      </c>
      <c r="F44" s="294">
        <v>4.1399999999999997</v>
      </c>
      <c r="G44" s="294">
        <v>3.83</v>
      </c>
      <c r="H44" s="397">
        <f t="shared" si="0"/>
        <v>6.1860000000000005E-2</v>
      </c>
      <c r="I44" s="397">
        <f t="shared" si="1"/>
        <v>1.6560000000000002E-2</v>
      </c>
      <c r="J44" s="397">
        <f t="shared" si="2"/>
        <v>9.1920000000000005E-3</v>
      </c>
      <c r="K44" s="400">
        <f t="shared" si="3"/>
        <v>8.7612000000000009E-2</v>
      </c>
      <c r="L44" s="432">
        <v>41.8</v>
      </c>
      <c r="M44" s="294">
        <v>5.78</v>
      </c>
      <c r="N44" s="294">
        <v>3.5</v>
      </c>
      <c r="O44" s="397">
        <f t="shared" si="4"/>
        <v>6.2699999999999992E-2</v>
      </c>
      <c r="P44" s="397">
        <f t="shared" si="5"/>
        <v>2.3120000000000002E-2</v>
      </c>
      <c r="Q44" s="397">
        <f t="shared" si="6"/>
        <v>8.4000000000000012E-3</v>
      </c>
      <c r="R44" s="400">
        <f t="shared" si="7"/>
        <v>9.4219999999999998E-2</v>
      </c>
      <c r="S44" s="435">
        <v>50.44</v>
      </c>
      <c r="T44" s="271">
        <v>12.84</v>
      </c>
      <c r="U44" s="295">
        <f t="shared" si="8"/>
        <v>4.470629550321199</v>
      </c>
      <c r="V44" s="295">
        <f t="shared" si="9"/>
        <v>2.4690192719486084</v>
      </c>
      <c r="W44" s="397">
        <f t="shared" si="10"/>
        <v>7.5659999999999991E-2</v>
      </c>
      <c r="X44" s="397">
        <f t="shared" si="11"/>
        <v>1.7882518201284798E-2</v>
      </c>
      <c r="Y44" s="397">
        <f t="shared" si="12"/>
        <v>5.9256462526766605E-3</v>
      </c>
      <c r="Z44" s="400">
        <f t="shared" si="13"/>
        <v>9.946816445396145E-2</v>
      </c>
      <c r="AC44" s="559"/>
      <c r="AD44" s="559"/>
      <c r="AF44" s="560"/>
      <c r="AG44" s="560"/>
    </row>
    <row r="45" spans="1:33" s="75" customFormat="1" ht="21" customHeight="1" x14ac:dyDescent="0.3">
      <c r="D45" s="857"/>
      <c r="E45" s="857"/>
      <c r="F45" s="857"/>
      <c r="G45" s="857"/>
      <c r="H45" s="857"/>
      <c r="I45" s="857"/>
      <c r="J45" s="857"/>
      <c r="K45" s="291"/>
      <c r="R45" s="291"/>
      <c r="X45" s="265"/>
      <c r="Y45" s="265"/>
      <c r="Z45" s="292"/>
    </row>
    <row r="46" spans="1:33" s="75" customFormat="1" ht="91.5" customHeight="1" x14ac:dyDescent="0.3">
      <c r="C46" s="816" t="s">
        <v>323</v>
      </c>
      <c r="D46" s="816"/>
      <c r="E46" s="816"/>
      <c r="F46" s="816"/>
      <c r="G46" s="816"/>
      <c r="H46" s="816"/>
      <c r="I46" s="816"/>
      <c r="J46" s="816"/>
      <c r="K46" s="816"/>
      <c r="L46" s="816"/>
      <c r="M46" s="816"/>
      <c r="N46" s="454"/>
      <c r="O46" s="454"/>
      <c r="P46" s="454"/>
      <c r="Q46" s="454"/>
      <c r="R46" s="454"/>
      <c r="S46" s="454"/>
      <c r="T46" s="454"/>
      <c r="U46" s="454"/>
      <c r="V46" s="454"/>
      <c r="W46" s="454"/>
      <c r="X46" s="454"/>
      <c r="Y46" s="454"/>
      <c r="Z46" s="454"/>
    </row>
    <row r="47" spans="1:33" ht="15.75" customHeight="1" x14ac:dyDescent="0.3">
      <c r="C47" s="340" t="s">
        <v>213</v>
      </c>
      <c r="D47" s="390"/>
      <c r="E47" s="370"/>
      <c r="F47" s="370"/>
      <c r="G47" s="370"/>
      <c r="H47" s="370"/>
      <c r="I47" s="370"/>
      <c r="J47" s="370"/>
      <c r="K47" s="370"/>
      <c r="L47" s="370"/>
      <c r="M47" s="370"/>
      <c r="N47" s="370"/>
      <c r="O47" s="370"/>
      <c r="P47" s="370"/>
      <c r="Q47" s="370"/>
      <c r="R47" s="370"/>
      <c r="S47" s="370"/>
      <c r="T47" s="370"/>
      <c r="U47" s="370"/>
      <c r="V47" s="370"/>
      <c r="W47" s="370"/>
      <c r="X47" s="370"/>
      <c r="Y47" s="370"/>
      <c r="Z47" s="370"/>
    </row>
    <row r="48" spans="1:33" ht="21" customHeight="1" x14ac:dyDescent="0.3">
      <c r="C48" s="838" t="s">
        <v>339</v>
      </c>
      <c r="D48" s="838"/>
      <c r="E48" s="838"/>
      <c r="F48" s="838"/>
      <c r="G48" s="838"/>
      <c r="H48" s="838"/>
      <c r="I48" s="838"/>
      <c r="J48" s="838"/>
      <c r="K48" s="838"/>
      <c r="L48" s="838"/>
      <c r="M48" s="838"/>
      <c r="N48" s="455"/>
      <c r="O48" s="455"/>
      <c r="P48" s="455"/>
      <c r="Q48" s="455"/>
      <c r="R48" s="455"/>
      <c r="S48" s="455"/>
      <c r="T48" s="455"/>
      <c r="U48" s="455"/>
      <c r="V48" s="455"/>
      <c r="W48" s="455"/>
      <c r="X48" s="455"/>
      <c r="Y48" s="455"/>
      <c r="Z48" s="455"/>
    </row>
    <row r="49" spans="3:26" ht="15.75" customHeight="1" x14ac:dyDescent="0.3">
      <c r="C49" s="838"/>
      <c r="D49" s="838"/>
      <c r="E49" s="838"/>
      <c r="F49" s="838"/>
      <c r="G49" s="838"/>
      <c r="H49" s="838"/>
      <c r="I49" s="838"/>
      <c r="J49" s="838"/>
      <c r="K49" s="838"/>
      <c r="L49" s="838"/>
      <c r="M49" s="838"/>
      <c r="N49" s="455"/>
      <c r="O49" s="455"/>
      <c r="P49" s="455"/>
      <c r="Q49" s="455"/>
      <c r="R49" s="455"/>
      <c r="S49" s="455"/>
      <c r="T49" s="455"/>
      <c r="U49" s="455"/>
      <c r="V49" s="455"/>
      <c r="W49" s="455"/>
      <c r="X49" s="455"/>
      <c r="Y49" s="455"/>
      <c r="Z49" s="455"/>
    </row>
    <row r="50" spans="3:26" ht="43.5" customHeight="1" x14ac:dyDescent="0.3">
      <c r="C50" s="838"/>
      <c r="D50" s="838"/>
      <c r="E50" s="838"/>
      <c r="F50" s="838"/>
      <c r="G50" s="838"/>
      <c r="H50" s="838"/>
      <c r="I50" s="838"/>
      <c r="J50" s="838"/>
      <c r="K50" s="838"/>
      <c r="L50" s="838"/>
      <c r="M50" s="838"/>
      <c r="N50" s="455"/>
      <c r="O50" s="455"/>
      <c r="P50" s="455"/>
      <c r="Q50" s="455"/>
      <c r="R50" s="455"/>
      <c r="S50" s="455"/>
      <c r="T50" s="455"/>
      <c r="U50" s="455"/>
      <c r="V50" s="455"/>
      <c r="W50" s="455"/>
      <c r="X50" s="455"/>
      <c r="Y50" s="455"/>
      <c r="Z50" s="455"/>
    </row>
    <row r="51" spans="3:26" ht="15.75" customHeight="1" x14ac:dyDescent="0.3">
      <c r="C51" s="838" t="s">
        <v>216</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row>
    <row r="52" spans="3:26" ht="51.75" customHeight="1" x14ac:dyDescent="0.3">
      <c r="C52" s="838"/>
      <c r="D52" s="838"/>
      <c r="E52" s="838"/>
      <c r="F52" s="838"/>
      <c r="G52" s="838"/>
      <c r="H52" s="838"/>
      <c r="I52" s="838"/>
      <c r="J52" s="838"/>
      <c r="K52" s="838"/>
      <c r="L52" s="838"/>
      <c r="M52" s="838"/>
      <c r="N52" s="838"/>
      <c r="O52" s="838"/>
      <c r="P52" s="838"/>
      <c r="Q52" s="838"/>
      <c r="R52" s="838"/>
      <c r="S52" s="838"/>
      <c r="T52" s="838"/>
      <c r="U52" s="838"/>
      <c r="V52" s="838"/>
      <c r="W52" s="838"/>
      <c r="X52" s="838"/>
      <c r="Y52" s="838"/>
      <c r="Z52" s="838"/>
    </row>
    <row r="53" spans="3:26" ht="15" customHeight="1" x14ac:dyDescent="0.3">
      <c r="C53" s="838" t="s">
        <v>340</v>
      </c>
      <c r="D53" s="838"/>
      <c r="E53" s="838"/>
      <c r="F53" s="838"/>
      <c r="G53" s="838"/>
      <c r="H53" s="838"/>
      <c r="I53" s="838"/>
      <c r="J53" s="838"/>
      <c r="K53" s="838"/>
      <c r="L53" s="838"/>
      <c r="M53" s="838"/>
      <c r="N53" s="838"/>
      <c r="O53" s="838"/>
      <c r="P53" s="838"/>
      <c r="Q53" s="838"/>
      <c r="R53" s="838"/>
      <c r="S53" s="838"/>
      <c r="T53" s="838"/>
      <c r="U53" s="838"/>
      <c r="V53" s="838"/>
      <c r="W53" s="838"/>
      <c r="X53" s="838"/>
      <c r="Y53" s="838"/>
      <c r="Z53" s="838"/>
    </row>
    <row r="54" spans="3:26" ht="27" customHeight="1" x14ac:dyDescent="0.3">
      <c r="C54" s="838"/>
      <c r="D54" s="838"/>
      <c r="E54" s="838"/>
      <c r="F54" s="838"/>
      <c r="G54" s="838"/>
      <c r="H54" s="838"/>
      <c r="I54" s="838"/>
      <c r="J54" s="838"/>
      <c r="K54" s="838"/>
      <c r="L54" s="838"/>
      <c r="M54" s="838"/>
      <c r="N54" s="838"/>
      <c r="O54" s="838"/>
      <c r="P54" s="838"/>
      <c r="Q54" s="838"/>
      <c r="R54" s="838"/>
      <c r="S54" s="838"/>
      <c r="T54" s="838"/>
      <c r="U54" s="838"/>
      <c r="V54" s="838"/>
      <c r="W54" s="838"/>
      <c r="X54" s="838"/>
      <c r="Y54" s="838"/>
      <c r="Z54" s="838"/>
    </row>
    <row r="55" spans="3:26" ht="15.6" x14ac:dyDescent="0.3">
      <c r="C55" s="110"/>
      <c r="D55" s="110"/>
      <c r="E55" s="110"/>
      <c r="F55" s="110"/>
      <c r="G55" s="110"/>
      <c r="H55" s="110"/>
      <c r="I55" s="110"/>
      <c r="J55" s="110"/>
      <c r="K55" s="110"/>
      <c r="L55" s="110"/>
      <c r="M55" s="110"/>
      <c r="N55" s="110"/>
      <c r="O55" s="110"/>
      <c r="P55" s="110"/>
      <c r="Q55" s="110"/>
      <c r="R55" s="110"/>
      <c r="S55" s="110"/>
      <c r="T55" s="110"/>
      <c r="U55" s="110"/>
      <c r="V55" s="110"/>
      <c r="W55" s="110"/>
      <c r="X55" s="276"/>
      <c r="Y55" s="276"/>
      <c r="Z55" s="391"/>
    </row>
    <row r="56" spans="3:26" ht="15.6" x14ac:dyDescent="0.3">
      <c r="C56" s="266" t="s">
        <v>217</v>
      </c>
      <c r="D56" s="110"/>
      <c r="E56" s="110"/>
      <c r="F56" s="110"/>
      <c r="G56" s="110"/>
      <c r="H56" s="110"/>
      <c r="I56" s="110"/>
      <c r="J56" s="110"/>
      <c r="K56" s="110"/>
      <c r="L56" s="110"/>
      <c r="M56" s="110"/>
      <c r="N56" s="110"/>
      <c r="O56" s="110"/>
      <c r="P56" s="110"/>
      <c r="Q56" s="110"/>
      <c r="R56" s="110"/>
      <c r="S56" s="110"/>
      <c r="T56" s="110"/>
      <c r="U56" s="110"/>
      <c r="V56" s="110"/>
      <c r="W56" s="110"/>
      <c r="X56" s="276"/>
      <c r="Y56" s="276"/>
      <c r="Z56" s="391"/>
    </row>
    <row r="57" spans="3:26" ht="15.6" x14ac:dyDescent="0.3">
      <c r="C57" s="110"/>
      <c r="D57" s="110"/>
      <c r="E57" s="110"/>
      <c r="F57" s="110"/>
      <c r="G57" s="110"/>
      <c r="H57" s="110"/>
      <c r="I57" s="110"/>
      <c r="J57" s="110"/>
      <c r="K57" s="110"/>
      <c r="L57" s="110"/>
      <c r="M57" s="110"/>
      <c r="N57" s="110"/>
      <c r="O57" s="110"/>
      <c r="P57" s="110"/>
      <c r="Q57" s="110"/>
      <c r="R57" s="110"/>
      <c r="S57" s="110"/>
      <c r="T57" s="110"/>
      <c r="U57" s="110"/>
      <c r="V57" s="110"/>
      <c r="W57" s="110"/>
      <c r="X57" s="276"/>
      <c r="Y57" s="276"/>
      <c r="Z57" s="391"/>
    </row>
    <row r="58" spans="3:26" ht="62.4" x14ac:dyDescent="0.3">
      <c r="C58" s="851" t="s">
        <v>218</v>
      </c>
      <c r="D58" s="851"/>
      <c r="E58" s="392" t="s">
        <v>219</v>
      </c>
      <c r="F58" s="110"/>
      <c r="G58" s="110"/>
      <c r="H58" s="110"/>
      <c r="I58" s="110"/>
      <c r="J58" s="110"/>
      <c r="K58" s="110"/>
      <c r="L58" s="110"/>
      <c r="M58" s="110"/>
      <c r="N58" s="110"/>
      <c r="O58" s="110"/>
      <c r="P58" s="110"/>
      <c r="Q58" s="110"/>
      <c r="R58" s="110"/>
      <c r="S58" s="110"/>
      <c r="T58" s="110"/>
      <c r="U58" s="110"/>
      <c r="V58" s="110"/>
      <c r="W58" s="110"/>
      <c r="X58" s="276"/>
      <c r="Y58" s="276"/>
      <c r="Z58" s="391"/>
    </row>
    <row r="59" spans="3:26" ht="15.6" x14ac:dyDescent="0.3">
      <c r="C59" s="852" t="s">
        <v>61</v>
      </c>
      <c r="D59" s="852"/>
      <c r="E59" s="393">
        <v>0.4</v>
      </c>
      <c r="F59" s="110"/>
      <c r="G59" s="110"/>
      <c r="H59" s="110"/>
      <c r="I59" s="110"/>
      <c r="J59" s="110"/>
      <c r="K59" s="110"/>
      <c r="L59" s="110"/>
      <c r="M59" s="110"/>
      <c r="N59" s="110"/>
      <c r="O59" s="110"/>
      <c r="P59" s="110"/>
      <c r="Q59" s="110"/>
      <c r="R59" s="110"/>
      <c r="S59" s="110"/>
      <c r="T59" s="110"/>
      <c r="U59" s="110"/>
      <c r="V59" s="110"/>
      <c r="W59" s="110"/>
      <c r="X59" s="276"/>
      <c r="Y59" s="276"/>
      <c r="Z59" s="391"/>
    </row>
    <row r="60" spans="3:26" ht="15.6" x14ac:dyDescent="0.3">
      <c r="C60" s="852" t="s">
        <v>220</v>
      </c>
      <c r="D60" s="852"/>
      <c r="E60" s="393">
        <v>0.24</v>
      </c>
      <c r="F60" s="110"/>
      <c r="G60" s="110"/>
      <c r="H60" s="110"/>
      <c r="I60" s="110"/>
      <c r="J60" s="110"/>
      <c r="K60" s="110"/>
      <c r="L60" s="110"/>
      <c r="M60" s="110"/>
      <c r="N60" s="110"/>
      <c r="O60" s="110"/>
      <c r="P60" s="110"/>
      <c r="Q60" s="110"/>
      <c r="R60" s="110"/>
      <c r="S60" s="110"/>
      <c r="T60" s="110"/>
      <c r="U60" s="110"/>
      <c r="V60" s="110"/>
      <c r="W60" s="110"/>
      <c r="X60" s="276"/>
      <c r="Y60" s="276"/>
      <c r="Z60" s="391"/>
    </row>
    <row r="61" spans="3:26" ht="15.6" x14ac:dyDescent="0.3">
      <c r="C61" s="852" t="s">
        <v>221</v>
      </c>
      <c r="D61" s="852"/>
      <c r="E61" s="393">
        <v>0.15</v>
      </c>
      <c r="F61" s="110"/>
      <c r="G61" s="110"/>
      <c r="H61" s="110"/>
      <c r="I61" s="110"/>
      <c r="J61" s="110"/>
      <c r="K61" s="110"/>
      <c r="L61" s="110"/>
      <c r="M61" s="110"/>
      <c r="N61" s="110"/>
      <c r="O61" s="110"/>
      <c r="P61" s="110"/>
      <c r="Q61" s="110"/>
      <c r="R61" s="110"/>
      <c r="S61" s="110"/>
      <c r="T61" s="110"/>
      <c r="U61" s="110"/>
      <c r="V61" s="110"/>
      <c r="W61" s="110"/>
      <c r="X61" s="276"/>
      <c r="Y61" s="276"/>
      <c r="Z61" s="391"/>
    </row>
    <row r="62" spans="3:26" ht="15.6" x14ac:dyDescent="0.3">
      <c r="C62" s="110"/>
      <c r="D62" s="110"/>
      <c r="E62" s="110"/>
      <c r="F62" s="110"/>
      <c r="G62" s="110"/>
      <c r="H62" s="110"/>
      <c r="I62" s="110"/>
      <c r="J62" s="110"/>
      <c r="K62" s="110"/>
      <c r="L62" s="110"/>
      <c r="M62" s="110"/>
      <c r="N62" s="110"/>
      <c r="O62" s="110"/>
      <c r="P62" s="110"/>
      <c r="Q62" s="110"/>
      <c r="R62" s="110"/>
      <c r="S62" s="110"/>
      <c r="T62" s="110"/>
      <c r="U62" s="110"/>
      <c r="V62" s="110"/>
      <c r="W62" s="110"/>
      <c r="X62" s="276"/>
      <c r="Y62" s="276"/>
      <c r="Z62" s="391"/>
    </row>
    <row r="63" spans="3:26" ht="15.6" x14ac:dyDescent="0.3">
      <c r="C63" s="394" t="s">
        <v>324</v>
      </c>
      <c r="D63" s="110"/>
      <c r="E63" s="110"/>
      <c r="F63" s="110"/>
      <c r="G63" s="110"/>
      <c r="H63" s="110"/>
      <c r="I63" s="110"/>
      <c r="J63" s="391"/>
      <c r="K63" s="391"/>
      <c r="L63" s="110"/>
      <c r="M63" s="110"/>
      <c r="N63" s="110"/>
      <c r="O63" s="110"/>
      <c r="P63" s="110"/>
      <c r="Q63" s="110"/>
      <c r="R63" s="110"/>
      <c r="S63" s="110"/>
      <c r="T63" s="110"/>
      <c r="U63" s="110"/>
      <c r="V63" s="110"/>
      <c r="W63" s="110"/>
      <c r="X63" s="276"/>
      <c r="Y63" s="276"/>
      <c r="Z63" s="391"/>
    </row>
    <row r="64" spans="3:26" ht="15.6" x14ac:dyDescent="0.3">
      <c r="C64" s="394" t="s">
        <v>269</v>
      </c>
      <c r="D64" s="110"/>
      <c r="E64" s="110"/>
      <c r="F64" s="110"/>
      <c r="G64" s="110"/>
      <c r="H64" s="110"/>
      <c r="I64" s="110"/>
      <c r="J64" s="110"/>
      <c r="K64" s="110"/>
      <c r="L64" s="110"/>
      <c r="M64" s="110"/>
      <c r="N64" s="110"/>
      <c r="O64" s="110"/>
      <c r="P64" s="110"/>
      <c r="Q64" s="110"/>
      <c r="R64" s="110"/>
      <c r="S64" s="110"/>
      <c r="T64" s="110"/>
      <c r="U64" s="110"/>
      <c r="V64" s="110"/>
      <c r="W64" s="110"/>
      <c r="X64" s="276"/>
      <c r="Y64" s="276"/>
      <c r="Z64" s="391"/>
    </row>
    <row r="66" spans="2:26" s="77" customFormat="1" ht="15.6" x14ac:dyDescent="0.3">
      <c r="B66" s="287"/>
      <c r="C66" s="266" t="s">
        <v>329</v>
      </c>
      <c r="X66" s="346"/>
      <c r="Y66" s="346"/>
      <c r="Z66" s="13"/>
    </row>
    <row r="67" spans="2:26" s="77" customFormat="1" x14ac:dyDescent="0.3">
      <c r="B67" s="287"/>
      <c r="X67" s="346"/>
      <c r="Y67" s="346"/>
      <c r="Z67" s="13"/>
    </row>
    <row r="68" spans="2:26" s="77" customFormat="1" ht="31.2" x14ac:dyDescent="0.3">
      <c r="B68" s="287"/>
      <c r="C68" s="851" t="s">
        <v>218</v>
      </c>
      <c r="D68" s="851"/>
      <c r="E68" s="392" t="s">
        <v>336</v>
      </c>
      <c r="F68" s="392" t="s">
        <v>330</v>
      </c>
      <c r="X68" s="346"/>
      <c r="Y68" s="346"/>
      <c r="Z68" s="13"/>
    </row>
    <row r="69" spans="2:26" s="77" customFormat="1" ht="15.6" x14ac:dyDescent="0.3">
      <c r="B69" s="287"/>
      <c r="C69" s="852" t="s">
        <v>61</v>
      </c>
      <c r="D69" s="852"/>
      <c r="E69" s="564">
        <v>8.1299999999999997E-2</v>
      </c>
      <c r="F69" s="561">
        <f>E69/$E$74</f>
        <v>0.34817987152034258</v>
      </c>
      <c r="X69" s="346"/>
      <c r="Y69" s="346"/>
      <c r="Z69" s="13"/>
    </row>
    <row r="70" spans="2:26" s="77" customFormat="1" ht="15.6" x14ac:dyDescent="0.3">
      <c r="B70" s="287"/>
      <c r="C70" s="852" t="s">
        <v>62</v>
      </c>
      <c r="D70" s="852"/>
      <c r="E70" s="564">
        <v>4.4900000000000002E-2</v>
      </c>
      <c r="F70" s="561">
        <f t="shared" ref="F70:F74" si="14">E70/$E$74</f>
        <v>0.19229122055674519</v>
      </c>
      <c r="X70" s="346"/>
      <c r="Y70" s="346"/>
      <c r="Z70" s="13"/>
    </row>
    <row r="71" spans="2:26" s="77" customFormat="1" ht="15.6" x14ac:dyDescent="0.3">
      <c r="B71" s="287"/>
      <c r="C71" s="852" t="s">
        <v>325</v>
      </c>
      <c r="D71" s="852"/>
      <c r="E71" s="564">
        <v>9.2200000000000004E-2</v>
      </c>
      <c r="F71" s="561">
        <f t="shared" si="14"/>
        <v>0.39486081370449677</v>
      </c>
      <c r="X71" s="346"/>
      <c r="Y71" s="346"/>
      <c r="Z71" s="13"/>
    </row>
    <row r="72" spans="2:26" s="77" customFormat="1" ht="15.6" x14ac:dyDescent="0.3">
      <c r="B72" s="287"/>
      <c r="C72" s="852" t="s">
        <v>326</v>
      </c>
      <c r="D72" s="852"/>
      <c r="E72" s="564">
        <v>5.0000000000000001E-3</v>
      </c>
      <c r="F72" s="561">
        <f t="shared" si="14"/>
        <v>2.1413276231263382E-2</v>
      </c>
      <c r="X72" s="346"/>
      <c r="Y72" s="346"/>
      <c r="Z72" s="13"/>
    </row>
    <row r="73" spans="2:26" ht="15.6" x14ac:dyDescent="0.3">
      <c r="C73" s="852" t="s">
        <v>327</v>
      </c>
      <c r="D73" s="852"/>
      <c r="E73" s="564">
        <v>1.01E-2</v>
      </c>
      <c r="F73" s="561">
        <f t="shared" si="14"/>
        <v>4.3254817987152028E-2</v>
      </c>
    </row>
    <row r="74" spans="2:26" ht="15.6" x14ac:dyDescent="0.3">
      <c r="C74" s="852" t="s">
        <v>328</v>
      </c>
      <c r="D74" s="852"/>
      <c r="E74" s="561">
        <f>SUM(E69:E73)</f>
        <v>0.23350000000000001</v>
      </c>
      <c r="F74" s="561">
        <f t="shared" si="14"/>
        <v>1</v>
      </c>
    </row>
    <row r="75" spans="2:26" x14ac:dyDescent="0.3">
      <c r="G75" s="77"/>
      <c r="H75" s="77"/>
    </row>
    <row r="76" spans="2:26" ht="15.6" x14ac:dyDescent="0.3">
      <c r="C76" s="110" t="s">
        <v>331</v>
      </c>
      <c r="H76" s="77"/>
    </row>
    <row r="77" spans="2:26" ht="15.6" x14ac:dyDescent="0.3">
      <c r="C77" s="563" t="s">
        <v>332</v>
      </c>
      <c r="D77" s="560"/>
      <c r="E77" s="560"/>
      <c r="F77" s="560"/>
      <c r="G77" s="560"/>
      <c r="H77" s="560"/>
    </row>
    <row r="78" spans="2:26" s="77" customFormat="1" x14ac:dyDescent="0.3">
      <c r="B78" s="287"/>
      <c r="C78" s="562"/>
      <c r="D78" s="560"/>
      <c r="E78" s="560"/>
      <c r="F78" s="560"/>
      <c r="G78" s="560"/>
      <c r="H78" s="560"/>
      <c r="X78" s="346"/>
      <c r="Y78" s="346"/>
      <c r="Z78" s="13"/>
    </row>
    <row r="79" spans="2:26" ht="15.6" x14ac:dyDescent="0.3">
      <c r="C79" s="340" t="s">
        <v>213</v>
      </c>
    </row>
    <row r="80" spans="2:26" x14ac:dyDescent="0.3">
      <c r="C80" s="838" t="s">
        <v>335</v>
      </c>
      <c r="D80" s="838"/>
      <c r="E80" s="838"/>
      <c r="F80" s="838"/>
      <c r="G80" s="838"/>
      <c r="H80" s="838"/>
      <c r="I80" s="838"/>
      <c r="J80" s="838"/>
      <c r="K80" s="838"/>
      <c r="L80" s="838"/>
      <c r="M80" s="838"/>
    </row>
    <row r="81" spans="3:13" x14ac:dyDescent="0.3">
      <c r="C81" s="838" t="s">
        <v>333</v>
      </c>
      <c r="D81" s="838"/>
      <c r="E81" s="838"/>
      <c r="F81" s="838"/>
      <c r="G81" s="838"/>
      <c r="H81" s="838"/>
      <c r="I81" s="838"/>
      <c r="J81" s="838"/>
      <c r="K81" s="838"/>
      <c r="L81" s="838"/>
      <c r="M81" s="838"/>
    </row>
    <row r="82" spans="3:13" ht="34.5" customHeight="1" x14ac:dyDescent="0.3">
      <c r="C82" s="838" t="s">
        <v>334</v>
      </c>
      <c r="D82" s="838"/>
      <c r="E82" s="838"/>
      <c r="F82" s="838"/>
      <c r="G82" s="838"/>
      <c r="H82" s="838"/>
      <c r="I82" s="838"/>
      <c r="J82" s="838"/>
      <c r="K82" s="838"/>
      <c r="L82" s="838"/>
      <c r="M82" s="838"/>
    </row>
  </sheetData>
  <mergeCells count="27">
    <mergeCell ref="N53:X54"/>
    <mergeCell ref="Y53:Z54"/>
    <mergeCell ref="W7:Z7"/>
    <mergeCell ref="D45:J45"/>
    <mergeCell ref="H7:K7"/>
    <mergeCell ref="L7:N7"/>
    <mergeCell ref="O7:R7"/>
    <mergeCell ref="S7:V7"/>
    <mergeCell ref="N51:X52"/>
    <mergeCell ref="Y51:Z52"/>
    <mergeCell ref="C60:D60"/>
    <mergeCell ref="C61:D61"/>
    <mergeCell ref="C58:D58"/>
    <mergeCell ref="C59:D59"/>
    <mergeCell ref="E7:G7"/>
    <mergeCell ref="C46:M46"/>
    <mergeCell ref="C48:M50"/>
    <mergeCell ref="C51:M52"/>
    <mergeCell ref="C53:M54"/>
    <mergeCell ref="C80:M82"/>
    <mergeCell ref="C68:D68"/>
    <mergeCell ref="C69:D69"/>
    <mergeCell ref="C74:D74"/>
    <mergeCell ref="C70:D70"/>
    <mergeCell ref="C71:D71"/>
    <mergeCell ref="C72:D72"/>
    <mergeCell ref="C73:D73"/>
  </mergeCells>
  <hyperlinks>
    <hyperlink ref="C77" r:id="rId1" display="http://cpheeo.gov.in/upload/uploadfiles/files/Part2.pdf" xr:uid="{00000000-0004-0000-0600-000000000000}"/>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52"/>
  <sheetViews>
    <sheetView topLeftCell="A7" zoomScale="60" zoomScaleNormal="60" workbookViewId="0">
      <pane xSplit="2" topLeftCell="BA1" activePane="topRight" state="frozen"/>
      <selection pane="topRight" activeCell="BR18" sqref="BR18"/>
    </sheetView>
  </sheetViews>
  <sheetFormatPr defaultColWidth="9.33203125" defaultRowHeight="14.4" x14ac:dyDescent="0.3"/>
  <cols>
    <col min="1" max="1" width="37.44140625" style="2" customWidth="1"/>
    <col min="2" max="2" width="25.5546875" style="2" customWidth="1"/>
    <col min="3" max="6" width="11.5546875" style="2" bestFit="1" customWidth="1"/>
    <col min="7" max="49" width="12.6640625" style="2" bestFit="1" customWidth="1"/>
    <col min="50" max="56" width="14.5546875" style="2" bestFit="1" customWidth="1"/>
    <col min="57" max="57" width="11.5546875" style="2" customWidth="1"/>
    <col min="58" max="66" width="13" style="2" customWidth="1"/>
    <col min="67" max="67" width="14.33203125" style="2" customWidth="1"/>
    <col min="68" max="68" width="13.6640625" style="2" customWidth="1"/>
    <col min="69" max="69" width="14.44140625" style="2" customWidth="1"/>
    <col min="70" max="70" width="14.33203125" style="2" customWidth="1"/>
    <col min="71" max="16384" width="9.33203125" style="2"/>
  </cols>
  <sheetData>
    <row r="1" spans="1:71" ht="15" thickBot="1" x14ac:dyDescent="0.35"/>
    <row r="2" spans="1:71" ht="31.5" customHeight="1" x14ac:dyDescent="0.3">
      <c r="A2" s="465" t="s">
        <v>0</v>
      </c>
      <c r="B2" s="80" t="s">
        <v>94</v>
      </c>
      <c r="C2" s="142">
        <v>1951</v>
      </c>
      <c r="D2" s="142">
        <v>1952</v>
      </c>
      <c r="E2" s="142">
        <v>1953</v>
      </c>
      <c r="F2" s="142">
        <v>1954</v>
      </c>
      <c r="G2" s="142">
        <v>1955</v>
      </c>
      <c r="H2" s="142">
        <v>1956</v>
      </c>
      <c r="I2" s="142">
        <v>1957</v>
      </c>
      <c r="J2" s="142">
        <v>1958</v>
      </c>
      <c r="K2" s="142">
        <v>1959</v>
      </c>
      <c r="L2" s="142">
        <v>1960</v>
      </c>
      <c r="M2" s="142">
        <v>1961</v>
      </c>
      <c r="N2" s="142">
        <v>1962</v>
      </c>
      <c r="O2" s="142">
        <v>1963</v>
      </c>
      <c r="P2" s="142">
        <v>1964</v>
      </c>
      <c r="Q2" s="142">
        <v>1965</v>
      </c>
      <c r="R2" s="142">
        <v>1966</v>
      </c>
      <c r="S2" s="142">
        <v>1967</v>
      </c>
      <c r="T2" s="142">
        <v>1968</v>
      </c>
      <c r="U2" s="142">
        <v>1969</v>
      </c>
      <c r="V2" s="142">
        <v>1970</v>
      </c>
      <c r="W2" s="142">
        <v>1971</v>
      </c>
      <c r="X2" s="142">
        <v>1972</v>
      </c>
      <c r="Y2" s="142">
        <v>1973</v>
      </c>
      <c r="Z2" s="142">
        <v>1974</v>
      </c>
      <c r="AA2" s="142">
        <v>1975</v>
      </c>
      <c r="AB2" s="142">
        <v>1976</v>
      </c>
      <c r="AC2" s="142">
        <v>1977</v>
      </c>
      <c r="AD2" s="142">
        <v>1978</v>
      </c>
      <c r="AE2" s="142">
        <v>1979</v>
      </c>
      <c r="AF2" s="142">
        <v>1980</v>
      </c>
      <c r="AG2" s="142">
        <v>1981</v>
      </c>
      <c r="AH2" s="142">
        <v>1982</v>
      </c>
      <c r="AI2" s="142">
        <v>1983</v>
      </c>
      <c r="AJ2" s="142">
        <v>1984</v>
      </c>
      <c r="AK2" s="142">
        <v>1985</v>
      </c>
      <c r="AL2" s="142">
        <v>1986</v>
      </c>
      <c r="AM2" s="142">
        <v>1987</v>
      </c>
      <c r="AN2" s="142">
        <v>1988</v>
      </c>
      <c r="AO2" s="142">
        <v>1989</v>
      </c>
      <c r="AP2" s="142">
        <v>1990</v>
      </c>
      <c r="AQ2" s="142">
        <v>1991</v>
      </c>
      <c r="AR2" s="142">
        <v>1992</v>
      </c>
      <c r="AS2" s="143">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464">
        <v>2014</v>
      </c>
      <c r="BO2" s="464">
        <v>2015</v>
      </c>
      <c r="BP2" s="464">
        <v>2016</v>
      </c>
      <c r="BQ2" s="464">
        <v>2017</v>
      </c>
      <c r="BR2" s="353">
        <v>2018</v>
      </c>
    </row>
    <row r="3" spans="1:71" ht="16.2" thickBot="1" x14ac:dyDescent="0.35">
      <c r="A3" s="41"/>
      <c r="B3" s="20"/>
      <c r="C3" s="169">
        <f>Population!D5</f>
        <v>7789</v>
      </c>
      <c r="D3" s="169">
        <f>C3+($C$3*(C6/100))</f>
        <v>8417.6</v>
      </c>
      <c r="E3" s="169">
        <f t="shared" ref="E3:L3" si="0">D3+($C$3*(D6/100))</f>
        <v>9046.2000000000007</v>
      </c>
      <c r="F3" s="169">
        <f t="shared" si="0"/>
        <v>9674.8000000000011</v>
      </c>
      <c r="G3" s="169">
        <f t="shared" si="0"/>
        <v>10303.400000000001</v>
      </c>
      <c r="H3" s="169">
        <f t="shared" si="0"/>
        <v>10932.000000000002</v>
      </c>
      <c r="I3" s="169">
        <f t="shared" si="0"/>
        <v>11560.600000000002</v>
      </c>
      <c r="J3" s="169">
        <f t="shared" si="0"/>
        <v>12189.200000000003</v>
      </c>
      <c r="K3" s="169">
        <f t="shared" si="0"/>
        <v>12817.800000000003</v>
      </c>
      <c r="L3" s="169">
        <f t="shared" si="0"/>
        <v>13446.400000000003</v>
      </c>
      <c r="M3" s="169">
        <f>Population!E5</f>
        <v>14075</v>
      </c>
      <c r="N3" s="169">
        <f t="shared" ref="N3:V3" si="1">M3+($M$3*(M6/100))</f>
        <v>15289.3</v>
      </c>
      <c r="O3" s="169">
        <f t="shared" si="1"/>
        <v>16503.599999999999</v>
      </c>
      <c r="P3" s="169">
        <f t="shared" si="1"/>
        <v>17717.899999999998</v>
      </c>
      <c r="Q3" s="169">
        <f t="shared" si="1"/>
        <v>18932.199999999997</v>
      </c>
      <c r="R3" s="169">
        <f t="shared" si="1"/>
        <v>20146.499999999996</v>
      </c>
      <c r="S3" s="169">
        <f t="shared" si="1"/>
        <v>21360.799999999996</v>
      </c>
      <c r="T3" s="169">
        <f t="shared" si="1"/>
        <v>22575.099999999995</v>
      </c>
      <c r="U3" s="169">
        <f t="shared" si="1"/>
        <v>23789.399999999994</v>
      </c>
      <c r="V3" s="169">
        <f t="shared" si="1"/>
        <v>25003.699999999993</v>
      </c>
      <c r="W3" s="169">
        <f>Population!F5</f>
        <v>26218</v>
      </c>
      <c r="X3" s="169">
        <f t="shared" ref="X3:AF3" si="2">W3+($W$3*(W6/100))</f>
        <v>28559.599999999999</v>
      </c>
      <c r="Y3" s="169">
        <f t="shared" si="2"/>
        <v>30901.199999999997</v>
      </c>
      <c r="Z3" s="169">
        <f t="shared" si="2"/>
        <v>33242.799999999996</v>
      </c>
      <c r="AA3" s="169">
        <f t="shared" si="2"/>
        <v>35584.399999999994</v>
      </c>
      <c r="AB3" s="169">
        <f t="shared" si="2"/>
        <v>37925.999999999993</v>
      </c>
      <c r="AC3" s="169">
        <f t="shared" si="2"/>
        <v>40267.599999999991</v>
      </c>
      <c r="AD3" s="169">
        <f t="shared" si="2"/>
        <v>42609.19999999999</v>
      </c>
      <c r="AE3" s="169">
        <f t="shared" si="2"/>
        <v>44950.799999999988</v>
      </c>
      <c r="AF3" s="169">
        <f t="shared" si="2"/>
        <v>47292.399999999987</v>
      </c>
      <c r="AG3" s="169">
        <f>Population!G5</f>
        <v>49634</v>
      </c>
      <c r="AH3" s="169">
        <f t="shared" ref="AH3:AO3" si="3">AG3+($AG$3*(AG6/100))</f>
        <v>52166.1</v>
      </c>
      <c r="AI3" s="169">
        <f t="shared" si="3"/>
        <v>54698.2</v>
      </c>
      <c r="AJ3" s="169">
        <f t="shared" si="3"/>
        <v>57230.299999999996</v>
      </c>
      <c r="AK3" s="169">
        <f t="shared" si="3"/>
        <v>59762.399999999994</v>
      </c>
      <c r="AL3" s="169">
        <f t="shared" si="3"/>
        <v>62294.499999999993</v>
      </c>
      <c r="AM3" s="169">
        <f t="shared" si="3"/>
        <v>64826.599999999991</v>
      </c>
      <c r="AN3" s="169">
        <f t="shared" si="3"/>
        <v>67358.7</v>
      </c>
      <c r="AO3" s="169">
        <f t="shared" si="3"/>
        <v>69890.8</v>
      </c>
      <c r="AP3" s="169">
        <f>AO3+($AG$3*(AO6/100))</f>
        <v>72422.900000000009</v>
      </c>
      <c r="AQ3" s="169">
        <f>Population!H5</f>
        <v>74955</v>
      </c>
      <c r="AR3" s="169">
        <f t="shared" ref="AR3:AZ3" si="4">AQ3+($AQ$3*(AQ6/100))</f>
        <v>79079.3</v>
      </c>
      <c r="AS3" s="170">
        <f t="shared" si="4"/>
        <v>83203.600000000006</v>
      </c>
      <c r="AT3" s="171">
        <f t="shared" si="4"/>
        <v>87327.900000000009</v>
      </c>
      <c r="AU3" s="171">
        <f t="shared" si="4"/>
        <v>91452.200000000012</v>
      </c>
      <c r="AV3" s="171">
        <f t="shared" si="4"/>
        <v>95576.500000000015</v>
      </c>
      <c r="AW3" s="171">
        <f t="shared" si="4"/>
        <v>99700.800000000017</v>
      </c>
      <c r="AX3" s="171">
        <f t="shared" si="4"/>
        <v>103825.10000000002</v>
      </c>
      <c r="AY3" s="171">
        <f t="shared" si="4"/>
        <v>107949.40000000002</v>
      </c>
      <c r="AZ3" s="171">
        <f t="shared" si="4"/>
        <v>112073.70000000003</v>
      </c>
      <c r="BA3" s="171">
        <f>Population!I5</f>
        <v>116198</v>
      </c>
      <c r="BB3" s="171">
        <f t="shared" ref="BB3:BJ3" si="5">BA3+($BA$3*(BA6/100))</f>
        <v>118927</v>
      </c>
      <c r="BC3" s="171">
        <f t="shared" si="5"/>
        <v>121656</v>
      </c>
      <c r="BD3" s="171">
        <f t="shared" si="5"/>
        <v>124385</v>
      </c>
      <c r="BE3" s="171">
        <f t="shared" si="5"/>
        <v>127114</v>
      </c>
      <c r="BF3" s="171">
        <f t="shared" si="5"/>
        <v>129843</v>
      </c>
      <c r="BG3" s="171">
        <f t="shared" si="5"/>
        <v>132572</v>
      </c>
      <c r="BH3" s="171">
        <f t="shared" si="5"/>
        <v>135301</v>
      </c>
      <c r="BI3" s="171">
        <f t="shared" si="5"/>
        <v>138030</v>
      </c>
      <c r="BJ3" s="171">
        <f t="shared" si="5"/>
        <v>140759</v>
      </c>
      <c r="BK3" s="171">
        <f>Population!J5</f>
        <v>143488</v>
      </c>
      <c r="BL3" s="171">
        <f>BK3+($BK$3*(BK6/100))</f>
        <v>146857.92678015112</v>
      </c>
      <c r="BM3" s="171">
        <f>BL3+($BK$3*(BL6/100))</f>
        <v>150227.85356030223</v>
      </c>
      <c r="BN3" s="484">
        <f>BM3+($BK$3*(BM6/100))</f>
        <v>153597.78034045335</v>
      </c>
      <c r="BO3" s="484">
        <f>BN3+($BK$3*(BN6/100))</f>
        <v>156967.70712060446</v>
      </c>
      <c r="BP3" s="484">
        <f t="shared" ref="BP3:BR3" si="6">BO3+($BK$3*(BO6/100))</f>
        <v>160337.63390075558</v>
      </c>
      <c r="BQ3" s="484">
        <f>BP3+($BK$3*(BP6/100))</f>
        <v>163707.5606809067</v>
      </c>
      <c r="BR3" s="355">
        <f t="shared" si="6"/>
        <v>167077.48746105781</v>
      </c>
    </row>
    <row r="4" spans="1:71" ht="16.2" thickBot="1" x14ac:dyDescent="0.35">
      <c r="A4" s="3"/>
      <c r="B4" s="21"/>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6"/>
      <c r="AT4" s="6"/>
      <c r="AU4" s="6"/>
      <c r="AV4" s="6"/>
      <c r="AW4" s="6"/>
      <c r="AX4" s="6"/>
      <c r="AY4" s="6"/>
      <c r="AZ4" s="6"/>
      <c r="BA4" s="6"/>
      <c r="BB4" s="6"/>
      <c r="BC4" s="6"/>
      <c r="BD4" s="6"/>
      <c r="BE4" s="6"/>
      <c r="BF4" s="6"/>
      <c r="BG4" s="6"/>
      <c r="BH4" s="6"/>
      <c r="BI4" s="6"/>
      <c r="BJ4" s="6"/>
      <c r="BK4" s="6"/>
      <c r="BL4" s="6"/>
      <c r="BM4" s="6"/>
      <c r="BN4" s="6"/>
      <c r="BP4" s="483"/>
      <c r="BQ4" s="483"/>
      <c r="BR4" s="483"/>
    </row>
    <row r="5" spans="1:71" ht="31.2" x14ac:dyDescent="0.3">
      <c r="A5" s="465" t="s">
        <v>1</v>
      </c>
      <c r="B5" s="80" t="s">
        <v>94</v>
      </c>
      <c r="C5" s="142">
        <v>1951</v>
      </c>
      <c r="D5" s="142">
        <v>1952</v>
      </c>
      <c r="E5" s="142">
        <v>1953</v>
      </c>
      <c r="F5" s="142">
        <v>1954</v>
      </c>
      <c r="G5" s="142">
        <v>1955</v>
      </c>
      <c r="H5" s="142">
        <v>1956</v>
      </c>
      <c r="I5" s="142">
        <v>1957</v>
      </c>
      <c r="J5" s="142">
        <v>1958</v>
      </c>
      <c r="K5" s="142">
        <v>1959</v>
      </c>
      <c r="L5" s="142">
        <v>1960</v>
      </c>
      <c r="M5" s="142">
        <v>1961</v>
      </c>
      <c r="N5" s="142">
        <v>1962</v>
      </c>
      <c r="O5" s="142">
        <v>1963</v>
      </c>
      <c r="P5" s="142">
        <v>1964</v>
      </c>
      <c r="Q5" s="142">
        <v>1965</v>
      </c>
      <c r="R5" s="142">
        <v>1966</v>
      </c>
      <c r="S5" s="142">
        <v>1967</v>
      </c>
      <c r="T5" s="142">
        <v>1968</v>
      </c>
      <c r="U5" s="142">
        <v>1969</v>
      </c>
      <c r="V5" s="142">
        <v>1970</v>
      </c>
      <c r="W5" s="142">
        <v>1971</v>
      </c>
      <c r="X5" s="142">
        <v>1972</v>
      </c>
      <c r="Y5" s="142">
        <v>1973</v>
      </c>
      <c r="Z5" s="142">
        <v>1974</v>
      </c>
      <c r="AA5" s="142">
        <v>1975</v>
      </c>
      <c r="AB5" s="142">
        <v>1976</v>
      </c>
      <c r="AC5" s="142">
        <v>1977</v>
      </c>
      <c r="AD5" s="142">
        <v>1978</v>
      </c>
      <c r="AE5" s="142">
        <v>1979</v>
      </c>
      <c r="AF5" s="142">
        <v>1980</v>
      </c>
      <c r="AG5" s="142">
        <v>1981</v>
      </c>
      <c r="AH5" s="142">
        <v>1982</v>
      </c>
      <c r="AI5" s="142">
        <v>1983</v>
      </c>
      <c r="AJ5" s="142">
        <v>1984</v>
      </c>
      <c r="AK5" s="142">
        <v>1985</v>
      </c>
      <c r="AL5" s="142">
        <v>1986</v>
      </c>
      <c r="AM5" s="142">
        <v>1987</v>
      </c>
      <c r="AN5" s="142">
        <v>1988</v>
      </c>
      <c r="AO5" s="142">
        <v>1989</v>
      </c>
      <c r="AP5" s="142">
        <v>1990</v>
      </c>
      <c r="AQ5" s="142">
        <v>1991</v>
      </c>
      <c r="AR5" s="142">
        <v>1992</v>
      </c>
      <c r="AS5" s="143">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464">
        <v>2014</v>
      </c>
      <c r="BO5" s="464">
        <v>2015</v>
      </c>
      <c r="BP5" s="464">
        <v>2016</v>
      </c>
      <c r="BQ5" s="464">
        <v>2017</v>
      </c>
      <c r="BR5" s="353">
        <v>2018</v>
      </c>
    </row>
    <row r="6" spans="1:71" s="81" customFormat="1" ht="16.2" thickBot="1" x14ac:dyDescent="0.35">
      <c r="A6" s="172"/>
      <c r="B6" s="173"/>
      <c r="C6" s="147">
        <f>((($M$3-$C$3)/$C$3)*100)/10</f>
        <v>8.0703556297342409</v>
      </c>
      <c r="D6" s="147">
        <f t="shared" ref="D6:L6" si="7">((($M$3-$C$3)/$C$3)*100)/10</f>
        <v>8.0703556297342409</v>
      </c>
      <c r="E6" s="147">
        <f t="shared" si="7"/>
        <v>8.0703556297342409</v>
      </c>
      <c r="F6" s="147">
        <f t="shared" si="7"/>
        <v>8.0703556297342409</v>
      </c>
      <c r="G6" s="147">
        <f t="shared" si="7"/>
        <v>8.0703556297342409</v>
      </c>
      <c r="H6" s="147">
        <f t="shared" si="7"/>
        <v>8.0703556297342409</v>
      </c>
      <c r="I6" s="147">
        <f t="shared" si="7"/>
        <v>8.0703556297342409</v>
      </c>
      <c r="J6" s="147">
        <f t="shared" si="7"/>
        <v>8.0703556297342409</v>
      </c>
      <c r="K6" s="147">
        <f t="shared" si="7"/>
        <v>8.0703556297342409</v>
      </c>
      <c r="L6" s="147">
        <f t="shared" si="7"/>
        <v>8.0703556297342409</v>
      </c>
      <c r="M6" s="147">
        <f t="shared" ref="M6:V6" si="8">((($W$3-$M$3)/$M$3)*100)/10</f>
        <v>8.627353463587923</v>
      </c>
      <c r="N6" s="147">
        <f t="shared" si="8"/>
        <v>8.627353463587923</v>
      </c>
      <c r="O6" s="147">
        <f t="shared" si="8"/>
        <v>8.627353463587923</v>
      </c>
      <c r="P6" s="147">
        <f t="shared" si="8"/>
        <v>8.627353463587923</v>
      </c>
      <c r="Q6" s="147">
        <f t="shared" si="8"/>
        <v>8.627353463587923</v>
      </c>
      <c r="R6" s="147">
        <f t="shared" si="8"/>
        <v>8.627353463587923</v>
      </c>
      <c r="S6" s="147">
        <f t="shared" si="8"/>
        <v>8.627353463587923</v>
      </c>
      <c r="T6" s="147">
        <f t="shared" si="8"/>
        <v>8.627353463587923</v>
      </c>
      <c r="U6" s="147">
        <f t="shared" si="8"/>
        <v>8.627353463587923</v>
      </c>
      <c r="V6" s="147">
        <f t="shared" si="8"/>
        <v>8.627353463587923</v>
      </c>
      <c r="W6" s="147">
        <f t="shared" ref="W6:AF6" si="9">((($AG$3-$W$3)/$W$3)*100)/10</f>
        <v>8.9312685940956591</v>
      </c>
      <c r="X6" s="147">
        <f t="shared" si="9"/>
        <v>8.9312685940956591</v>
      </c>
      <c r="Y6" s="147">
        <f t="shared" si="9"/>
        <v>8.9312685940956591</v>
      </c>
      <c r="Z6" s="147">
        <f t="shared" si="9"/>
        <v>8.9312685940956591</v>
      </c>
      <c r="AA6" s="147">
        <f t="shared" si="9"/>
        <v>8.9312685940956591</v>
      </c>
      <c r="AB6" s="147">
        <f t="shared" si="9"/>
        <v>8.9312685940956591</v>
      </c>
      <c r="AC6" s="147">
        <f t="shared" si="9"/>
        <v>8.9312685940956591</v>
      </c>
      <c r="AD6" s="147">
        <f t="shared" si="9"/>
        <v>8.9312685940956591</v>
      </c>
      <c r="AE6" s="147">
        <f t="shared" si="9"/>
        <v>8.9312685940956591</v>
      </c>
      <c r="AF6" s="147">
        <f t="shared" si="9"/>
        <v>8.9312685940956591</v>
      </c>
      <c r="AG6" s="147">
        <f t="shared" ref="AG6:AO6" si="10">((($AQ$3-$AG$3)/$AG$3)*100)/10</f>
        <v>5.1015432969335546</v>
      </c>
      <c r="AH6" s="147">
        <f t="shared" si="10"/>
        <v>5.1015432969335546</v>
      </c>
      <c r="AI6" s="147">
        <f t="shared" si="10"/>
        <v>5.1015432969335546</v>
      </c>
      <c r="AJ6" s="147">
        <f t="shared" si="10"/>
        <v>5.1015432969335546</v>
      </c>
      <c r="AK6" s="147">
        <f t="shared" si="10"/>
        <v>5.1015432969335546</v>
      </c>
      <c r="AL6" s="147">
        <f t="shared" si="10"/>
        <v>5.1015432969335546</v>
      </c>
      <c r="AM6" s="147">
        <f t="shared" si="10"/>
        <v>5.1015432969335546</v>
      </c>
      <c r="AN6" s="147">
        <f t="shared" si="10"/>
        <v>5.1015432969335546</v>
      </c>
      <c r="AO6" s="147">
        <f t="shared" si="10"/>
        <v>5.1015432969335546</v>
      </c>
      <c r="AP6" s="147">
        <f>((($AQ$3-$AG$3)/$AG$3)*100)/10</f>
        <v>5.1015432969335546</v>
      </c>
      <c r="AQ6" s="147">
        <f t="shared" ref="AQ6:AZ6" si="11">((($BA$3-$AQ$3)/$AQ$3)*100)/10</f>
        <v>5.5023680875191783</v>
      </c>
      <c r="AR6" s="147">
        <f t="shared" si="11"/>
        <v>5.5023680875191783</v>
      </c>
      <c r="AS6" s="148">
        <f t="shared" si="11"/>
        <v>5.5023680875191783</v>
      </c>
      <c r="AT6" s="149">
        <f t="shared" si="11"/>
        <v>5.5023680875191783</v>
      </c>
      <c r="AU6" s="149">
        <f t="shared" si="11"/>
        <v>5.5023680875191783</v>
      </c>
      <c r="AV6" s="149">
        <f t="shared" si="11"/>
        <v>5.5023680875191783</v>
      </c>
      <c r="AW6" s="149">
        <f t="shared" si="11"/>
        <v>5.5023680875191783</v>
      </c>
      <c r="AX6" s="149">
        <f t="shared" si="11"/>
        <v>5.5023680875191783</v>
      </c>
      <c r="AY6" s="149">
        <f t="shared" si="11"/>
        <v>5.5023680875191783</v>
      </c>
      <c r="AZ6" s="149">
        <f t="shared" si="11"/>
        <v>5.5023680875191783</v>
      </c>
      <c r="BA6" s="149">
        <f t="shared" ref="BA6:BR6" si="12">((($BK$3-$BA$3)/$BA$3)*100)/10</f>
        <v>2.3485774281829288</v>
      </c>
      <c r="BB6" s="149">
        <f t="shared" si="12"/>
        <v>2.3485774281829288</v>
      </c>
      <c r="BC6" s="149">
        <f t="shared" si="12"/>
        <v>2.3485774281829288</v>
      </c>
      <c r="BD6" s="149">
        <f t="shared" si="12"/>
        <v>2.3485774281829288</v>
      </c>
      <c r="BE6" s="149">
        <f t="shared" si="12"/>
        <v>2.3485774281829288</v>
      </c>
      <c r="BF6" s="149">
        <f t="shared" si="12"/>
        <v>2.3485774281829288</v>
      </c>
      <c r="BG6" s="149">
        <f t="shared" si="12"/>
        <v>2.3485774281829288</v>
      </c>
      <c r="BH6" s="149">
        <f t="shared" si="12"/>
        <v>2.3485774281829288</v>
      </c>
      <c r="BI6" s="149">
        <f t="shared" si="12"/>
        <v>2.3485774281829288</v>
      </c>
      <c r="BJ6" s="149">
        <f t="shared" si="12"/>
        <v>2.3485774281829288</v>
      </c>
      <c r="BK6" s="149">
        <f t="shared" si="12"/>
        <v>2.3485774281829288</v>
      </c>
      <c r="BL6" s="149">
        <f t="shared" si="12"/>
        <v>2.3485774281829288</v>
      </c>
      <c r="BM6" s="149">
        <f t="shared" si="12"/>
        <v>2.3485774281829288</v>
      </c>
      <c r="BN6" s="149">
        <f t="shared" si="12"/>
        <v>2.3485774281829288</v>
      </c>
      <c r="BO6" s="466">
        <f t="shared" si="12"/>
        <v>2.3485774281829288</v>
      </c>
      <c r="BP6" s="466">
        <f>((($BK$3-$BA$3)/$BA$3)*100)/10</f>
        <v>2.3485774281829288</v>
      </c>
      <c r="BQ6" s="466">
        <f t="shared" si="12"/>
        <v>2.3485774281829288</v>
      </c>
      <c r="BR6" s="150">
        <f t="shared" si="12"/>
        <v>2.3485774281829288</v>
      </c>
    </row>
    <row r="7" spans="1:71" ht="16.2" thickBot="1" x14ac:dyDescent="0.35">
      <c r="A7" s="3"/>
      <c r="B7" s="23"/>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6"/>
      <c r="AT7" s="6"/>
      <c r="AU7" s="6"/>
      <c r="AV7" s="6"/>
      <c r="AW7" s="6"/>
      <c r="AX7" s="6"/>
      <c r="AY7" s="6"/>
      <c r="AZ7" s="6"/>
      <c r="BA7" s="6"/>
      <c r="BB7" s="6"/>
      <c r="BC7" s="6"/>
      <c r="BD7" s="6"/>
      <c r="BE7" s="6"/>
      <c r="BF7" s="6"/>
      <c r="BG7" s="6"/>
      <c r="BH7" s="6"/>
      <c r="BI7" s="6"/>
      <c r="BJ7" s="6"/>
      <c r="BK7" s="6"/>
      <c r="BL7" s="6"/>
      <c r="BM7" s="6"/>
      <c r="BN7" s="6"/>
      <c r="BP7" s="287"/>
    </row>
    <row r="8" spans="1:71" ht="15.6" x14ac:dyDescent="0.3">
      <c r="A8" s="79" t="s">
        <v>2</v>
      </c>
      <c r="B8" s="80" t="s">
        <v>3</v>
      </c>
      <c r="C8" s="142">
        <v>1951</v>
      </c>
      <c r="D8" s="142">
        <v>1952</v>
      </c>
      <c r="E8" s="142">
        <v>1953</v>
      </c>
      <c r="F8" s="142">
        <v>1954</v>
      </c>
      <c r="G8" s="142">
        <v>1955</v>
      </c>
      <c r="H8" s="142">
        <v>1956</v>
      </c>
      <c r="I8" s="142">
        <v>1957</v>
      </c>
      <c r="J8" s="142">
        <v>1958</v>
      </c>
      <c r="K8" s="142">
        <v>1959</v>
      </c>
      <c r="L8" s="142">
        <v>1960</v>
      </c>
      <c r="M8" s="142">
        <v>1961</v>
      </c>
      <c r="N8" s="142">
        <v>1962</v>
      </c>
      <c r="O8" s="142">
        <v>1963</v>
      </c>
      <c r="P8" s="142">
        <v>1964</v>
      </c>
      <c r="Q8" s="142">
        <v>1965</v>
      </c>
      <c r="R8" s="142">
        <v>1966</v>
      </c>
      <c r="S8" s="142">
        <v>1967</v>
      </c>
      <c r="T8" s="142">
        <v>1968</v>
      </c>
      <c r="U8" s="142">
        <v>1969</v>
      </c>
      <c r="V8" s="142">
        <v>1970</v>
      </c>
      <c r="W8" s="142">
        <v>1971</v>
      </c>
      <c r="X8" s="142">
        <v>1972</v>
      </c>
      <c r="Y8" s="142">
        <v>1973</v>
      </c>
      <c r="Z8" s="142">
        <v>1974</v>
      </c>
      <c r="AA8" s="142">
        <v>1975</v>
      </c>
      <c r="AB8" s="142">
        <v>1976</v>
      </c>
      <c r="AC8" s="142">
        <v>1977</v>
      </c>
      <c r="AD8" s="142">
        <v>1978</v>
      </c>
      <c r="AE8" s="142">
        <v>1979</v>
      </c>
      <c r="AF8" s="142">
        <v>1980</v>
      </c>
      <c r="AG8" s="142">
        <v>1981</v>
      </c>
      <c r="AH8" s="142">
        <v>1982</v>
      </c>
      <c r="AI8" s="142">
        <v>1983</v>
      </c>
      <c r="AJ8" s="142">
        <v>1984</v>
      </c>
      <c r="AK8" s="142">
        <v>1985</v>
      </c>
      <c r="AL8" s="142">
        <v>1986</v>
      </c>
      <c r="AM8" s="142">
        <v>1987</v>
      </c>
      <c r="AN8" s="142">
        <v>1988</v>
      </c>
      <c r="AO8" s="142">
        <v>1989</v>
      </c>
      <c r="AP8" s="142">
        <v>1990</v>
      </c>
      <c r="AQ8" s="142">
        <v>1991</v>
      </c>
      <c r="AR8" s="142">
        <v>1992</v>
      </c>
      <c r="AS8" s="143">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81">
        <v>2015</v>
      </c>
      <c r="BP8" s="464">
        <v>2016</v>
      </c>
      <c r="BQ8" s="464">
        <v>2017</v>
      </c>
      <c r="BR8" s="353">
        <v>2018</v>
      </c>
    </row>
    <row r="9" spans="1:71" s="81" customFormat="1" ht="16.2" thickBot="1" x14ac:dyDescent="0.35">
      <c r="A9" s="174"/>
      <c r="B9" s="175"/>
      <c r="C9" s="176">
        <f>D9-($M$9*(C12/100))</f>
        <v>0.39330115923597098</v>
      </c>
      <c r="D9" s="176">
        <f t="shared" ref="D9:K9" si="13">E9-($M$9*(D12/100))</f>
        <v>0.39841185226559095</v>
      </c>
      <c r="E9" s="176">
        <f t="shared" si="13"/>
        <v>0.40352254529521092</v>
      </c>
      <c r="F9" s="176">
        <f t="shared" si="13"/>
        <v>0.40863323832483089</v>
      </c>
      <c r="G9" s="176">
        <f t="shared" si="13"/>
        <v>0.41374393135445087</v>
      </c>
      <c r="H9" s="176">
        <f t="shared" si="13"/>
        <v>0.41885462438407084</v>
      </c>
      <c r="I9" s="176">
        <f t="shared" si="13"/>
        <v>0.42396531741369081</v>
      </c>
      <c r="J9" s="176">
        <f t="shared" si="13"/>
        <v>0.42907601044331078</v>
      </c>
      <c r="K9" s="176">
        <f t="shared" si="13"/>
        <v>0.43418670347293076</v>
      </c>
      <c r="L9" s="176">
        <f>M9-($M$9*(L12/100))</f>
        <v>0.43929739650255073</v>
      </c>
      <c r="M9" s="176">
        <f t="shared" ref="M9:U9" si="14">N9-($W$9*(M12/100))</f>
        <v>0.4444080895321707</v>
      </c>
      <c r="N9" s="176">
        <f t="shared" si="14"/>
        <v>0.44951110326927368</v>
      </c>
      <c r="O9" s="176">
        <f t="shared" si="14"/>
        <v>0.45461411700637666</v>
      </c>
      <c r="P9" s="176">
        <f t="shared" si="14"/>
        <v>0.45971713074347964</v>
      </c>
      <c r="Q9" s="176">
        <f t="shared" si="14"/>
        <v>0.46482014448058262</v>
      </c>
      <c r="R9" s="176">
        <f t="shared" si="14"/>
        <v>0.4699231582176856</v>
      </c>
      <c r="S9" s="176">
        <f t="shared" si="14"/>
        <v>0.47502617195478858</v>
      </c>
      <c r="T9" s="176">
        <f t="shared" si="14"/>
        <v>0.48012918569189156</v>
      </c>
      <c r="U9" s="176">
        <f t="shared" si="14"/>
        <v>0.48523219942899454</v>
      </c>
      <c r="V9" s="176">
        <f>W9-($W$9*(V12/100))</f>
        <v>0.49033521316609752</v>
      </c>
      <c r="W9" s="176">
        <f t="shared" ref="W9:AE9" si="15">X9-($AG$9*(W12/100))</f>
        <v>0.4954382269032005</v>
      </c>
      <c r="X9" s="176">
        <f t="shared" si="15"/>
        <v>0.50397625965288051</v>
      </c>
      <c r="Y9" s="176">
        <f t="shared" si="15"/>
        <v>0.51251429240256052</v>
      </c>
      <c r="Z9" s="176">
        <f t="shared" si="15"/>
        <v>0.52105232515224054</v>
      </c>
      <c r="AA9" s="176">
        <f t="shared" si="15"/>
        <v>0.52959035790192055</v>
      </c>
      <c r="AB9" s="176">
        <f t="shared" si="15"/>
        <v>0.53812839065160056</v>
      </c>
      <c r="AC9" s="176">
        <f t="shared" si="15"/>
        <v>0.54666642340128058</v>
      </c>
      <c r="AD9" s="176">
        <f t="shared" si="15"/>
        <v>0.55520445615096059</v>
      </c>
      <c r="AE9" s="176">
        <f t="shared" si="15"/>
        <v>0.5637424889006406</v>
      </c>
      <c r="AF9" s="176">
        <f>AG9-($AG$9*(AF12/100))</f>
        <v>0.57228052165032062</v>
      </c>
      <c r="AG9" s="176">
        <f t="shared" ref="AG9:AO9" si="16">AH9-($AQ$9*(AG12/100))</f>
        <v>0.58081855440000063</v>
      </c>
      <c r="AH9" s="176">
        <f t="shared" si="16"/>
        <v>0.58519030696000063</v>
      </c>
      <c r="AI9" s="176">
        <f t="shared" si="16"/>
        <v>0.58956205952000063</v>
      </c>
      <c r="AJ9" s="176">
        <f t="shared" si="16"/>
        <v>0.59393381208000062</v>
      </c>
      <c r="AK9" s="176">
        <f t="shared" si="16"/>
        <v>0.59830556464000062</v>
      </c>
      <c r="AL9" s="176">
        <f t="shared" si="16"/>
        <v>0.60267731720000062</v>
      </c>
      <c r="AM9" s="176">
        <f t="shared" si="16"/>
        <v>0.60704906976000061</v>
      </c>
      <c r="AN9" s="176">
        <f t="shared" si="16"/>
        <v>0.61142082232000061</v>
      </c>
      <c r="AO9" s="176">
        <f t="shared" si="16"/>
        <v>0.61579257488000061</v>
      </c>
      <c r="AP9" s="176">
        <f>AQ9-($AQ$9*(AP12/100))</f>
        <v>0.62016432744000061</v>
      </c>
      <c r="AQ9" s="176">
        <f t="shared" ref="AQ9:AY9" si="17">AR9-($BK$9*(AQ12/100))</f>
        <v>0.6245360800000006</v>
      </c>
      <c r="AR9" s="176">
        <f t="shared" si="17"/>
        <v>0.63448679040000056</v>
      </c>
      <c r="AS9" s="177">
        <f t="shared" si="17"/>
        <v>0.64443750080000051</v>
      </c>
      <c r="AT9" s="178">
        <f t="shared" si="17"/>
        <v>0.65438821120000046</v>
      </c>
      <c r="AU9" s="178">
        <f t="shared" si="17"/>
        <v>0.66433892160000041</v>
      </c>
      <c r="AV9" s="178">
        <f t="shared" si="17"/>
        <v>0.67428963200000036</v>
      </c>
      <c r="AW9" s="178">
        <f t="shared" si="17"/>
        <v>0.68424034240000031</v>
      </c>
      <c r="AX9" s="178">
        <f t="shared" si="17"/>
        <v>0.69419105280000026</v>
      </c>
      <c r="AY9" s="178">
        <f t="shared" si="17"/>
        <v>0.70414176320000021</v>
      </c>
      <c r="AZ9" s="178">
        <f>BA9-($BA$9*(AZ12/100))</f>
        <v>0.71409247360000017</v>
      </c>
      <c r="BA9" s="178">
        <f>BB9-($BE$9*(BA12/100))</f>
        <v>0.72291200000000022</v>
      </c>
      <c r="BB9" s="178">
        <f>BC9-($BE$9*(BB12/100))</f>
        <v>0.73218400000000017</v>
      </c>
      <c r="BC9" s="178">
        <f>BD9-($BE$9*(BC12/100))</f>
        <v>0.74145600000000011</v>
      </c>
      <c r="BD9" s="178">
        <f>BE9-($BE$9*(BD12/100))</f>
        <v>0.75072800000000006</v>
      </c>
      <c r="BE9" s="178">
        <f>'Per Capita Generation'!E6</f>
        <v>0.76</v>
      </c>
      <c r="BF9" s="178">
        <f t="shared" ref="BF9:BK9" si="18">BE9+($BE$9*(BE12/100))</f>
        <v>0.76927199999999996</v>
      </c>
      <c r="BG9" s="178">
        <f t="shared" si="18"/>
        <v>0.7785439999999999</v>
      </c>
      <c r="BH9" s="178">
        <f t="shared" si="18"/>
        <v>0.78781599999999985</v>
      </c>
      <c r="BI9" s="178">
        <f t="shared" si="18"/>
        <v>0.7970879999999998</v>
      </c>
      <c r="BJ9" s="178">
        <f>BI9+($BE$9*(BI12/100))</f>
        <v>0.80635999999999974</v>
      </c>
      <c r="BK9" s="178">
        <f t="shared" si="18"/>
        <v>0.81563199999999969</v>
      </c>
      <c r="BL9" s="178">
        <f>BK9+($BK$9*(BK12/100))</f>
        <v>0.82558271039999964</v>
      </c>
      <c r="BM9" s="178">
        <f>BL9+($BK$9*(BL12/100))</f>
        <v>0.83553342079999959</v>
      </c>
      <c r="BN9" s="178">
        <f>BM9+($BK$9*(BM12/100))</f>
        <v>0.84548413119999954</v>
      </c>
      <c r="BO9" s="572">
        <f>BN9+($BK$9*(BN12/100))</f>
        <v>0.8554348415999995</v>
      </c>
      <c r="BP9" s="178">
        <f>BO9+($BK$9*(BO12/100))</f>
        <v>0.86538555199999945</v>
      </c>
      <c r="BQ9" s="178">
        <f t="shared" ref="BQ9" si="19">BP9+($BK$9*(BP12/100))</f>
        <v>0.8753362623999994</v>
      </c>
      <c r="BR9" s="468">
        <f>BQ9+($BK$9*(BQ12/100))</f>
        <v>0.88528697279999935</v>
      </c>
    </row>
    <row r="10" spans="1:71" ht="16.2" thickBot="1" x14ac:dyDescent="0.35">
      <c r="A10" s="6"/>
      <c r="B10" s="23"/>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6"/>
      <c r="AT10" s="6"/>
      <c r="AU10" s="6"/>
      <c r="AV10" s="6"/>
      <c r="AW10" s="6"/>
      <c r="AX10" s="6"/>
      <c r="AY10" s="6"/>
      <c r="AZ10" s="6"/>
      <c r="BA10" s="6"/>
      <c r="BB10" s="6"/>
      <c r="BC10" s="6"/>
      <c r="BD10" s="6"/>
      <c r="BE10" s="152"/>
      <c r="BF10" s="152"/>
      <c r="BG10" s="152"/>
      <c r="BH10" s="152"/>
      <c r="BI10" s="152"/>
      <c r="BJ10" s="152"/>
      <c r="BK10" s="152"/>
      <c r="BL10" s="152"/>
      <c r="BM10" s="152"/>
      <c r="BN10" s="152"/>
      <c r="BP10" s="678"/>
      <c r="BR10" s="483"/>
      <c r="BS10" s="619"/>
    </row>
    <row r="11" spans="1:71" ht="31.2" x14ac:dyDescent="0.3">
      <c r="A11" s="763" t="s">
        <v>4</v>
      </c>
      <c r="B11" s="40" t="s">
        <v>3</v>
      </c>
      <c r="C11" s="695">
        <v>1951</v>
      </c>
      <c r="D11" s="751">
        <v>1952</v>
      </c>
      <c r="E11" s="751">
        <v>1953</v>
      </c>
      <c r="F11" s="751">
        <v>1954</v>
      </c>
      <c r="G11" s="751">
        <v>1955</v>
      </c>
      <c r="H11" s="751">
        <v>1956</v>
      </c>
      <c r="I11" s="751">
        <v>1957</v>
      </c>
      <c r="J11" s="751">
        <v>1958</v>
      </c>
      <c r="K11" s="751">
        <v>1959</v>
      </c>
      <c r="L11" s="751">
        <v>1960</v>
      </c>
      <c r="M11" s="751">
        <v>1961</v>
      </c>
      <c r="N11" s="751">
        <v>1962</v>
      </c>
      <c r="O11" s="751">
        <v>1963</v>
      </c>
      <c r="P11" s="751">
        <v>1964</v>
      </c>
      <c r="Q11" s="751">
        <v>1965</v>
      </c>
      <c r="R11" s="751">
        <v>1966</v>
      </c>
      <c r="S11" s="751">
        <v>1967</v>
      </c>
      <c r="T11" s="751">
        <v>1968</v>
      </c>
      <c r="U11" s="751">
        <v>1969</v>
      </c>
      <c r="V11" s="751">
        <v>1970</v>
      </c>
      <c r="W11" s="751">
        <v>1971</v>
      </c>
      <c r="X11" s="751">
        <v>1972</v>
      </c>
      <c r="Y11" s="751">
        <v>1973</v>
      </c>
      <c r="Z11" s="751">
        <v>1974</v>
      </c>
      <c r="AA11" s="751">
        <v>1975</v>
      </c>
      <c r="AB11" s="751">
        <v>1976</v>
      </c>
      <c r="AC11" s="751">
        <v>1977</v>
      </c>
      <c r="AD11" s="751">
        <v>1978</v>
      </c>
      <c r="AE11" s="751">
        <v>1979</v>
      </c>
      <c r="AF11" s="751">
        <v>1980</v>
      </c>
      <c r="AG11" s="751">
        <v>1981</v>
      </c>
      <c r="AH11" s="751">
        <v>1982</v>
      </c>
      <c r="AI11" s="751">
        <v>1983</v>
      </c>
      <c r="AJ11" s="751">
        <v>1984</v>
      </c>
      <c r="AK11" s="751">
        <v>1985</v>
      </c>
      <c r="AL11" s="751">
        <v>1986</v>
      </c>
      <c r="AM11" s="751">
        <v>1987</v>
      </c>
      <c r="AN11" s="751">
        <v>1988</v>
      </c>
      <c r="AO11" s="751">
        <v>1989</v>
      </c>
      <c r="AP11" s="751">
        <v>1990</v>
      </c>
      <c r="AQ11" s="751">
        <v>1991</v>
      </c>
      <c r="AR11" s="751">
        <v>1992</v>
      </c>
      <c r="AS11" s="752">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481">
        <v>2015</v>
      </c>
      <c r="BP11" s="464">
        <v>2016</v>
      </c>
      <c r="BQ11" s="464">
        <v>2017</v>
      </c>
      <c r="BR11" s="353">
        <v>2018</v>
      </c>
    </row>
    <row r="12" spans="1:71" s="81" customFormat="1" ht="16.2" thickBot="1" x14ac:dyDescent="0.35">
      <c r="A12" s="764"/>
      <c r="B12" s="179"/>
      <c r="C12" s="180">
        <v>1.1499999999999999</v>
      </c>
      <c r="D12" s="180">
        <v>1.1499999999999999</v>
      </c>
      <c r="E12" s="180">
        <v>1.1499999999999999</v>
      </c>
      <c r="F12" s="180">
        <v>1.1499999999999999</v>
      </c>
      <c r="G12" s="180">
        <v>1.1499999999999999</v>
      </c>
      <c r="H12" s="180">
        <v>1.1499999999999999</v>
      </c>
      <c r="I12" s="180">
        <v>1.1499999999999999</v>
      </c>
      <c r="J12" s="180">
        <v>1.1499999999999999</v>
      </c>
      <c r="K12" s="180">
        <v>1.1499999999999999</v>
      </c>
      <c r="L12" s="180">
        <v>1.1499999999999999</v>
      </c>
      <c r="M12" s="180">
        <v>1.03</v>
      </c>
      <c r="N12" s="180">
        <v>1.03</v>
      </c>
      <c r="O12" s="180">
        <v>1.03</v>
      </c>
      <c r="P12" s="180">
        <v>1.03</v>
      </c>
      <c r="Q12" s="180">
        <v>1.03</v>
      </c>
      <c r="R12" s="180">
        <v>1.03</v>
      </c>
      <c r="S12" s="180">
        <v>1.03</v>
      </c>
      <c r="T12" s="180">
        <v>1.03</v>
      </c>
      <c r="U12" s="180">
        <v>1.03</v>
      </c>
      <c r="V12" s="180">
        <v>1.03</v>
      </c>
      <c r="W12" s="180">
        <v>1.47</v>
      </c>
      <c r="X12" s="180">
        <v>1.47</v>
      </c>
      <c r="Y12" s="180">
        <v>1.47</v>
      </c>
      <c r="Z12" s="180">
        <v>1.47</v>
      </c>
      <c r="AA12" s="180">
        <v>1.47</v>
      </c>
      <c r="AB12" s="180">
        <v>1.47</v>
      </c>
      <c r="AC12" s="180">
        <v>1.47</v>
      </c>
      <c r="AD12" s="180">
        <v>1.47</v>
      </c>
      <c r="AE12" s="180">
        <v>1.47</v>
      </c>
      <c r="AF12" s="180">
        <v>1.47</v>
      </c>
      <c r="AG12" s="180">
        <v>0.7</v>
      </c>
      <c r="AH12" s="180">
        <v>0.7</v>
      </c>
      <c r="AI12" s="180">
        <v>0.7</v>
      </c>
      <c r="AJ12" s="180">
        <v>0.7</v>
      </c>
      <c r="AK12" s="180">
        <v>0.7</v>
      </c>
      <c r="AL12" s="180">
        <v>0.7</v>
      </c>
      <c r="AM12" s="180">
        <v>0.7</v>
      </c>
      <c r="AN12" s="180">
        <v>0.7</v>
      </c>
      <c r="AO12" s="180">
        <v>0.7</v>
      </c>
      <c r="AP12" s="180">
        <v>0.7</v>
      </c>
      <c r="AQ12" s="180">
        <v>1.22</v>
      </c>
      <c r="AR12" s="181">
        <v>1.22</v>
      </c>
      <c r="AS12" s="182">
        <v>1.22</v>
      </c>
      <c r="AT12" s="183">
        <v>1.22</v>
      </c>
      <c r="AU12" s="183">
        <v>1.22</v>
      </c>
      <c r="AV12" s="183">
        <v>1.22</v>
      </c>
      <c r="AW12" s="183">
        <v>1.22</v>
      </c>
      <c r="AX12" s="183">
        <v>1.22</v>
      </c>
      <c r="AY12" s="183">
        <v>1.22</v>
      </c>
      <c r="AZ12" s="183">
        <v>1.22</v>
      </c>
      <c r="BA12" s="183">
        <v>1.22</v>
      </c>
      <c r="BB12" s="183">
        <v>1.22</v>
      </c>
      <c r="BC12" s="183">
        <v>1.22</v>
      </c>
      <c r="BD12" s="183">
        <v>1.22</v>
      </c>
      <c r="BE12" s="183">
        <v>1.22</v>
      </c>
      <c r="BF12" s="183">
        <v>1.22</v>
      </c>
      <c r="BG12" s="183">
        <v>1.22</v>
      </c>
      <c r="BH12" s="183">
        <v>1.22</v>
      </c>
      <c r="BI12" s="183">
        <v>1.22</v>
      </c>
      <c r="BJ12" s="183">
        <v>1.22</v>
      </c>
      <c r="BK12" s="184">
        <v>1.22</v>
      </c>
      <c r="BL12" s="184">
        <v>1.22</v>
      </c>
      <c r="BM12" s="184">
        <v>1.22</v>
      </c>
      <c r="BN12" s="184">
        <v>1.22</v>
      </c>
      <c r="BO12" s="187">
        <v>1.22</v>
      </c>
      <c r="BP12" s="573">
        <v>1.22</v>
      </c>
      <c r="BQ12" s="758">
        <v>1.22</v>
      </c>
      <c r="BR12" s="759">
        <v>1.22</v>
      </c>
    </row>
    <row r="13" spans="1:71" ht="16.2" thickBot="1" x14ac:dyDescent="0.35">
      <c r="A13" s="6"/>
      <c r="B13" s="23"/>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6"/>
      <c r="AT13" s="6"/>
      <c r="AU13" s="6"/>
      <c r="AV13" s="6"/>
      <c r="AW13" s="6"/>
      <c r="AX13" s="6"/>
      <c r="AY13" s="6"/>
      <c r="AZ13" s="6"/>
      <c r="BA13" s="6"/>
      <c r="BB13" s="6"/>
      <c r="BC13" s="6"/>
      <c r="BD13" s="6"/>
      <c r="BE13" s="6"/>
      <c r="BF13" s="6"/>
      <c r="BG13" s="6"/>
      <c r="BH13" s="6"/>
      <c r="BI13" s="6"/>
      <c r="BJ13" s="6"/>
      <c r="BK13" s="6"/>
      <c r="BL13" s="6"/>
      <c r="BM13" s="6"/>
      <c r="BN13" s="6"/>
      <c r="BP13" s="287"/>
      <c r="BS13" s="619"/>
    </row>
    <row r="14" spans="1:71" ht="15.6" x14ac:dyDescent="0.3">
      <c r="A14" s="79" t="s">
        <v>5</v>
      </c>
      <c r="B14" s="80" t="s">
        <v>263</v>
      </c>
      <c r="C14" s="142">
        <v>1951</v>
      </c>
      <c r="D14" s="142">
        <v>1952</v>
      </c>
      <c r="E14" s="142">
        <v>1953</v>
      </c>
      <c r="F14" s="142">
        <v>1954</v>
      </c>
      <c r="G14" s="142">
        <v>1955</v>
      </c>
      <c r="H14" s="142">
        <v>1956</v>
      </c>
      <c r="I14" s="142">
        <v>1957</v>
      </c>
      <c r="J14" s="142">
        <v>1958</v>
      </c>
      <c r="K14" s="142">
        <v>1959</v>
      </c>
      <c r="L14" s="142">
        <v>1960</v>
      </c>
      <c r="M14" s="142">
        <v>1961</v>
      </c>
      <c r="N14" s="142">
        <v>1962</v>
      </c>
      <c r="O14" s="142">
        <v>1963</v>
      </c>
      <c r="P14" s="142">
        <v>1964</v>
      </c>
      <c r="Q14" s="142">
        <v>1965</v>
      </c>
      <c r="R14" s="142">
        <v>1966</v>
      </c>
      <c r="S14" s="142">
        <v>1967</v>
      </c>
      <c r="T14" s="142">
        <v>1968</v>
      </c>
      <c r="U14" s="142">
        <v>1969</v>
      </c>
      <c r="V14" s="142">
        <v>1970</v>
      </c>
      <c r="W14" s="142">
        <v>1971</v>
      </c>
      <c r="X14" s="142">
        <v>1972</v>
      </c>
      <c r="Y14" s="142">
        <v>1973</v>
      </c>
      <c r="Z14" s="142">
        <v>1974</v>
      </c>
      <c r="AA14" s="142">
        <v>1975</v>
      </c>
      <c r="AB14" s="142">
        <v>1976</v>
      </c>
      <c r="AC14" s="142">
        <v>1977</v>
      </c>
      <c r="AD14" s="142">
        <v>1978</v>
      </c>
      <c r="AE14" s="142">
        <v>1979</v>
      </c>
      <c r="AF14" s="142">
        <v>1980</v>
      </c>
      <c r="AG14" s="142">
        <v>1981</v>
      </c>
      <c r="AH14" s="142">
        <v>1982</v>
      </c>
      <c r="AI14" s="142">
        <v>1983</v>
      </c>
      <c r="AJ14" s="142">
        <v>1984</v>
      </c>
      <c r="AK14" s="142">
        <v>1985</v>
      </c>
      <c r="AL14" s="142">
        <v>1986</v>
      </c>
      <c r="AM14" s="142">
        <v>1987</v>
      </c>
      <c r="AN14" s="142">
        <v>1988</v>
      </c>
      <c r="AO14" s="142">
        <v>1989</v>
      </c>
      <c r="AP14" s="142">
        <v>1990</v>
      </c>
      <c r="AQ14" s="142">
        <v>1991</v>
      </c>
      <c r="AR14" s="142">
        <v>1992</v>
      </c>
      <c r="AS14" s="143">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81">
        <v>2015</v>
      </c>
      <c r="BP14" s="464">
        <v>2016</v>
      </c>
      <c r="BQ14" s="464">
        <v>2017</v>
      </c>
      <c r="BR14" s="353">
        <v>2018</v>
      </c>
    </row>
    <row r="15" spans="1:71" s="81" customFormat="1" ht="16.2" thickBot="1" x14ac:dyDescent="0.35">
      <c r="A15" s="174"/>
      <c r="B15" s="175"/>
      <c r="C15" s="185">
        <f>C9*C3*365/10^6</f>
        <v>1.1181492961904769</v>
      </c>
      <c r="D15" s="185">
        <f t="shared" ref="D15:BD15" si="20">D9*D3*365/10^6</f>
        <v>1.2240901367852559</v>
      </c>
      <c r="E15" s="185">
        <f t="shared" si="20"/>
        <v>1.332376161976081</v>
      </c>
      <c r="F15" s="185">
        <f t="shared" si="20"/>
        <v>1.4430073717629521</v>
      </c>
      <c r="G15" s="185">
        <f t="shared" si="20"/>
        <v>1.5559837661458691</v>
      </c>
      <c r="H15" s="185">
        <f t="shared" si="20"/>
        <v>1.6713053451248321</v>
      </c>
      <c r="I15" s="185">
        <f t="shared" si="20"/>
        <v>1.7889721086998407</v>
      </c>
      <c r="J15" s="185">
        <f t="shared" si="20"/>
        <v>1.908984056870896</v>
      </c>
      <c r="K15" s="185">
        <f t="shared" si="20"/>
        <v>2.0313411896379967</v>
      </c>
      <c r="L15" s="185">
        <f t="shared" si="20"/>
        <v>2.1560435070011432</v>
      </c>
      <c r="M15" s="185">
        <f t="shared" si="20"/>
        <v>2.2830910089603353</v>
      </c>
      <c r="N15" s="185">
        <f t="shared" si="20"/>
        <v>2.5085391905934404</v>
      </c>
      <c r="O15" s="185">
        <f t="shared" si="20"/>
        <v>2.7385108826206492</v>
      </c>
      <c r="P15" s="185">
        <f t="shared" si="20"/>
        <v>2.9730060850419622</v>
      </c>
      <c r="Q15" s="185">
        <f t="shared" si="20"/>
        <v>3.2120247978573793</v>
      </c>
      <c r="R15" s="185">
        <f t="shared" si="20"/>
        <v>3.4555670210669001</v>
      </c>
      <c r="S15" s="185">
        <f t="shared" si="20"/>
        <v>3.7036327546705237</v>
      </c>
      <c r="T15" s="185">
        <f t="shared" si="20"/>
        <v>3.9562219986682519</v>
      </c>
      <c r="U15" s="185">
        <f t="shared" si="20"/>
        <v>4.2133347530600842</v>
      </c>
      <c r="V15" s="185">
        <f t="shared" si="20"/>
        <v>4.4749710178460198</v>
      </c>
      <c r="W15" s="185">
        <f t="shared" si="20"/>
        <v>4.74113079302606</v>
      </c>
      <c r="X15" s="185">
        <f t="shared" si="20"/>
        <v>5.2535765405915784</v>
      </c>
      <c r="Y15" s="185">
        <f t="shared" si="20"/>
        <v>5.7806169281223507</v>
      </c>
      <c r="Z15" s="185">
        <f t="shared" si="20"/>
        <v>6.3222519556183787</v>
      </c>
      <c r="AA15" s="185">
        <f t="shared" si="20"/>
        <v>6.8784816230796615</v>
      </c>
      <c r="AB15" s="185">
        <f t="shared" si="20"/>
        <v>7.4493059305061999</v>
      </c>
      <c r="AC15" s="185">
        <f t="shared" si="20"/>
        <v>8.0347248778979914</v>
      </c>
      <c r="AD15" s="185">
        <f t="shared" si="20"/>
        <v>8.6347384652550385</v>
      </c>
      <c r="AE15" s="185">
        <f t="shared" si="20"/>
        <v>9.2493466925773422</v>
      </c>
      <c r="AF15" s="185">
        <f t="shared" si="20"/>
        <v>9.8785495598648989</v>
      </c>
      <c r="AG15" s="185">
        <f t="shared" si="20"/>
        <v>10.522347067117716</v>
      </c>
      <c r="AH15" s="185">
        <f t="shared" si="20"/>
        <v>11.142390066245724</v>
      </c>
      <c r="AI15" s="185">
        <f t="shared" si="20"/>
        <v>11.770513957073467</v>
      </c>
      <c r="AJ15" s="185">
        <f t="shared" si="20"/>
        <v>12.406718739600951</v>
      </c>
      <c r="AK15" s="185">
        <f t="shared" si="20"/>
        <v>13.051004413828174</v>
      </c>
      <c r="AL15" s="185">
        <f t="shared" si="20"/>
        <v>13.703370979755134</v>
      </c>
      <c r="AM15" s="185">
        <f t="shared" si="20"/>
        <v>14.363818437381832</v>
      </c>
      <c r="AN15" s="185">
        <f t="shared" si="20"/>
        <v>15.032346786708272</v>
      </c>
      <c r="AO15" s="185">
        <f t="shared" si="20"/>
        <v>15.70895602773445</v>
      </c>
      <c r="AP15" s="185">
        <f t="shared" si="20"/>
        <v>16.393646160460367</v>
      </c>
      <c r="AQ15" s="185">
        <f t="shared" si="20"/>
        <v>17.086417184886017</v>
      </c>
      <c r="AR15" s="185">
        <f t="shared" si="20"/>
        <v>18.313791504088748</v>
      </c>
      <c r="AS15" s="186">
        <f t="shared" si="20"/>
        <v>19.571124815170467</v>
      </c>
      <c r="AT15" s="187">
        <f t="shared" si="20"/>
        <v>20.858417118131172</v>
      </c>
      <c r="AU15" s="187">
        <f t="shared" si="20"/>
        <v>22.175668412970865</v>
      </c>
      <c r="AV15" s="187">
        <f t="shared" si="20"/>
        <v>23.522878699689535</v>
      </c>
      <c r="AW15" s="187">
        <f t="shared" si="20"/>
        <v>24.900047978287198</v>
      </c>
      <c r="AX15" s="187">
        <f t="shared" si="20"/>
        <v>26.307176248763845</v>
      </c>
      <c r="AY15" s="187">
        <f t="shared" si="20"/>
        <v>27.744263511119474</v>
      </c>
      <c r="AZ15" s="187">
        <f t="shared" si="20"/>
        <v>29.211309765354095</v>
      </c>
      <c r="BA15" s="187">
        <f t="shared" si="20"/>
        <v>30.660338930240009</v>
      </c>
      <c r="BB15" s="187">
        <f t="shared" si="20"/>
        <v>31.782902997320004</v>
      </c>
      <c r="BC15" s="187">
        <f t="shared" si="20"/>
        <v>32.92393846464001</v>
      </c>
      <c r="BD15" s="187">
        <f t="shared" si="20"/>
        <v>34.0834453322</v>
      </c>
      <c r="BE15" s="187">
        <f t="shared" ref="BE15:BQ15" si="21">BE9*BE3*365/10^6</f>
        <v>35.261423600000001</v>
      </c>
      <c r="BF15" s="187">
        <f t="shared" si="21"/>
        <v>36.457873268040004</v>
      </c>
      <c r="BG15" s="187">
        <f t="shared" si="21"/>
        <v>37.672794336319996</v>
      </c>
      <c r="BH15" s="187">
        <f t="shared" si="21"/>
        <v>38.90618680483999</v>
      </c>
      <c r="BI15" s="187">
        <f t="shared" si="21"/>
        <v>40.158050673599988</v>
      </c>
      <c r="BJ15" s="187">
        <f>BJ9*BJ3*365/10^6</f>
        <v>41.428385942599981</v>
      </c>
      <c r="BK15" s="187">
        <f t="shared" si="21"/>
        <v>42.717192611839984</v>
      </c>
      <c r="BL15" s="187">
        <f t="shared" si="21"/>
        <v>44.253828310731883</v>
      </c>
      <c r="BM15" s="187">
        <f t="shared" si="21"/>
        <v>45.814943220408459</v>
      </c>
      <c r="BN15" s="187">
        <f t="shared" si="21"/>
        <v>47.400537340869747</v>
      </c>
      <c r="BO15" s="573">
        <f t="shared" si="21"/>
        <v>49.010610672115732</v>
      </c>
      <c r="BP15" s="758">
        <f>BP9*BP3*365/10^6</f>
        <v>50.645163214146407</v>
      </c>
      <c r="BQ15" s="187">
        <f t="shared" si="21"/>
        <v>52.304194966961781</v>
      </c>
      <c r="BR15" s="469">
        <f>BR9*BR3*365/10^6</f>
        <v>53.987705930561845</v>
      </c>
    </row>
    <row r="16" spans="1:71" ht="16.2" thickBot="1" x14ac:dyDescent="0.35">
      <c r="A16" s="6"/>
      <c r="B16" s="23"/>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6"/>
      <c r="AT16" s="6"/>
      <c r="AU16" s="6"/>
      <c r="AV16" s="6"/>
      <c r="AW16" s="6"/>
      <c r="AX16" s="6"/>
      <c r="AY16" s="6"/>
      <c r="AZ16" s="6"/>
      <c r="BA16" s="6"/>
      <c r="BB16" s="6"/>
      <c r="BC16" s="6"/>
      <c r="BD16" s="6"/>
      <c r="BE16" s="6"/>
      <c r="BF16" s="6"/>
      <c r="BG16" s="6"/>
      <c r="BH16" s="6"/>
      <c r="BI16" s="6"/>
      <c r="BJ16" s="6"/>
      <c r="BK16" s="6"/>
      <c r="BL16" s="6"/>
      <c r="BM16" s="6"/>
      <c r="BN16" s="6"/>
      <c r="BP16" s="483"/>
      <c r="BR16" s="483"/>
      <c r="BS16" s="619"/>
    </row>
    <row r="17" spans="1:71" ht="46.8" x14ac:dyDescent="0.3">
      <c r="A17" s="79" t="s">
        <v>6</v>
      </c>
      <c r="B17" s="80" t="s">
        <v>94</v>
      </c>
      <c r="C17" s="142">
        <v>1951</v>
      </c>
      <c r="D17" s="142">
        <v>1952</v>
      </c>
      <c r="E17" s="754">
        <v>1953</v>
      </c>
      <c r="F17" s="756">
        <v>1954</v>
      </c>
      <c r="G17" s="142">
        <v>1955</v>
      </c>
      <c r="H17" s="142">
        <v>1956</v>
      </c>
      <c r="I17" s="142">
        <v>1957</v>
      </c>
      <c r="J17" s="142">
        <v>1958</v>
      </c>
      <c r="K17" s="142">
        <v>1959</v>
      </c>
      <c r="L17" s="142">
        <v>1960</v>
      </c>
      <c r="M17" s="142">
        <v>1961</v>
      </c>
      <c r="N17" s="142">
        <v>1962</v>
      </c>
      <c r="O17" s="142">
        <v>1963</v>
      </c>
      <c r="P17" s="142">
        <v>1964</v>
      </c>
      <c r="Q17" s="142">
        <v>1965</v>
      </c>
      <c r="R17" s="142">
        <v>1966</v>
      </c>
      <c r="S17" s="142">
        <v>1967</v>
      </c>
      <c r="T17" s="142">
        <v>1968</v>
      </c>
      <c r="U17" s="142">
        <v>1969</v>
      </c>
      <c r="V17" s="142">
        <v>1970</v>
      </c>
      <c r="W17" s="142">
        <v>1971</v>
      </c>
      <c r="X17" s="142">
        <v>1972</v>
      </c>
      <c r="Y17" s="142">
        <v>1973</v>
      </c>
      <c r="Z17" s="142">
        <v>1974</v>
      </c>
      <c r="AA17" s="142">
        <v>1975</v>
      </c>
      <c r="AB17" s="142">
        <v>1976</v>
      </c>
      <c r="AC17" s="142">
        <v>1977</v>
      </c>
      <c r="AD17" s="142">
        <v>1978</v>
      </c>
      <c r="AE17" s="142">
        <v>1979</v>
      </c>
      <c r="AF17" s="142">
        <v>1980</v>
      </c>
      <c r="AG17" s="142">
        <v>1981</v>
      </c>
      <c r="AH17" s="142">
        <v>1982</v>
      </c>
      <c r="AI17" s="142">
        <v>1983</v>
      </c>
      <c r="AJ17" s="142">
        <v>1984</v>
      </c>
      <c r="AK17" s="142">
        <v>1985</v>
      </c>
      <c r="AL17" s="142">
        <v>1986</v>
      </c>
      <c r="AM17" s="142">
        <v>1987</v>
      </c>
      <c r="AN17" s="142">
        <v>1988</v>
      </c>
      <c r="AO17" s="142">
        <v>1989</v>
      </c>
      <c r="AP17" s="142">
        <v>1990</v>
      </c>
      <c r="AQ17" s="142">
        <v>1991</v>
      </c>
      <c r="AR17" s="142">
        <v>1992</v>
      </c>
      <c r="AS17" s="143">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81">
        <v>2015</v>
      </c>
      <c r="BP17" s="464">
        <v>2016</v>
      </c>
      <c r="BQ17" s="464">
        <v>2017</v>
      </c>
      <c r="BR17" s="353">
        <v>2018</v>
      </c>
    </row>
    <row r="18" spans="1:71" s="81" customFormat="1" ht="16.2" thickBot="1" x14ac:dyDescent="0.35">
      <c r="A18" s="59"/>
      <c r="B18" s="63"/>
      <c r="C18" s="188">
        <f>'Proportion going to landfill'!$D$7</f>
        <v>70</v>
      </c>
      <c r="D18" s="188">
        <f>'Proportion going to landfill'!$D$7</f>
        <v>70</v>
      </c>
      <c r="E18" s="755">
        <f>'Proportion going to landfill'!$D$7</f>
        <v>70</v>
      </c>
      <c r="F18" s="757">
        <f>'Proportion going to landfill'!$D$7</f>
        <v>70</v>
      </c>
      <c r="G18" s="188">
        <f>'Proportion going to landfill'!$D$7</f>
        <v>70</v>
      </c>
      <c r="H18" s="188">
        <f>'Proportion going to landfill'!$D$7</f>
        <v>70</v>
      </c>
      <c r="I18" s="188">
        <f>'Proportion going to landfill'!$D$7</f>
        <v>70</v>
      </c>
      <c r="J18" s="188">
        <f>'Proportion going to landfill'!$D$7</f>
        <v>70</v>
      </c>
      <c r="K18" s="188">
        <f>'Proportion going to landfill'!$D$7</f>
        <v>70</v>
      </c>
      <c r="L18" s="188">
        <f>'Proportion going to landfill'!$D$7</f>
        <v>70</v>
      </c>
      <c r="M18" s="188">
        <f>'Proportion going to landfill'!$D$7</f>
        <v>70</v>
      </c>
      <c r="N18" s="188">
        <f>'Proportion going to landfill'!$D$7</f>
        <v>70</v>
      </c>
      <c r="O18" s="188">
        <f>'Proportion going to landfill'!$D$7</f>
        <v>70</v>
      </c>
      <c r="P18" s="188">
        <f>'Proportion going to landfill'!$D$7</f>
        <v>70</v>
      </c>
      <c r="Q18" s="188">
        <f>'Proportion going to landfill'!$D$7</f>
        <v>70</v>
      </c>
      <c r="R18" s="188">
        <f>'Proportion going to landfill'!$D$7</f>
        <v>70</v>
      </c>
      <c r="S18" s="188">
        <f>'Proportion going to landfill'!$D$7</f>
        <v>70</v>
      </c>
      <c r="T18" s="188">
        <f>'Proportion going to landfill'!$D$7</f>
        <v>70</v>
      </c>
      <c r="U18" s="188">
        <f>'Proportion going to landfill'!$D$7</f>
        <v>70</v>
      </c>
      <c r="V18" s="188">
        <f>'Proportion going to landfill'!$D$7</f>
        <v>70</v>
      </c>
      <c r="W18" s="188">
        <f>'Proportion going to landfill'!$D$7</f>
        <v>70</v>
      </c>
      <c r="X18" s="188">
        <f>'Proportion going to landfill'!$D$7</f>
        <v>70</v>
      </c>
      <c r="Y18" s="188">
        <f>'Proportion going to landfill'!$D$7</f>
        <v>70</v>
      </c>
      <c r="Z18" s="188">
        <f>'Proportion going to landfill'!$D$7</f>
        <v>70</v>
      </c>
      <c r="AA18" s="188">
        <f>'Proportion going to landfill'!$D$7</f>
        <v>70</v>
      </c>
      <c r="AB18" s="188">
        <f>'Proportion going to landfill'!$D$7</f>
        <v>70</v>
      </c>
      <c r="AC18" s="188">
        <f>'Proportion going to landfill'!$D$7</f>
        <v>70</v>
      </c>
      <c r="AD18" s="188">
        <f>'Proportion going to landfill'!$D$7</f>
        <v>70</v>
      </c>
      <c r="AE18" s="188">
        <f>'Proportion going to landfill'!$D$7</f>
        <v>70</v>
      </c>
      <c r="AF18" s="188">
        <f>'Proportion going to landfill'!$D$7</f>
        <v>70</v>
      </c>
      <c r="AG18" s="188">
        <f>'Proportion going to landfill'!$D$7</f>
        <v>70</v>
      </c>
      <c r="AH18" s="188">
        <f>'Proportion going to landfill'!$D$7</f>
        <v>70</v>
      </c>
      <c r="AI18" s="188">
        <f>'Proportion going to landfill'!$D$7</f>
        <v>70</v>
      </c>
      <c r="AJ18" s="188">
        <f>'Proportion going to landfill'!$D$7</f>
        <v>70</v>
      </c>
      <c r="AK18" s="188">
        <f>'Proportion going to landfill'!$D$7</f>
        <v>70</v>
      </c>
      <c r="AL18" s="188">
        <f>'Proportion going to landfill'!$D$7</f>
        <v>70</v>
      </c>
      <c r="AM18" s="188">
        <f>'Proportion going to landfill'!$D$7</f>
        <v>70</v>
      </c>
      <c r="AN18" s="188">
        <f>'Proportion going to landfill'!$D$7</f>
        <v>70</v>
      </c>
      <c r="AO18" s="188">
        <f>'Proportion going to landfill'!$D$7</f>
        <v>70</v>
      </c>
      <c r="AP18" s="188">
        <f>'Proportion going to landfill'!$D$7</f>
        <v>70</v>
      </c>
      <c r="AQ18" s="188">
        <f>'Proportion going to landfill'!$D$7</f>
        <v>70</v>
      </c>
      <c r="AR18" s="188">
        <f>'Proportion going to landfill'!$D$7</f>
        <v>70</v>
      </c>
      <c r="AS18" s="188">
        <f>'Proportion going to landfill'!$D$7</f>
        <v>70</v>
      </c>
      <c r="AT18" s="188">
        <f>'Proportion going to landfill'!$D$7</f>
        <v>70</v>
      </c>
      <c r="AU18" s="188">
        <f>'Proportion going to landfill'!$D$7</f>
        <v>70</v>
      </c>
      <c r="AV18" s="188">
        <f>'Proportion going to landfill'!$D$7</f>
        <v>70</v>
      </c>
      <c r="AW18" s="188">
        <f>'Proportion going to landfill'!$D$7</f>
        <v>70</v>
      </c>
      <c r="AX18" s="188">
        <f>'Proportion going to landfill'!$D$7</f>
        <v>70</v>
      </c>
      <c r="AY18" s="188">
        <f>'Proportion going to landfill'!$D$7</f>
        <v>70</v>
      </c>
      <c r="AZ18" s="188">
        <f>'Proportion going to landfill'!$D$7</f>
        <v>70</v>
      </c>
      <c r="BA18" s="188">
        <f>'Proportion going to landfill'!$D$7</f>
        <v>70</v>
      </c>
      <c r="BB18" s="188">
        <f>'Proportion going to landfill'!$D$7</f>
        <v>70</v>
      </c>
      <c r="BC18" s="188">
        <f>'Proportion going to landfill'!$D$7</f>
        <v>70</v>
      </c>
      <c r="BD18" s="188">
        <f>'Proportion going to landfill'!$D$7</f>
        <v>70</v>
      </c>
      <c r="BE18" s="188">
        <f>'Proportion going to landfill'!$D$7</f>
        <v>70</v>
      </c>
      <c r="BF18" s="188">
        <f>'Proportion going to landfill'!$D$7</f>
        <v>70</v>
      </c>
      <c r="BG18" s="188">
        <f>'Proportion going to landfill'!$D$7</f>
        <v>70</v>
      </c>
      <c r="BH18" s="188">
        <f>'Proportion going to landfill'!$D$7</f>
        <v>70</v>
      </c>
      <c r="BI18" s="188">
        <f>'Proportion going to landfill'!$D$7</f>
        <v>70</v>
      </c>
      <c r="BJ18" s="188">
        <f>'Proportion going to landfill'!$D$7</f>
        <v>70</v>
      </c>
      <c r="BK18" s="760">
        <f>'Proportion going to landfill'!$E$7</f>
        <v>70</v>
      </c>
      <c r="BL18" s="761">
        <f>'Proportion going to landfill'!$E$7</f>
        <v>70</v>
      </c>
      <c r="BM18" s="761">
        <f>'Proportion going to landfill'!$F$7</f>
        <v>70</v>
      </c>
      <c r="BN18" s="753">
        <f>'Proportion going to landfill'!$G$7</f>
        <v>70</v>
      </c>
      <c r="BO18" s="574">
        <f>'Proportion going to landfill'!H7</f>
        <v>70</v>
      </c>
      <c r="BP18" s="761">
        <f>'Proportion going to landfill'!I7</f>
        <v>70</v>
      </c>
      <c r="BQ18" s="574">
        <f>'Proportion going to landfill'!J7</f>
        <v>70</v>
      </c>
      <c r="BR18" s="762">
        <f>'Proportion going to landfill'!K7</f>
        <v>55.987201918596661</v>
      </c>
    </row>
    <row r="19" spans="1:71" ht="16.2" thickBot="1" x14ac:dyDescent="0.35">
      <c r="A19" s="9"/>
      <c r="B19" s="27"/>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6"/>
      <c r="AT19" s="6"/>
      <c r="AU19" s="6"/>
      <c r="AV19" s="6"/>
      <c r="AW19" s="6"/>
      <c r="AX19" s="6"/>
      <c r="AY19" s="6"/>
      <c r="AZ19" s="6"/>
      <c r="BA19" s="6"/>
      <c r="BB19" s="6"/>
      <c r="BC19" s="6"/>
      <c r="BD19" s="6"/>
      <c r="BE19" s="6"/>
      <c r="BF19" s="6"/>
      <c r="BG19" s="6"/>
      <c r="BH19" s="6"/>
      <c r="BI19" s="6"/>
      <c r="BJ19" s="6"/>
      <c r="BK19" s="6"/>
      <c r="BL19" s="6"/>
      <c r="BM19" s="6"/>
      <c r="BN19" s="6"/>
      <c r="BP19" s="483"/>
      <c r="BQ19" s="483"/>
      <c r="BR19" s="483"/>
      <c r="BS19" s="619"/>
    </row>
    <row r="20" spans="1:71" ht="31.2" x14ac:dyDescent="0.3">
      <c r="A20" s="79" t="s">
        <v>7</v>
      </c>
      <c r="B20" s="80" t="s">
        <v>263</v>
      </c>
      <c r="C20" s="142">
        <v>1951</v>
      </c>
      <c r="D20" s="142">
        <v>1952</v>
      </c>
      <c r="E20" s="142">
        <v>1953</v>
      </c>
      <c r="F20" s="142">
        <v>1954</v>
      </c>
      <c r="G20" s="142">
        <v>1955</v>
      </c>
      <c r="H20" s="142">
        <v>1956</v>
      </c>
      <c r="I20" s="142">
        <v>1957</v>
      </c>
      <c r="J20" s="142">
        <v>1958</v>
      </c>
      <c r="K20" s="142">
        <v>1959</v>
      </c>
      <c r="L20" s="142">
        <v>1960</v>
      </c>
      <c r="M20" s="142">
        <v>1961</v>
      </c>
      <c r="N20" s="142">
        <v>1962</v>
      </c>
      <c r="O20" s="142">
        <v>1963</v>
      </c>
      <c r="P20" s="142">
        <v>1964</v>
      </c>
      <c r="Q20" s="142">
        <v>1965</v>
      </c>
      <c r="R20" s="142">
        <v>1966</v>
      </c>
      <c r="S20" s="142">
        <v>1967</v>
      </c>
      <c r="T20" s="142">
        <v>1968</v>
      </c>
      <c r="U20" s="142">
        <v>1969</v>
      </c>
      <c r="V20" s="142">
        <v>1970</v>
      </c>
      <c r="W20" s="142">
        <v>1971</v>
      </c>
      <c r="X20" s="142">
        <v>1972</v>
      </c>
      <c r="Y20" s="142">
        <v>1973</v>
      </c>
      <c r="Z20" s="142">
        <v>1974</v>
      </c>
      <c r="AA20" s="142">
        <v>1975</v>
      </c>
      <c r="AB20" s="142">
        <v>1976</v>
      </c>
      <c r="AC20" s="142">
        <v>1977</v>
      </c>
      <c r="AD20" s="142">
        <v>1978</v>
      </c>
      <c r="AE20" s="142">
        <v>1979</v>
      </c>
      <c r="AF20" s="142">
        <v>1980</v>
      </c>
      <c r="AG20" s="142">
        <v>1981</v>
      </c>
      <c r="AH20" s="142">
        <v>1982</v>
      </c>
      <c r="AI20" s="142">
        <v>1983</v>
      </c>
      <c r="AJ20" s="142">
        <v>1984</v>
      </c>
      <c r="AK20" s="142">
        <v>1985</v>
      </c>
      <c r="AL20" s="142">
        <v>1986</v>
      </c>
      <c r="AM20" s="142">
        <v>1987</v>
      </c>
      <c r="AN20" s="142">
        <v>1988</v>
      </c>
      <c r="AO20" s="142">
        <v>1989</v>
      </c>
      <c r="AP20" s="142">
        <v>1990</v>
      </c>
      <c r="AQ20" s="142">
        <v>1991</v>
      </c>
      <c r="AR20" s="142">
        <v>1992</v>
      </c>
      <c r="AS20" s="143">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144">
        <v>2014</v>
      </c>
      <c r="BO20" s="481">
        <v>2015</v>
      </c>
      <c r="BP20" s="464">
        <v>2016</v>
      </c>
      <c r="BQ20" s="464">
        <v>2017</v>
      </c>
      <c r="BR20" s="353">
        <v>2018</v>
      </c>
    </row>
    <row r="21" spans="1:71" s="81" customFormat="1" ht="16.2" thickBot="1" x14ac:dyDescent="0.35">
      <c r="A21" s="59"/>
      <c r="B21" s="189"/>
      <c r="C21" s="185">
        <f>C18%*C15</f>
        <v>0.78270450733333374</v>
      </c>
      <c r="D21" s="185">
        <f t="shared" ref="D21:AH21" si="22">D18%*D15</f>
        <v>0.85686309574967912</v>
      </c>
      <c r="E21" s="185">
        <f t="shared" si="22"/>
        <v>0.93266331338325659</v>
      </c>
      <c r="F21" s="185">
        <f t="shared" si="22"/>
        <v>1.0101051602340665</v>
      </c>
      <c r="G21" s="185">
        <f t="shared" si="22"/>
        <v>1.0891886363021084</v>
      </c>
      <c r="H21" s="185">
        <f t="shared" si="22"/>
        <v>1.1699137415873824</v>
      </c>
      <c r="I21" s="185">
        <f t="shared" si="22"/>
        <v>1.2522804760898885</v>
      </c>
      <c r="J21" s="185">
        <f t="shared" si="22"/>
        <v>1.3362888398096271</v>
      </c>
      <c r="K21" s="185">
        <f t="shared" si="22"/>
        <v>1.4219388327465976</v>
      </c>
      <c r="L21" s="185">
        <f t="shared" si="22"/>
        <v>1.5092304549008002</v>
      </c>
      <c r="M21" s="185">
        <f t="shared" si="22"/>
        <v>1.5981637062722347</v>
      </c>
      <c r="N21" s="185">
        <f t="shared" si="22"/>
        <v>1.7559774334154081</v>
      </c>
      <c r="O21" s="185">
        <f t="shared" si="22"/>
        <v>1.9169576178344543</v>
      </c>
      <c r="P21" s="185">
        <f t="shared" si="22"/>
        <v>2.0811042595293734</v>
      </c>
      <c r="Q21" s="185">
        <f t="shared" si="22"/>
        <v>2.2484173585001654</v>
      </c>
      <c r="R21" s="185">
        <f t="shared" si="22"/>
        <v>2.41889691474683</v>
      </c>
      <c r="S21" s="185">
        <f t="shared" si="22"/>
        <v>2.5925429282693666</v>
      </c>
      <c r="T21" s="185">
        <f t="shared" si="22"/>
        <v>2.7693553990677762</v>
      </c>
      <c r="U21" s="185">
        <f t="shared" si="22"/>
        <v>2.9493343271420587</v>
      </c>
      <c r="V21" s="185">
        <f t="shared" si="22"/>
        <v>3.1324797124922137</v>
      </c>
      <c r="W21" s="185">
        <f t="shared" si="22"/>
        <v>3.3187915551182416</v>
      </c>
      <c r="X21" s="185">
        <f t="shared" si="22"/>
        <v>3.6775035784141048</v>
      </c>
      <c r="Y21" s="185">
        <f t="shared" si="22"/>
        <v>4.0464318496856455</v>
      </c>
      <c r="Z21" s="185">
        <f t="shared" si="22"/>
        <v>4.4255763689328651</v>
      </c>
      <c r="AA21" s="185">
        <f t="shared" si="22"/>
        <v>4.8149371361557627</v>
      </c>
      <c r="AB21" s="185">
        <f t="shared" si="22"/>
        <v>5.21451415135434</v>
      </c>
      <c r="AC21" s="185">
        <f t="shared" si="22"/>
        <v>5.6243074145285936</v>
      </c>
      <c r="AD21" s="185">
        <f t="shared" si="22"/>
        <v>6.044316925678527</v>
      </c>
      <c r="AE21" s="185">
        <f t="shared" si="22"/>
        <v>6.4745426848041392</v>
      </c>
      <c r="AF21" s="185">
        <f t="shared" si="22"/>
        <v>6.9149846919054285</v>
      </c>
      <c r="AG21" s="185">
        <f t="shared" si="22"/>
        <v>7.3656429469824003</v>
      </c>
      <c r="AH21" s="185">
        <f t="shared" si="22"/>
        <v>7.7996730463720061</v>
      </c>
      <c r="AI21" s="185">
        <f t="shared" ref="AI21:BQ21" si="23">AI18%*AI15</f>
        <v>8.2393597699514256</v>
      </c>
      <c r="AJ21" s="185">
        <f t="shared" si="23"/>
        <v>8.6847031177206642</v>
      </c>
      <c r="AK21" s="185">
        <f t="shared" si="23"/>
        <v>9.1357030896797209</v>
      </c>
      <c r="AL21" s="185">
        <f t="shared" si="23"/>
        <v>9.5923596858285922</v>
      </c>
      <c r="AM21" s="185">
        <f t="shared" si="23"/>
        <v>10.054672906167282</v>
      </c>
      <c r="AN21" s="185">
        <f t="shared" si="23"/>
        <v>10.522642750695789</v>
      </c>
      <c r="AO21" s="185">
        <f t="shared" si="23"/>
        <v>10.996269219414115</v>
      </c>
      <c r="AP21" s="185">
        <f t="shared" si="23"/>
        <v>11.475552312322256</v>
      </c>
      <c r="AQ21" s="185">
        <f t="shared" si="23"/>
        <v>11.960492029420211</v>
      </c>
      <c r="AR21" s="185">
        <f t="shared" si="23"/>
        <v>12.819654052862123</v>
      </c>
      <c r="AS21" s="186">
        <f t="shared" si="23"/>
        <v>13.699787370619326</v>
      </c>
      <c r="AT21" s="187">
        <f t="shared" si="23"/>
        <v>14.600891982691818</v>
      </c>
      <c r="AU21" s="187">
        <f t="shared" si="23"/>
        <v>15.522967889079604</v>
      </c>
      <c r="AV21" s="187">
        <f t="shared" si="23"/>
        <v>16.466015089782672</v>
      </c>
      <c r="AW21" s="187">
        <f t="shared" si="23"/>
        <v>17.430033584801038</v>
      </c>
      <c r="AX21" s="187">
        <f t="shared" si="23"/>
        <v>18.415023374134691</v>
      </c>
      <c r="AY21" s="187">
        <f t="shared" si="23"/>
        <v>19.420984457783632</v>
      </c>
      <c r="AZ21" s="187">
        <f t="shared" si="23"/>
        <v>20.447916835747865</v>
      </c>
      <c r="BA21" s="187">
        <f t="shared" si="23"/>
        <v>21.462237251168006</v>
      </c>
      <c r="BB21" s="187">
        <f t="shared" si="23"/>
        <v>22.248032098124003</v>
      </c>
      <c r="BC21" s="187">
        <f t="shared" si="23"/>
        <v>23.046756925248005</v>
      </c>
      <c r="BD21" s="187">
        <f t="shared" si="23"/>
        <v>23.858411732539999</v>
      </c>
      <c r="BE21" s="187">
        <f t="shared" si="23"/>
        <v>24.68299652</v>
      </c>
      <c r="BF21" s="187">
        <f t="shared" si="23"/>
        <v>25.520511287628</v>
      </c>
      <c r="BG21" s="187">
        <f t="shared" si="23"/>
        <v>26.370956035423994</v>
      </c>
      <c r="BH21" s="187">
        <f t="shared" si="23"/>
        <v>27.234330763387991</v>
      </c>
      <c r="BI21" s="187">
        <f t="shared" si="23"/>
        <v>28.110635471519988</v>
      </c>
      <c r="BJ21" s="187">
        <f t="shared" si="23"/>
        <v>28.999870159819984</v>
      </c>
      <c r="BK21" s="187">
        <f t="shared" si="23"/>
        <v>29.902034828287988</v>
      </c>
      <c r="BL21" s="187">
        <f t="shared" si="23"/>
        <v>30.977679817512318</v>
      </c>
      <c r="BM21" s="187">
        <f t="shared" si="23"/>
        <v>32.070460254285919</v>
      </c>
      <c r="BN21" s="187">
        <f t="shared" si="23"/>
        <v>33.180376138608821</v>
      </c>
      <c r="BO21" s="187">
        <f>BO18%*BO15</f>
        <v>34.307427470481009</v>
      </c>
      <c r="BP21" s="573">
        <f t="shared" si="23"/>
        <v>35.451614249902484</v>
      </c>
      <c r="BQ21" s="187">
        <f t="shared" si="23"/>
        <v>36.612936476873244</v>
      </c>
      <c r="BR21" s="759">
        <f>BR18%*BR15</f>
        <v>30.226205930561846</v>
      </c>
    </row>
    <row r="22" spans="1:71" ht="16.2" thickBot="1" x14ac:dyDescent="0.35">
      <c r="A22" s="9"/>
      <c r="B22" s="27"/>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6"/>
      <c r="AT22" s="6"/>
      <c r="AU22" s="6"/>
      <c r="AV22" s="6"/>
      <c r="AW22" s="6"/>
      <c r="AX22" s="6"/>
      <c r="AY22" s="6"/>
      <c r="AZ22" s="6"/>
      <c r="BA22" s="6"/>
      <c r="BB22" s="6"/>
      <c r="BC22" s="6"/>
      <c r="BD22" s="6"/>
      <c r="BE22" s="6"/>
      <c r="BF22" s="6"/>
      <c r="BG22" s="6"/>
      <c r="BH22" s="6"/>
      <c r="BI22" s="6"/>
      <c r="BJ22" s="6"/>
      <c r="BK22" s="6"/>
      <c r="BL22" s="6"/>
      <c r="BM22" s="6"/>
      <c r="BN22" s="6"/>
      <c r="BP22" s="483"/>
      <c r="BQ22" s="483"/>
      <c r="BR22" s="483"/>
    </row>
    <row r="23" spans="1:71" ht="51" customHeight="1" x14ac:dyDescent="0.3">
      <c r="A23" s="79" t="s">
        <v>8</v>
      </c>
      <c r="B23" s="80" t="s">
        <v>263</v>
      </c>
      <c r="C23" s="142">
        <v>1951</v>
      </c>
      <c r="D23" s="142">
        <v>1952</v>
      </c>
      <c r="E23" s="142">
        <v>1953</v>
      </c>
      <c r="F23" s="142">
        <v>1954</v>
      </c>
      <c r="G23" s="142">
        <v>1955</v>
      </c>
      <c r="H23" s="142">
        <v>1956</v>
      </c>
      <c r="I23" s="142">
        <v>1957</v>
      </c>
      <c r="J23" s="142">
        <v>1958</v>
      </c>
      <c r="K23" s="142">
        <v>1959</v>
      </c>
      <c r="L23" s="142">
        <v>1960</v>
      </c>
      <c r="M23" s="142">
        <v>1961</v>
      </c>
      <c r="N23" s="142">
        <v>1962</v>
      </c>
      <c r="O23" s="142">
        <v>1963</v>
      </c>
      <c r="P23" s="142">
        <v>1964</v>
      </c>
      <c r="Q23" s="142">
        <v>1965</v>
      </c>
      <c r="R23" s="142">
        <v>1966</v>
      </c>
      <c r="S23" s="142">
        <v>1967</v>
      </c>
      <c r="T23" s="142">
        <v>1968</v>
      </c>
      <c r="U23" s="142">
        <v>1969</v>
      </c>
      <c r="V23" s="142">
        <v>1970</v>
      </c>
      <c r="W23" s="142">
        <v>1971</v>
      </c>
      <c r="X23" s="142">
        <v>1972</v>
      </c>
      <c r="Y23" s="142">
        <v>1973</v>
      </c>
      <c r="Z23" s="142">
        <v>1974</v>
      </c>
      <c r="AA23" s="142">
        <v>1975</v>
      </c>
      <c r="AB23" s="142">
        <v>1976</v>
      </c>
      <c r="AC23" s="142">
        <v>1977</v>
      </c>
      <c r="AD23" s="142">
        <v>1978</v>
      </c>
      <c r="AE23" s="142">
        <v>1979</v>
      </c>
      <c r="AF23" s="142">
        <v>1980</v>
      </c>
      <c r="AG23" s="142">
        <v>1981</v>
      </c>
      <c r="AH23" s="142">
        <v>1982</v>
      </c>
      <c r="AI23" s="142">
        <v>1983</v>
      </c>
      <c r="AJ23" s="142">
        <v>1984</v>
      </c>
      <c r="AK23" s="142">
        <v>1985</v>
      </c>
      <c r="AL23" s="142">
        <v>1986</v>
      </c>
      <c r="AM23" s="142">
        <v>1987</v>
      </c>
      <c r="AN23" s="142">
        <v>1988</v>
      </c>
      <c r="AO23" s="142">
        <v>1989</v>
      </c>
      <c r="AP23" s="142">
        <v>1990</v>
      </c>
      <c r="AQ23" s="142">
        <v>1991</v>
      </c>
      <c r="AR23" s="142">
        <v>1992</v>
      </c>
      <c r="AS23" s="143">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81">
        <v>2015</v>
      </c>
      <c r="BP23" s="464">
        <v>2016</v>
      </c>
      <c r="BQ23" s="464">
        <v>2017</v>
      </c>
      <c r="BR23" s="353">
        <v>2018</v>
      </c>
    </row>
    <row r="24" spans="1:71" s="81" customFormat="1" ht="16.2" thickBot="1" x14ac:dyDescent="0.35">
      <c r="A24" s="59"/>
      <c r="B24" s="63"/>
      <c r="C24" s="190">
        <v>0</v>
      </c>
      <c r="D24" s="190">
        <v>0</v>
      </c>
      <c r="E24" s="190">
        <v>0</v>
      </c>
      <c r="F24" s="191">
        <f>F21*$B$44*$B$36*$B$37</f>
        <v>1.7699466659685407E-2</v>
      </c>
      <c r="G24" s="191">
        <f t="shared" ref="G24:AT24" si="24">G21*$B$44*$B$36*$B$37</f>
        <v>1.9085198960740065E-2</v>
      </c>
      <c r="H24" s="191">
        <f t="shared" si="24"/>
        <v>2.0499696545590751E-2</v>
      </c>
      <c r="I24" s="191">
        <f t="shared" si="24"/>
        <v>2.1942959414237462E-2</v>
      </c>
      <c r="J24" s="191">
        <f t="shared" si="24"/>
        <v>2.3414987566680211E-2</v>
      </c>
      <c r="K24" s="191">
        <f t="shared" si="24"/>
        <v>2.4915781002918982E-2</v>
      </c>
      <c r="L24" s="191">
        <f t="shared" si="24"/>
        <v>2.6445339722953782E-2</v>
      </c>
      <c r="M24" s="191">
        <f t="shared" si="24"/>
        <v>2.8003663726784606E-2</v>
      </c>
      <c r="N24" s="191">
        <f t="shared" si="24"/>
        <v>3.0768938979278144E-2</v>
      </c>
      <c r="O24" s="191">
        <f t="shared" si="24"/>
        <v>3.3589698162742439E-2</v>
      </c>
      <c r="P24" s="191">
        <f t="shared" si="24"/>
        <v>3.6465941277177491E-2</v>
      </c>
      <c r="Q24" s="191">
        <f t="shared" si="24"/>
        <v>3.9397668322583297E-2</v>
      </c>
      <c r="R24" s="191">
        <f t="shared" si="24"/>
        <v>4.2384879298959857E-2</v>
      </c>
      <c r="S24" s="191">
        <f t="shared" si="24"/>
        <v>4.542757420630715E-2</v>
      </c>
      <c r="T24" s="191">
        <f t="shared" si="24"/>
        <v>4.8525753044625197E-2</v>
      </c>
      <c r="U24" s="191">
        <f t="shared" si="24"/>
        <v>5.1679415813914012E-2</v>
      </c>
      <c r="V24" s="191">
        <f t="shared" si="24"/>
        <v>5.4888562514173567E-2</v>
      </c>
      <c r="W24" s="191">
        <f t="shared" si="24"/>
        <v>5.8153193145403875E-2</v>
      </c>
      <c r="X24" s="191">
        <f t="shared" si="24"/>
        <v>6.443868870240331E-2</v>
      </c>
      <c r="Y24" s="191">
        <f t="shared" si="24"/>
        <v>7.0903197442931762E-2</v>
      </c>
      <c r="Z24" s="191">
        <f t="shared" si="24"/>
        <v>7.7546719366989245E-2</v>
      </c>
      <c r="AA24" s="191">
        <f t="shared" si="24"/>
        <v>8.4369254474575731E-2</v>
      </c>
      <c r="AB24" s="191">
        <f t="shared" si="24"/>
        <v>9.1370802765691289E-2</v>
      </c>
      <c r="AC24" s="191">
        <f t="shared" si="24"/>
        <v>9.8551364240335837E-2</v>
      </c>
      <c r="AD24" s="191">
        <f t="shared" si="24"/>
        <v>0.10591093889850943</v>
      </c>
      <c r="AE24" s="191">
        <f t="shared" si="24"/>
        <v>0.11344952674021205</v>
      </c>
      <c r="AF24" s="191">
        <f t="shared" si="24"/>
        <v>0.12116712776544368</v>
      </c>
      <c r="AG24" s="191">
        <f t="shared" si="24"/>
        <v>0.12906374197420442</v>
      </c>
      <c r="AH24" s="191">
        <f t="shared" si="24"/>
        <v>0.13666899098774885</v>
      </c>
      <c r="AI24" s="191">
        <f t="shared" si="24"/>
        <v>0.14437335763299686</v>
      </c>
      <c r="AJ24" s="191">
        <f t="shared" si="24"/>
        <v>0.15217684190994857</v>
      </c>
      <c r="AK24" s="191">
        <f t="shared" si="24"/>
        <v>0.16007944381860395</v>
      </c>
      <c r="AL24" s="191">
        <f t="shared" si="24"/>
        <v>0.16808116335896295</v>
      </c>
      <c r="AM24" s="191">
        <f t="shared" si="24"/>
        <v>0.17618200053102559</v>
      </c>
      <c r="AN24" s="191">
        <f t="shared" si="24"/>
        <v>0.1843819553347919</v>
      </c>
      <c r="AO24" s="191">
        <f t="shared" si="24"/>
        <v>0.19268102777026189</v>
      </c>
      <c r="AP24" s="191">
        <f t="shared" si="24"/>
        <v>0.20107921783743549</v>
      </c>
      <c r="AQ24" s="191">
        <f t="shared" si="24"/>
        <v>0.20957652553631267</v>
      </c>
      <c r="AR24" s="191">
        <f t="shared" si="24"/>
        <v>0.22463110617587129</v>
      </c>
      <c r="AS24" s="192">
        <f t="shared" si="24"/>
        <v>0.24005315422294005</v>
      </c>
      <c r="AT24" s="193">
        <f t="shared" si="24"/>
        <v>0.25584266967751912</v>
      </c>
      <c r="AU24" s="193">
        <f>AU21*$B$45*$B$36*$B$37</f>
        <v>0.29251480690181608</v>
      </c>
      <c r="AV24" s="193">
        <f t="shared" ref="AV24:BD24" si="25">AV21*$B$45*$B$36*$B$37</f>
        <v>0.31028558835186471</v>
      </c>
      <c r="AW24" s="193">
        <f t="shared" si="25"/>
        <v>0.32845155287199074</v>
      </c>
      <c r="AX24" s="193">
        <f t="shared" si="25"/>
        <v>0.34701270046219412</v>
      </c>
      <c r="AY24" s="193">
        <f t="shared" si="25"/>
        <v>0.36596903112247481</v>
      </c>
      <c r="AZ24" s="193">
        <f t="shared" si="25"/>
        <v>0.38532054485283279</v>
      </c>
      <c r="BA24" s="193">
        <f t="shared" si="25"/>
        <v>0.40443439876100995</v>
      </c>
      <c r="BB24" s="193">
        <f t="shared" si="25"/>
        <v>0.41924191685704876</v>
      </c>
      <c r="BC24" s="193">
        <f t="shared" si="25"/>
        <v>0.43429308749937345</v>
      </c>
      <c r="BD24" s="193">
        <f t="shared" si="25"/>
        <v>0.44958791068798371</v>
      </c>
      <c r="BE24" s="193">
        <f>BE21*$B$46*$B$36*$B$37</f>
        <v>0.61047310678413558</v>
      </c>
      <c r="BF24" s="193">
        <f t="shared" ref="BF24:BQ24" si="26">BF21*$B$46*$B$36*$B$37</f>
        <v>0.63118697115458122</v>
      </c>
      <c r="BG24" s="193">
        <f t="shared" si="26"/>
        <v>0.65222062672855485</v>
      </c>
      <c r="BH24" s="193">
        <f t="shared" si="26"/>
        <v>0.67357407350605691</v>
      </c>
      <c r="BI24" s="193">
        <f t="shared" si="26"/>
        <v>0.6952473114870874</v>
      </c>
      <c r="BJ24" s="193">
        <f t="shared" si="26"/>
        <v>0.71724034067164599</v>
      </c>
      <c r="BK24" s="193">
        <f t="shared" si="26"/>
        <v>0.73955316105973323</v>
      </c>
      <c r="BL24" s="193">
        <f t="shared" si="26"/>
        <v>0.7661565897737671</v>
      </c>
      <c r="BM24" s="193">
        <f t="shared" si="26"/>
        <v>0.79318382156588596</v>
      </c>
      <c r="BN24" s="193">
        <f t="shared" si="26"/>
        <v>0.82063485643609069</v>
      </c>
      <c r="BO24" s="575">
        <f>BO21*$B$46*$B$36*$B$37</f>
        <v>0.84850969438438106</v>
      </c>
      <c r="BP24" s="193">
        <f>BP21*$B$46*$B$36*$B$37</f>
        <v>0.87680833541075676</v>
      </c>
      <c r="BQ24" s="193">
        <f t="shared" si="26"/>
        <v>0.90553077951521799</v>
      </c>
      <c r="BR24" s="470">
        <f>BR21*$B$46*$B$36*$B$37</f>
        <v>0.7475707346057332</v>
      </c>
    </row>
    <row r="25" spans="1:71" ht="16.2" thickBot="1" x14ac:dyDescent="0.35">
      <c r="A25" s="9"/>
      <c r="B25" s="27"/>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6"/>
      <c r="AT25" s="6"/>
      <c r="AU25" s="6"/>
      <c r="AV25" s="6"/>
      <c r="AW25" s="6"/>
      <c r="AX25" s="6"/>
      <c r="AY25" s="6"/>
      <c r="AZ25" s="6"/>
      <c r="BA25" s="6"/>
      <c r="BB25" s="6"/>
      <c r="BC25" s="6"/>
      <c r="BD25" s="6"/>
      <c r="BE25" s="6"/>
      <c r="BF25" s="6"/>
      <c r="BG25" s="6"/>
      <c r="BH25" s="6"/>
      <c r="BI25" s="6"/>
      <c r="BJ25" s="6"/>
      <c r="BK25" s="6"/>
      <c r="BL25" s="6"/>
      <c r="BM25" s="6"/>
      <c r="BN25" s="6"/>
      <c r="BP25" s="678"/>
      <c r="BR25" s="678"/>
    </row>
    <row r="26" spans="1:71" ht="33.6" x14ac:dyDescent="0.3">
      <c r="A26" s="79" t="s">
        <v>9</v>
      </c>
      <c r="B26" s="80" t="s">
        <v>263</v>
      </c>
      <c r="C26" s="142">
        <v>1951</v>
      </c>
      <c r="D26" s="142">
        <v>1952</v>
      </c>
      <c r="E26" s="142">
        <v>1953</v>
      </c>
      <c r="F26" s="142">
        <v>1954</v>
      </c>
      <c r="G26" s="142">
        <v>1955</v>
      </c>
      <c r="H26" s="142">
        <v>1956</v>
      </c>
      <c r="I26" s="142">
        <v>1957</v>
      </c>
      <c r="J26" s="142">
        <v>1958</v>
      </c>
      <c r="K26" s="142">
        <v>1959</v>
      </c>
      <c r="L26" s="142">
        <v>1960</v>
      </c>
      <c r="M26" s="142">
        <v>1961</v>
      </c>
      <c r="N26" s="142">
        <v>1962</v>
      </c>
      <c r="O26" s="142">
        <v>1963</v>
      </c>
      <c r="P26" s="142">
        <v>1964</v>
      </c>
      <c r="Q26" s="142">
        <v>1965</v>
      </c>
      <c r="R26" s="142">
        <v>1966</v>
      </c>
      <c r="S26" s="142">
        <v>1967</v>
      </c>
      <c r="T26" s="142">
        <v>1968</v>
      </c>
      <c r="U26" s="142">
        <v>1969</v>
      </c>
      <c r="V26" s="142">
        <v>1970</v>
      </c>
      <c r="W26" s="142">
        <v>1971</v>
      </c>
      <c r="X26" s="142">
        <v>1972</v>
      </c>
      <c r="Y26" s="142">
        <v>1973</v>
      </c>
      <c r="Z26" s="142">
        <v>1974</v>
      </c>
      <c r="AA26" s="142">
        <v>1975</v>
      </c>
      <c r="AB26" s="142">
        <v>1976</v>
      </c>
      <c r="AC26" s="142">
        <v>1977</v>
      </c>
      <c r="AD26" s="142">
        <v>1978</v>
      </c>
      <c r="AE26" s="142">
        <v>1979</v>
      </c>
      <c r="AF26" s="142">
        <v>1980</v>
      </c>
      <c r="AG26" s="142">
        <v>1981</v>
      </c>
      <c r="AH26" s="142">
        <v>1982</v>
      </c>
      <c r="AI26" s="142">
        <v>1983</v>
      </c>
      <c r="AJ26" s="142">
        <v>1984</v>
      </c>
      <c r="AK26" s="142">
        <v>1985</v>
      </c>
      <c r="AL26" s="142">
        <v>1986</v>
      </c>
      <c r="AM26" s="142">
        <v>1987</v>
      </c>
      <c r="AN26" s="142">
        <v>1988</v>
      </c>
      <c r="AO26" s="142">
        <v>1989</v>
      </c>
      <c r="AP26" s="142">
        <v>1990</v>
      </c>
      <c r="AQ26" s="142">
        <v>1991</v>
      </c>
      <c r="AR26" s="142">
        <v>1992</v>
      </c>
      <c r="AS26" s="143">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481">
        <v>2015</v>
      </c>
      <c r="BP26" s="464">
        <v>2016</v>
      </c>
      <c r="BQ26" s="464">
        <v>2017</v>
      </c>
      <c r="BR26" s="353">
        <v>2018</v>
      </c>
    </row>
    <row r="27" spans="1:71" s="81" customFormat="1" ht="16.2" thickBot="1" x14ac:dyDescent="0.35">
      <c r="A27" s="59"/>
      <c r="B27" s="189"/>
      <c r="C27" s="190">
        <v>0</v>
      </c>
      <c r="D27" s="190">
        <v>0</v>
      </c>
      <c r="E27" s="190">
        <v>0</v>
      </c>
      <c r="F27" s="176">
        <f>F24+(E27*$B$38)</f>
        <v>1.7699466659685407E-2</v>
      </c>
      <c r="G27" s="176">
        <f t="shared" ref="G27:BO27" si="27">G24+(F27*$B$38)</f>
        <v>3.4017879460013375E-2</v>
      </c>
      <c r="H27" s="176">
        <f t="shared" si="27"/>
        <v>4.9199890455738818E-2</v>
      </c>
      <c r="I27" s="176">
        <f t="shared" si="27"/>
        <v>6.3451907615948572E-2</v>
      </c>
      <c r="J27" s="176">
        <f t="shared" si="27"/>
        <v>7.6948073151486648E-2</v>
      </c>
      <c r="K27" s="176">
        <f t="shared" si="27"/>
        <v>8.9835307308367807E-2</v>
      </c>
      <c r="L27" s="176">
        <f t="shared" si="27"/>
        <v>0.10223756371382815</v>
      </c>
      <c r="M27" s="176">
        <f t="shared" si="27"/>
        <v>0.11425941952535114</v>
      </c>
      <c r="N27" s="176">
        <f t="shared" si="27"/>
        <v>0.1271672903313423</v>
      </c>
      <c r="O27" s="176">
        <f t="shared" si="27"/>
        <v>0.14087815792190306</v>
      </c>
      <c r="P27" s="176">
        <f t="shared" si="27"/>
        <v>0.15532198151965446</v>
      </c>
      <c r="Q27" s="176">
        <f t="shared" si="27"/>
        <v>0.17043966914342942</v>
      </c>
      <c r="R27" s="176">
        <f t="shared" si="27"/>
        <v>0.18618136608902686</v>
      </c>
      <c r="S27" s="176">
        <f t="shared" si="27"/>
        <v>0.20250501095518897</v>
      </c>
      <c r="T27" s="176">
        <f t="shared" si="27"/>
        <v>0.21937511739204937</v>
      </c>
      <c r="U27" s="176">
        <f t="shared" si="27"/>
        <v>0.23676174628704449</v>
      </c>
      <c r="V27" s="176">
        <f t="shared" si="27"/>
        <v>0.25463963861904448</v>
      </c>
      <c r="W27" s="176">
        <f t="shared" si="27"/>
        <v>0.27298748386499749</v>
      </c>
      <c r="X27" s="176">
        <f t="shared" si="27"/>
        <v>0.29475268376427438</v>
      </c>
      <c r="Y27" s="176">
        <f t="shared" si="27"/>
        <v>0.3195800495528634</v>
      </c>
      <c r="Z27" s="176">
        <f t="shared" si="27"/>
        <v>0.34716991568536149</v>
      </c>
      <c r="AA27" s="176">
        <f t="shared" si="27"/>
        <v>0.37726946042808679</v>
      </c>
      <c r="AB27" s="176">
        <f t="shared" si="27"/>
        <v>0.40966538321978896</v>
      </c>
      <c r="AC27" s="176">
        <f t="shared" si="27"/>
        <v>0.44417772670962186</v>
      </c>
      <c r="AD27" s="176">
        <f t="shared" si="27"/>
        <v>0.48065466453607131</v>
      </c>
      <c r="AE27" s="176">
        <f t="shared" si="27"/>
        <v>0.51896810388191006</v>
      </c>
      <c r="AF27" s="176">
        <f t="shared" si="27"/>
        <v>0.55900997543913666</v>
      </c>
      <c r="AG27" s="176">
        <f t="shared" si="27"/>
        <v>0.60068910332775494</v>
      </c>
      <c r="AH27" s="176">
        <f t="shared" si="27"/>
        <v>0.64345818593108228</v>
      </c>
      <c r="AI27" s="176">
        <f t="shared" si="27"/>
        <v>0.68724595881914119</v>
      </c>
      <c r="AJ27" s="176">
        <f t="shared" si="27"/>
        <v>0.73199229763992291</v>
      </c>
      <c r="AK27" s="176">
        <f t="shared" si="27"/>
        <v>0.77764647669891707</v>
      </c>
      <c r="AL27" s="176">
        <f t="shared" si="27"/>
        <v>0.82416569975803422</v>
      </c>
      <c r="AM27" s="176">
        <f t="shared" si="27"/>
        <v>0.87151386050049939</v>
      </c>
      <c r="AN27" s="176">
        <f t="shared" si="27"/>
        <v>0.91966049676026129</v>
      </c>
      <c r="AO27" s="176">
        <f t="shared" si="27"/>
        <v>0.96857990822658713</v>
      </c>
      <c r="AP27" s="176">
        <f t="shared" si="27"/>
        <v>1.0182504120693507</v>
      </c>
      <c r="AQ27" s="176">
        <f t="shared" si="27"/>
        <v>1.0686537149252087</v>
      </c>
      <c r="AR27" s="176">
        <f t="shared" si="27"/>
        <v>1.1262325383640706</v>
      </c>
      <c r="AS27" s="177">
        <f t="shared" si="27"/>
        <v>1.1902326701731207</v>
      </c>
      <c r="AT27" s="178">
        <f t="shared" si="27"/>
        <v>1.2600177968283883</v>
      </c>
      <c r="AU27" s="178">
        <f t="shared" si="27"/>
        <v>1.3555662278970648</v>
      </c>
      <c r="AV27" s="178">
        <f t="shared" si="27"/>
        <v>1.4539492798063829</v>
      </c>
      <c r="AW27" s="178">
        <f t="shared" si="27"/>
        <v>1.5551190268106181</v>
      </c>
      <c r="AX27" s="178">
        <f t="shared" si="27"/>
        <v>1.659035034931597</v>
      </c>
      <c r="AY27" s="178">
        <f t="shared" si="27"/>
        <v>1.7656631908432521</v>
      </c>
      <c r="AZ27" s="178">
        <f t="shared" si="27"/>
        <v>1.8749747138253097</v>
      </c>
      <c r="BA27" s="178">
        <f t="shared" si="27"/>
        <v>1.9863124792764266</v>
      </c>
      <c r="BB27" s="178">
        <f t="shared" si="27"/>
        <v>2.0950534085283761</v>
      </c>
      <c r="BC27" s="178">
        <f t="shared" si="27"/>
        <v>2.2018470923737681</v>
      </c>
      <c r="BD27" s="178">
        <f t="shared" si="27"/>
        <v>2.3072415773694757</v>
      </c>
      <c r="BE27" s="178">
        <f t="shared" si="27"/>
        <v>2.5570459596245581</v>
      </c>
      <c r="BF27" s="178">
        <f t="shared" si="27"/>
        <v>2.7885147071367644</v>
      </c>
      <c r="BG27" s="178">
        <f t="shared" si="27"/>
        <v>3.0048338432636408</v>
      </c>
      <c r="BH27" s="178">
        <f t="shared" si="27"/>
        <v>3.2086913511956539</v>
      </c>
      <c r="BI27" s="178">
        <f t="shared" si="27"/>
        <v>3.4023550277507772</v>
      </c>
      <c r="BJ27" s="178">
        <f t="shared" si="27"/>
        <v>3.5877381670395723</v>
      </c>
      <c r="BK27" s="178">
        <f t="shared" si="27"/>
        <v>3.766454976439217</v>
      </c>
      <c r="BL27" s="178">
        <f t="shared" si="27"/>
        <v>3.943838147047567</v>
      </c>
      <c r="BM27" s="178">
        <f t="shared" si="27"/>
        <v>4.1205199567754063</v>
      </c>
      <c r="BN27" s="178">
        <f t="shared" si="27"/>
        <v>4.2970338456528809</v>
      </c>
      <c r="BO27" s="572">
        <f t="shared" si="27"/>
        <v>4.4738298661978906</v>
      </c>
      <c r="BP27" s="749">
        <f>BP24+(BO27*$B$38)</f>
        <v>4.651287718578069</v>
      </c>
      <c r="BQ27" s="749">
        <f t="shared" ref="BQ27" si="28">BQ24+(BP27*$B$38)</f>
        <v>4.8297277481121643</v>
      </c>
      <c r="BR27" s="750">
        <f>BR24+(BQ27*$B$38)</f>
        <v>4.8223139315465398</v>
      </c>
    </row>
    <row r="28" spans="1:71" ht="16.2" thickBot="1" x14ac:dyDescent="0.35">
      <c r="A28" s="9"/>
      <c r="B28" s="27"/>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6"/>
      <c r="AT28" s="6"/>
      <c r="AU28" s="6"/>
      <c r="AV28" s="6"/>
      <c r="AW28" s="6"/>
      <c r="AX28" s="6"/>
      <c r="AY28" s="6"/>
      <c r="AZ28" s="6"/>
      <c r="BA28" s="6"/>
      <c r="BB28" s="6"/>
      <c r="BC28" s="6"/>
      <c r="BD28" s="6"/>
      <c r="BE28" s="6"/>
      <c r="BF28" s="6"/>
      <c r="BG28" s="6"/>
      <c r="BH28" s="6"/>
      <c r="BI28" s="6"/>
      <c r="BJ28" s="6"/>
      <c r="BK28" s="6"/>
      <c r="BL28" s="6"/>
      <c r="BM28" s="6"/>
      <c r="BN28" s="6"/>
      <c r="BP28" s="678"/>
      <c r="BQ28" s="678"/>
      <c r="BR28" s="483"/>
      <c r="BS28" s="619"/>
    </row>
    <row r="29" spans="1:71" ht="33.6" x14ac:dyDescent="0.3">
      <c r="A29" s="79" t="s">
        <v>10</v>
      </c>
      <c r="B29" s="80" t="s">
        <v>263</v>
      </c>
      <c r="C29" s="142">
        <v>1951</v>
      </c>
      <c r="D29" s="142">
        <v>1952</v>
      </c>
      <c r="E29" s="142">
        <v>1953</v>
      </c>
      <c r="F29" s="142">
        <v>1954</v>
      </c>
      <c r="G29" s="142">
        <v>1955</v>
      </c>
      <c r="H29" s="142">
        <v>1956</v>
      </c>
      <c r="I29" s="142">
        <v>1957</v>
      </c>
      <c r="J29" s="142">
        <v>1958</v>
      </c>
      <c r="K29" s="142">
        <v>1959</v>
      </c>
      <c r="L29" s="142">
        <v>1960</v>
      </c>
      <c r="M29" s="142">
        <v>1961</v>
      </c>
      <c r="N29" s="142">
        <v>1962</v>
      </c>
      <c r="O29" s="142">
        <v>1963</v>
      </c>
      <c r="P29" s="142">
        <v>1964</v>
      </c>
      <c r="Q29" s="142">
        <v>1965</v>
      </c>
      <c r="R29" s="142">
        <v>1966</v>
      </c>
      <c r="S29" s="142">
        <v>1967</v>
      </c>
      <c r="T29" s="142">
        <v>1968</v>
      </c>
      <c r="U29" s="142">
        <v>1969</v>
      </c>
      <c r="V29" s="142">
        <v>1970</v>
      </c>
      <c r="W29" s="142">
        <v>1971</v>
      </c>
      <c r="X29" s="142">
        <v>1972</v>
      </c>
      <c r="Y29" s="142">
        <v>1973</v>
      </c>
      <c r="Z29" s="142">
        <v>1974</v>
      </c>
      <c r="AA29" s="142">
        <v>1975</v>
      </c>
      <c r="AB29" s="142">
        <v>1976</v>
      </c>
      <c r="AC29" s="142">
        <v>1977</v>
      </c>
      <c r="AD29" s="142">
        <v>1978</v>
      </c>
      <c r="AE29" s="142">
        <v>1979</v>
      </c>
      <c r="AF29" s="142">
        <v>1980</v>
      </c>
      <c r="AG29" s="142">
        <v>1981</v>
      </c>
      <c r="AH29" s="142">
        <v>1982</v>
      </c>
      <c r="AI29" s="142">
        <v>1983</v>
      </c>
      <c r="AJ29" s="142">
        <v>1984</v>
      </c>
      <c r="AK29" s="142">
        <v>1985</v>
      </c>
      <c r="AL29" s="142">
        <v>1986</v>
      </c>
      <c r="AM29" s="142">
        <v>1987</v>
      </c>
      <c r="AN29" s="142">
        <v>1988</v>
      </c>
      <c r="AO29" s="142">
        <v>1989</v>
      </c>
      <c r="AP29" s="142">
        <v>1990</v>
      </c>
      <c r="AQ29" s="142">
        <v>1991</v>
      </c>
      <c r="AR29" s="142">
        <v>1992</v>
      </c>
      <c r="AS29" s="143">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481">
        <v>2015</v>
      </c>
      <c r="BP29" s="464">
        <v>2016</v>
      </c>
      <c r="BQ29" s="464">
        <v>2017</v>
      </c>
      <c r="BR29" s="353">
        <v>2018</v>
      </c>
    </row>
    <row r="30" spans="1:71" s="81" customFormat="1" ht="16.2" thickBot="1" x14ac:dyDescent="0.35">
      <c r="A30" s="59"/>
      <c r="B30" s="63"/>
      <c r="C30" s="190">
        <v>0</v>
      </c>
      <c r="D30" s="190">
        <v>0</v>
      </c>
      <c r="E30" s="190">
        <v>0</v>
      </c>
      <c r="F30" s="190">
        <f>E27*(1-$B$38)</f>
        <v>0</v>
      </c>
      <c r="G30" s="176">
        <f>F27*(1-$B$38)</f>
        <v>2.7667861604120936E-3</v>
      </c>
      <c r="H30" s="176">
        <f t="shared" ref="H30:BN30" si="29">G27*(1-$B$38)</f>
        <v>5.3176855498653051E-3</v>
      </c>
      <c r="I30" s="176">
        <f t="shared" si="29"/>
        <v>7.6909422540277104E-3</v>
      </c>
      <c r="J30" s="176">
        <f t="shared" si="29"/>
        <v>9.9188220311421296E-3</v>
      </c>
      <c r="K30" s="176">
        <f t="shared" si="29"/>
        <v>1.2028546846037829E-2</v>
      </c>
      <c r="L30" s="176">
        <f t="shared" si="29"/>
        <v>1.4043083317493437E-2</v>
      </c>
      <c r="M30" s="176">
        <f t="shared" si="29"/>
        <v>1.5981807915261617E-2</v>
      </c>
      <c r="N30" s="176">
        <f t="shared" si="29"/>
        <v>1.7861068173286969E-2</v>
      </c>
      <c r="O30" s="176">
        <f t="shared" si="29"/>
        <v>1.9878830572181674E-2</v>
      </c>
      <c r="P30" s="176">
        <f t="shared" si="29"/>
        <v>2.2022117679426093E-2</v>
      </c>
      <c r="Q30" s="176">
        <f t="shared" si="29"/>
        <v>2.4279980698808309E-2</v>
      </c>
      <c r="R30" s="176">
        <f t="shared" si="29"/>
        <v>2.6643182353362414E-2</v>
      </c>
      <c r="S30" s="176">
        <f t="shared" si="29"/>
        <v>2.9103929340145034E-2</v>
      </c>
      <c r="T30" s="176">
        <f t="shared" si="29"/>
        <v>3.1655646607764779E-2</v>
      </c>
      <c r="U30" s="176">
        <f t="shared" si="29"/>
        <v>3.4292786918918877E-2</v>
      </c>
      <c r="V30" s="176">
        <f t="shared" si="29"/>
        <v>3.7010670182173577E-2</v>
      </c>
      <c r="W30" s="176">
        <f t="shared" si="29"/>
        <v>3.9805347899450866E-2</v>
      </c>
      <c r="X30" s="176">
        <f t="shared" si="29"/>
        <v>4.2673488803126429E-2</v>
      </c>
      <c r="Y30" s="176">
        <f t="shared" si="29"/>
        <v>4.607583165434273E-2</v>
      </c>
      <c r="Z30" s="176">
        <f t="shared" si="29"/>
        <v>4.9956853234491165E-2</v>
      </c>
      <c r="AA30" s="176">
        <f t="shared" si="29"/>
        <v>5.4269709731850441E-2</v>
      </c>
      <c r="AB30" s="176">
        <f t="shared" si="29"/>
        <v>5.8974879973989085E-2</v>
      </c>
      <c r="AC30" s="176">
        <f t="shared" si="29"/>
        <v>6.403902075050294E-2</v>
      </c>
      <c r="AD30" s="176">
        <f t="shared" si="29"/>
        <v>6.9434001072060006E-2</v>
      </c>
      <c r="AE30" s="176">
        <f t="shared" si="29"/>
        <v>7.5136087394373316E-2</v>
      </c>
      <c r="AF30" s="176">
        <f t="shared" si="29"/>
        <v>8.1125256208217048E-2</v>
      </c>
      <c r="AG30" s="176">
        <f t="shared" si="29"/>
        <v>8.7384614085586135E-2</v>
      </c>
      <c r="AH30" s="176">
        <f t="shared" si="29"/>
        <v>9.3899908384421485E-2</v>
      </c>
      <c r="AI30" s="176">
        <f t="shared" si="29"/>
        <v>0.10058558474493794</v>
      </c>
      <c r="AJ30" s="176">
        <f t="shared" si="29"/>
        <v>0.10743050308916688</v>
      </c>
      <c r="AK30" s="176">
        <f t="shared" si="29"/>
        <v>0.11442526475960976</v>
      </c>
      <c r="AL30" s="176">
        <f t="shared" si="29"/>
        <v>0.12156194029984584</v>
      </c>
      <c r="AM30" s="176">
        <f t="shared" si="29"/>
        <v>0.1288338397885605</v>
      </c>
      <c r="AN30" s="176">
        <f t="shared" si="29"/>
        <v>0.13623531907503003</v>
      </c>
      <c r="AO30" s="176">
        <f t="shared" si="29"/>
        <v>0.14376161630393602</v>
      </c>
      <c r="AP30" s="176">
        <f t="shared" si="29"/>
        <v>0.15140871399467179</v>
      </c>
      <c r="AQ30" s="176">
        <f t="shared" si="29"/>
        <v>0.15917322268045481</v>
      </c>
      <c r="AR30" s="176">
        <f t="shared" si="29"/>
        <v>0.16705228273700939</v>
      </c>
      <c r="AS30" s="177">
        <f t="shared" si="29"/>
        <v>0.17605302241388993</v>
      </c>
      <c r="AT30" s="178">
        <f t="shared" si="29"/>
        <v>0.18605754302225141</v>
      </c>
      <c r="AU30" s="178">
        <f t="shared" si="29"/>
        <v>0.1969663758331397</v>
      </c>
      <c r="AV30" s="178">
        <f t="shared" si="29"/>
        <v>0.21190253644254656</v>
      </c>
      <c r="AW30" s="178">
        <f t="shared" si="29"/>
        <v>0.22728180586775554</v>
      </c>
      <c r="AX30" s="178">
        <f t="shared" si="29"/>
        <v>0.24309669234121531</v>
      </c>
      <c r="AY30" s="178">
        <f t="shared" si="29"/>
        <v>0.25934087521081967</v>
      </c>
      <c r="AZ30" s="178">
        <f t="shared" si="29"/>
        <v>0.27600902187077525</v>
      </c>
      <c r="BA30" s="178">
        <f t="shared" si="29"/>
        <v>0.29309663330989311</v>
      </c>
      <c r="BB30" s="178">
        <f t="shared" si="29"/>
        <v>0.31050098760509948</v>
      </c>
      <c r="BC30" s="178">
        <f t="shared" si="29"/>
        <v>0.32749940365398128</v>
      </c>
      <c r="BD30" s="178">
        <f t="shared" si="29"/>
        <v>0.34419342569227623</v>
      </c>
      <c r="BE30" s="178">
        <f t="shared" si="29"/>
        <v>0.36066872452905296</v>
      </c>
      <c r="BF30" s="178">
        <f t="shared" si="29"/>
        <v>0.3997182236423748</v>
      </c>
      <c r="BG30" s="178">
        <f t="shared" si="29"/>
        <v>0.43590149060167854</v>
      </c>
      <c r="BH30" s="178">
        <f t="shared" si="29"/>
        <v>0.46971656557404379</v>
      </c>
      <c r="BI30" s="178">
        <f t="shared" si="29"/>
        <v>0.50158363493196412</v>
      </c>
      <c r="BJ30" s="178">
        <f t="shared" si="29"/>
        <v>0.53185720138285075</v>
      </c>
      <c r="BK30" s="178">
        <f t="shared" si="29"/>
        <v>0.56083635166008872</v>
      </c>
      <c r="BL30" s="178">
        <f t="shared" si="29"/>
        <v>0.58877341916541714</v>
      </c>
      <c r="BM30" s="178">
        <f t="shared" si="29"/>
        <v>0.61650201183804654</v>
      </c>
      <c r="BN30" s="178">
        <f t="shared" si="29"/>
        <v>0.64412096755861614</v>
      </c>
      <c r="BO30" s="572">
        <f>BN27*(1-$B$38)</f>
        <v>0.67171367383937108</v>
      </c>
      <c r="BP30" s="178">
        <f t="shared" ref="BP30" si="30">BO27*(1-$B$38)</f>
        <v>0.69935048303057856</v>
      </c>
      <c r="BQ30" s="178">
        <f>BP27*(1-$B$38)</f>
        <v>0.72709074998112277</v>
      </c>
      <c r="BR30" s="468">
        <f>BQ27*(1-$B$38)</f>
        <v>0.75498455117135799</v>
      </c>
    </row>
    <row r="31" spans="1:71" ht="16.2" thickBot="1" x14ac:dyDescent="0.35">
      <c r="A31" s="9"/>
      <c r="B31" s="27"/>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6"/>
      <c r="AT31" s="6"/>
      <c r="AU31" s="6"/>
      <c r="AV31" s="6"/>
      <c r="AW31" s="6"/>
      <c r="AX31" s="6"/>
      <c r="AY31" s="6"/>
      <c r="AZ31" s="6"/>
      <c r="BA31" s="6"/>
      <c r="BB31" s="6"/>
      <c r="BC31" s="6"/>
      <c r="BD31" s="6"/>
      <c r="BE31" s="6"/>
      <c r="BF31" s="6"/>
      <c r="BG31" s="6"/>
      <c r="BH31" s="6"/>
      <c r="BI31" s="6"/>
      <c r="BJ31" s="6"/>
      <c r="BK31" s="6"/>
      <c r="BL31" s="6"/>
      <c r="BM31" s="6"/>
      <c r="BN31" s="6"/>
      <c r="BO31" s="678"/>
      <c r="BP31" s="287"/>
      <c r="BQ31" s="483"/>
      <c r="BR31" s="483"/>
      <c r="BS31" s="619"/>
    </row>
    <row r="32" spans="1:71" ht="49.2" x14ac:dyDescent="0.3">
      <c r="A32" s="79" t="s">
        <v>11</v>
      </c>
      <c r="B32" s="80" t="s">
        <v>263</v>
      </c>
      <c r="C32" s="142">
        <v>1951</v>
      </c>
      <c r="D32" s="142">
        <v>1952</v>
      </c>
      <c r="E32" s="142">
        <v>1953</v>
      </c>
      <c r="F32" s="142">
        <v>1954</v>
      </c>
      <c r="G32" s="142">
        <v>1955</v>
      </c>
      <c r="H32" s="142">
        <v>1956</v>
      </c>
      <c r="I32" s="142">
        <v>1957</v>
      </c>
      <c r="J32" s="142">
        <v>1958</v>
      </c>
      <c r="K32" s="142">
        <v>1959</v>
      </c>
      <c r="L32" s="142">
        <v>1960</v>
      </c>
      <c r="M32" s="142">
        <v>1961</v>
      </c>
      <c r="N32" s="142">
        <v>1962</v>
      </c>
      <c r="O32" s="142">
        <v>1963</v>
      </c>
      <c r="P32" s="142">
        <v>1964</v>
      </c>
      <c r="Q32" s="142">
        <v>1965</v>
      </c>
      <c r="R32" s="142">
        <v>1966</v>
      </c>
      <c r="S32" s="142">
        <v>1967</v>
      </c>
      <c r="T32" s="142">
        <v>1968</v>
      </c>
      <c r="U32" s="142">
        <v>1969</v>
      </c>
      <c r="V32" s="142">
        <v>1970</v>
      </c>
      <c r="W32" s="142">
        <v>1971</v>
      </c>
      <c r="X32" s="142">
        <v>1972</v>
      </c>
      <c r="Y32" s="142">
        <v>1973</v>
      </c>
      <c r="Z32" s="142">
        <v>1974</v>
      </c>
      <c r="AA32" s="142">
        <v>1975</v>
      </c>
      <c r="AB32" s="142">
        <v>1976</v>
      </c>
      <c r="AC32" s="142">
        <v>1977</v>
      </c>
      <c r="AD32" s="142">
        <v>1978</v>
      </c>
      <c r="AE32" s="142">
        <v>1979</v>
      </c>
      <c r="AF32" s="142">
        <v>1980</v>
      </c>
      <c r="AG32" s="142">
        <v>1981</v>
      </c>
      <c r="AH32" s="142">
        <v>1982</v>
      </c>
      <c r="AI32" s="142">
        <v>1983</v>
      </c>
      <c r="AJ32" s="142">
        <v>1984</v>
      </c>
      <c r="AK32" s="142">
        <v>1985</v>
      </c>
      <c r="AL32" s="142">
        <v>1986</v>
      </c>
      <c r="AM32" s="142">
        <v>1987</v>
      </c>
      <c r="AN32" s="142">
        <v>1988</v>
      </c>
      <c r="AO32" s="142">
        <v>1989</v>
      </c>
      <c r="AP32" s="142">
        <v>1990</v>
      </c>
      <c r="AQ32" s="142">
        <v>1991</v>
      </c>
      <c r="AR32" s="142">
        <v>1992</v>
      </c>
      <c r="AS32" s="143">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481">
        <v>2015</v>
      </c>
      <c r="BP32" s="464">
        <v>2016</v>
      </c>
      <c r="BQ32" s="464">
        <v>2017</v>
      </c>
      <c r="BR32" s="353">
        <v>2018</v>
      </c>
    </row>
    <row r="33" spans="1:70" s="81" customFormat="1" ht="16.2" thickBot="1" x14ac:dyDescent="0.35">
      <c r="A33" s="59"/>
      <c r="B33" s="189"/>
      <c r="C33" s="190">
        <v>0</v>
      </c>
      <c r="D33" s="190">
        <v>0</v>
      </c>
      <c r="E33" s="190">
        <v>0</v>
      </c>
      <c r="F33" s="190">
        <f t="shared" ref="F33:AK33" si="31">F30*$B$39*16/12</f>
        <v>0</v>
      </c>
      <c r="G33" s="176">
        <f t="shared" si="31"/>
        <v>1.8445241069413958E-3</v>
      </c>
      <c r="H33" s="176">
        <f t="shared" si="31"/>
        <v>3.5451236999102034E-3</v>
      </c>
      <c r="I33" s="176">
        <f t="shared" si="31"/>
        <v>5.1272948360184733E-3</v>
      </c>
      <c r="J33" s="176">
        <f t="shared" si="31"/>
        <v>6.6125480207614197E-3</v>
      </c>
      <c r="K33" s="176">
        <f t="shared" si="31"/>
        <v>8.0190312306918868E-3</v>
      </c>
      <c r="L33" s="176">
        <f t="shared" si="31"/>
        <v>9.3620555449956244E-3</v>
      </c>
      <c r="M33" s="176">
        <f t="shared" si="31"/>
        <v>1.0654538610174411E-2</v>
      </c>
      <c r="N33" s="176">
        <f t="shared" si="31"/>
        <v>1.1907378782191313E-2</v>
      </c>
      <c r="O33" s="176">
        <f t="shared" si="31"/>
        <v>1.3252553714787783E-2</v>
      </c>
      <c r="P33" s="176">
        <f t="shared" si="31"/>
        <v>1.4681411786284062E-2</v>
      </c>
      <c r="Q33" s="176">
        <f t="shared" si="31"/>
        <v>1.6186653799205541E-2</v>
      </c>
      <c r="R33" s="176">
        <f t="shared" si="31"/>
        <v>1.7762121568908277E-2</v>
      </c>
      <c r="S33" s="176">
        <f t="shared" si="31"/>
        <v>1.9402619560096691E-2</v>
      </c>
      <c r="T33" s="176">
        <f t="shared" si="31"/>
        <v>2.1103764405176518E-2</v>
      </c>
      <c r="U33" s="176">
        <f t="shared" si="31"/>
        <v>2.2861857945945918E-2</v>
      </c>
      <c r="V33" s="176">
        <f t="shared" si="31"/>
        <v>2.4673780121449052E-2</v>
      </c>
      <c r="W33" s="176">
        <f t="shared" si="31"/>
        <v>2.6536898599633912E-2</v>
      </c>
      <c r="X33" s="176">
        <f t="shared" si="31"/>
        <v>2.8448992535417619E-2</v>
      </c>
      <c r="Y33" s="176">
        <f t="shared" si="31"/>
        <v>3.0717221102895154E-2</v>
      </c>
      <c r="Z33" s="176">
        <f t="shared" si="31"/>
        <v>3.330456882299411E-2</v>
      </c>
      <c r="AA33" s="176">
        <f t="shared" si="31"/>
        <v>3.6179806487900291E-2</v>
      </c>
      <c r="AB33" s="176">
        <f t="shared" si="31"/>
        <v>3.9316586649326059E-2</v>
      </c>
      <c r="AC33" s="176">
        <f t="shared" si="31"/>
        <v>4.2692680500335291E-2</v>
      </c>
      <c r="AD33" s="176">
        <f t="shared" si="31"/>
        <v>4.6289334048040004E-2</v>
      </c>
      <c r="AE33" s="176">
        <f t="shared" si="31"/>
        <v>5.0090724929582213E-2</v>
      </c>
      <c r="AF33" s="176">
        <f t="shared" si="31"/>
        <v>5.4083504138811363E-2</v>
      </c>
      <c r="AG33" s="176">
        <f t="shared" si="31"/>
        <v>5.8256409390390756E-2</v>
      </c>
      <c r="AH33" s="176">
        <f t="shared" si="31"/>
        <v>6.2599938922947657E-2</v>
      </c>
      <c r="AI33" s="176">
        <f t="shared" si="31"/>
        <v>6.7057056496625286E-2</v>
      </c>
      <c r="AJ33" s="176">
        <f t="shared" si="31"/>
        <v>7.1620335392777915E-2</v>
      </c>
      <c r="AK33" s="176">
        <f t="shared" si="31"/>
        <v>7.6283509839739846E-2</v>
      </c>
      <c r="AL33" s="176">
        <f t="shared" ref="AL33:BQ33" si="32">AL30*$B$39*16/12</f>
        <v>8.1041293533230557E-2</v>
      </c>
      <c r="AM33" s="176">
        <f t="shared" si="32"/>
        <v>8.5889226525707005E-2</v>
      </c>
      <c r="AN33" s="176">
        <f t="shared" si="32"/>
        <v>9.0823546050020021E-2</v>
      </c>
      <c r="AO33" s="176">
        <f t="shared" si="32"/>
        <v>9.5841077535957345E-2</v>
      </c>
      <c r="AP33" s="176">
        <f t="shared" si="32"/>
        <v>0.10093914266311453</v>
      </c>
      <c r="AQ33" s="176">
        <f t="shared" si="32"/>
        <v>0.10611548178696988</v>
      </c>
      <c r="AR33" s="176">
        <f t="shared" si="32"/>
        <v>0.1113681884913396</v>
      </c>
      <c r="AS33" s="177">
        <f t="shared" si="32"/>
        <v>0.11736868160925995</v>
      </c>
      <c r="AT33" s="178">
        <f t="shared" si="32"/>
        <v>0.12403836201483427</v>
      </c>
      <c r="AU33" s="178">
        <f t="shared" si="32"/>
        <v>0.13131091722209312</v>
      </c>
      <c r="AV33" s="178">
        <f t="shared" si="32"/>
        <v>0.14126835762836437</v>
      </c>
      <c r="AW33" s="178">
        <f t="shared" si="32"/>
        <v>0.15152120391183702</v>
      </c>
      <c r="AX33" s="178">
        <f t="shared" si="32"/>
        <v>0.1620644615608102</v>
      </c>
      <c r="AY33" s="178">
        <f t="shared" si="32"/>
        <v>0.17289391680721311</v>
      </c>
      <c r="AZ33" s="178">
        <f t="shared" si="32"/>
        <v>0.18400601458051682</v>
      </c>
      <c r="BA33" s="178">
        <f t="shared" si="32"/>
        <v>0.19539775553992875</v>
      </c>
      <c r="BB33" s="178">
        <f t="shared" si="32"/>
        <v>0.20700065840339965</v>
      </c>
      <c r="BC33" s="178">
        <f t="shared" si="32"/>
        <v>0.21833293576932086</v>
      </c>
      <c r="BD33" s="178">
        <f t="shared" si="32"/>
        <v>0.22946228379485081</v>
      </c>
      <c r="BE33" s="178">
        <f t="shared" si="32"/>
        <v>0.24044581635270199</v>
      </c>
      <c r="BF33" s="178">
        <f t="shared" si="32"/>
        <v>0.26647881576158322</v>
      </c>
      <c r="BG33" s="178">
        <f t="shared" si="32"/>
        <v>0.29060099373445236</v>
      </c>
      <c r="BH33" s="178">
        <f t="shared" si="32"/>
        <v>0.31314437704936254</v>
      </c>
      <c r="BI33" s="178">
        <f t="shared" si="32"/>
        <v>0.33438908995464273</v>
      </c>
      <c r="BJ33" s="178">
        <f t="shared" si="32"/>
        <v>0.35457146758856717</v>
      </c>
      <c r="BK33" s="178">
        <f t="shared" si="32"/>
        <v>0.37389090110672579</v>
      </c>
      <c r="BL33" s="178">
        <f t="shared" si="32"/>
        <v>0.39251561277694474</v>
      </c>
      <c r="BM33" s="178">
        <f t="shared" si="32"/>
        <v>0.41100134122536436</v>
      </c>
      <c r="BN33" s="178">
        <f t="shared" si="32"/>
        <v>0.42941397837241074</v>
      </c>
      <c r="BO33" s="572">
        <f>BO30*$B$39*16/12</f>
        <v>0.44780911589291406</v>
      </c>
      <c r="BP33" s="749">
        <f t="shared" si="32"/>
        <v>0.46623365535371902</v>
      </c>
      <c r="BQ33" s="178">
        <f t="shared" si="32"/>
        <v>0.48472716665408183</v>
      </c>
      <c r="BR33" s="468">
        <f>BR30*$B$39*16/12</f>
        <v>0.50332303411423862</v>
      </c>
    </row>
    <row r="34" spans="1:70" ht="16.2" thickBot="1" x14ac:dyDescent="0.35">
      <c r="A34" s="5"/>
      <c r="B34" s="29"/>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8"/>
      <c r="AT34" s="159"/>
      <c r="AU34" s="159"/>
      <c r="AV34" s="159"/>
      <c r="AW34" s="159"/>
      <c r="AX34" s="159"/>
      <c r="AY34" s="159"/>
      <c r="AZ34" s="159"/>
      <c r="BA34" s="159"/>
      <c r="BB34" s="159"/>
      <c r="BC34" s="159"/>
      <c r="BD34" s="159"/>
      <c r="BE34" s="159"/>
      <c r="BF34" s="159"/>
      <c r="BG34" s="159"/>
      <c r="BH34" s="159"/>
      <c r="BI34" s="159"/>
      <c r="BJ34" s="159"/>
      <c r="BK34" s="159"/>
      <c r="BL34" s="159"/>
      <c r="BM34" s="159"/>
      <c r="BN34" s="159"/>
      <c r="BP34" s="741"/>
      <c r="BQ34" s="742"/>
      <c r="BR34" s="741"/>
    </row>
    <row r="35" spans="1:70" ht="43.5" customHeight="1" x14ac:dyDescent="0.3">
      <c r="A35" s="860" t="s">
        <v>264</v>
      </c>
      <c r="B35" s="861"/>
      <c r="C35" s="160"/>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2"/>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739"/>
      <c r="BP35" s="739"/>
      <c r="BQ35" s="739"/>
      <c r="BR35" s="739"/>
    </row>
    <row r="36" spans="1:70" ht="33.6" x14ac:dyDescent="0.3">
      <c r="A36" s="46" t="s">
        <v>12</v>
      </c>
      <c r="B36" s="47">
        <v>0.5</v>
      </c>
      <c r="C36" s="160"/>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2"/>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739"/>
      <c r="BP36" s="739"/>
      <c r="BQ36" s="739"/>
      <c r="BR36" s="739"/>
    </row>
    <row r="37" spans="1:70" ht="46.8" x14ac:dyDescent="0.3">
      <c r="A37" s="48" t="s">
        <v>13</v>
      </c>
      <c r="B37" s="49">
        <v>0.4</v>
      </c>
      <c r="C37" s="160"/>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2"/>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739"/>
      <c r="BP37" s="739"/>
      <c r="BQ37" s="739"/>
      <c r="BR37" s="739"/>
    </row>
    <row r="38" spans="1:70" ht="15.6" x14ac:dyDescent="0.3">
      <c r="A38" s="38" t="s">
        <v>14</v>
      </c>
      <c r="B38" s="50">
        <f>(2.718)^(-0.17)</f>
        <v>0.84367968743860045</v>
      </c>
      <c r="C38" s="160"/>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2"/>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739"/>
      <c r="BP38" s="739"/>
      <c r="BQ38" s="739"/>
      <c r="BR38" s="739"/>
    </row>
    <row r="39" spans="1:70" ht="31.2" x14ac:dyDescent="0.3">
      <c r="A39" s="48" t="s">
        <v>15</v>
      </c>
      <c r="B39" s="47">
        <v>0.5</v>
      </c>
      <c r="C39" s="160"/>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2"/>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739"/>
      <c r="BP39" s="739"/>
      <c r="BQ39" s="739"/>
      <c r="BR39" s="739"/>
    </row>
    <row r="40" spans="1:70" ht="18" x14ac:dyDescent="0.4">
      <c r="A40" s="38" t="s">
        <v>16</v>
      </c>
      <c r="B40" s="49">
        <v>0</v>
      </c>
      <c r="C40" s="160"/>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2"/>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739"/>
      <c r="BP40" s="739"/>
      <c r="BQ40" s="739"/>
      <c r="BR40" s="739"/>
    </row>
    <row r="41" spans="1:70" ht="18.600000000000001" thickBot="1" x14ac:dyDescent="0.45">
      <c r="A41" s="43" t="s">
        <v>17</v>
      </c>
      <c r="B41" s="51">
        <v>0</v>
      </c>
      <c r="C41" s="160"/>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2"/>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739"/>
      <c r="BP41" s="739"/>
      <c r="BQ41" s="739"/>
      <c r="BR41" s="739"/>
    </row>
    <row r="42" spans="1:70" ht="16.2" thickBot="1" x14ac:dyDescent="0.35">
      <c r="A42" s="4"/>
      <c r="B42" s="23"/>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2"/>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739"/>
      <c r="BP42" s="739"/>
      <c r="BQ42" s="739"/>
      <c r="BR42" s="739"/>
    </row>
    <row r="43" spans="1:70" ht="50.25" customHeight="1" x14ac:dyDescent="0.3">
      <c r="A43" s="858" t="s">
        <v>18</v>
      </c>
      <c r="B43" s="859"/>
      <c r="C43" s="160"/>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2"/>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739"/>
      <c r="BP43" s="739"/>
      <c r="BQ43" s="739"/>
      <c r="BR43" s="739"/>
    </row>
    <row r="44" spans="1:70" ht="15.6" x14ac:dyDescent="0.3">
      <c r="A44" s="48" t="s">
        <v>59</v>
      </c>
      <c r="B44" s="441">
        <v>8.7611999999999995E-2</v>
      </c>
      <c r="C44" s="160"/>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2"/>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739"/>
      <c r="BP44" s="739"/>
      <c r="BQ44" s="739"/>
      <c r="BR44" s="739"/>
    </row>
    <row r="45" spans="1:70" ht="15.6" x14ac:dyDescent="0.3">
      <c r="A45" s="48" t="s">
        <v>19</v>
      </c>
      <c r="B45" s="441">
        <v>9.4219999999999998E-2</v>
      </c>
      <c r="C45" s="160"/>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2"/>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739"/>
      <c r="BP45" s="739"/>
      <c r="BQ45" s="739"/>
      <c r="BR45" s="739"/>
    </row>
    <row r="46" spans="1:70" ht="16.2" thickBot="1" x14ac:dyDescent="0.35">
      <c r="A46" s="52" t="s">
        <v>337</v>
      </c>
      <c r="B46" s="442">
        <f>DOC!Z9</f>
        <v>0.12366268137044967</v>
      </c>
      <c r="C46" s="160"/>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2"/>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739"/>
      <c r="BP46" s="739"/>
      <c r="BQ46" s="739"/>
      <c r="BR46" s="739"/>
    </row>
    <row r="47" spans="1:70" ht="16.2" thickBot="1" x14ac:dyDescent="0.35">
      <c r="A47" s="10"/>
      <c r="B47" s="30"/>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4"/>
      <c r="AN47" s="164"/>
      <c r="AO47" s="164"/>
      <c r="AP47" s="164"/>
      <c r="AQ47" s="164"/>
      <c r="AR47" s="164"/>
      <c r="AS47" s="165"/>
      <c r="AT47" s="166"/>
      <c r="AU47" s="166"/>
      <c r="AV47" s="166"/>
      <c r="AW47" s="166"/>
      <c r="AX47" s="166"/>
      <c r="AY47" s="166"/>
      <c r="AZ47" s="166"/>
      <c r="BA47" s="166"/>
      <c r="BB47" s="166"/>
      <c r="BC47" s="166"/>
      <c r="BD47" s="166"/>
      <c r="BE47" s="166"/>
      <c r="BF47" s="166"/>
      <c r="BG47" s="166"/>
      <c r="BH47" s="166"/>
      <c r="BI47" s="166"/>
      <c r="BJ47" s="166"/>
      <c r="BK47" s="166"/>
      <c r="BL47" s="166"/>
      <c r="BM47" s="166"/>
      <c r="BN47" s="166"/>
      <c r="BP47" s="33"/>
      <c r="BQ47" s="33"/>
      <c r="BR47" s="744"/>
    </row>
    <row r="48" spans="1:70" ht="31.2" x14ac:dyDescent="0.3">
      <c r="A48" s="79" t="s">
        <v>266</v>
      </c>
      <c r="B48" s="80" t="s">
        <v>265</v>
      </c>
      <c r="C48" s="142">
        <v>1951</v>
      </c>
      <c r="D48" s="142">
        <v>1952</v>
      </c>
      <c r="E48" s="142">
        <v>1953</v>
      </c>
      <c r="F48" s="142">
        <v>1954</v>
      </c>
      <c r="G48" s="142">
        <v>1955</v>
      </c>
      <c r="H48" s="142">
        <v>1956</v>
      </c>
      <c r="I48" s="142">
        <v>1957</v>
      </c>
      <c r="J48" s="142">
        <v>1958</v>
      </c>
      <c r="K48" s="142">
        <v>1959</v>
      </c>
      <c r="L48" s="142">
        <v>1960</v>
      </c>
      <c r="M48" s="142">
        <v>1961</v>
      </c>
      <c r="N48" s="142">
        <v>1962</v>
      </c>
      <c r="O48" s="142">
        <v>1963</v>
      </c>
      <c r="P48" s="142">
        <v>1964</v>
      </c>
      <c r="Q48" s="142">
        <v>1965</v>
      </c>
      <c r="R48" s="142">
        <v>1966</v>
      </c>
      <c r="S48" s="142">
        <v>1967</v>
      </c>
      <c r="T48" s="142">
        <v>1968</v>
      </c>
      <c r="U48" s="142">
        <v>1969</v>
      </c>
      <c r="V48" s="142">
        <v>1970</v>
      </c>
      <c r="W48" s="142">
        <v>1971</v>
      </c>
      <c r="X48" s="142">
        <v>1972</v>
      </c>
      <c r="Y48" s="142">
        <v>1973</v>
      </c>
      <c r="Z48" s="142">
        <v>1974</v>
      </c>
      <c r="AA48" s="142">
        <v>1975</v>
      </c>
      <c r="AB48" s="142">
        <v>1976</v>
      </c>
      <c r="AC48" s="142">
        <v>1977</v>
      </c>
      <c r="AD48" s="142">
        <v>1978</v>
      </c>
      <c r="AE48" s="142">
        <v>1979</v>
      </c>
      <c r="AF48" s="142">
        <v>1980</v>
      </c>
      <c r="AG48" s="142">
        <v>1981</v>
      </c>
      <c r="AH48" s="142">
        <v>1982</v>
      </c>
      <c r="AI48" s="142">
        <v>1983</v>
      </c>
      <c r="AJ48" s="142">
        <v>1984</v>
      </c>
      <c r="AK48" s="142">
        <v>1985</v>
      </c>
      <c r="AL48" s="142">
        <v>1986</v>
      </c>
      <c r="AM48" s="142">
        <v>1987</v>
      </c>
      <c r="AN48" s="142">
        <v>1988</v>
      </c>
      <c r="AO48" s="142">
        <v>1989</v>
      </c>
      <c r="AP48" s="142">
        <v>1990</v>
      </c>
      <c r="AQ48" s="142">
        <v>1991</v>
      </c>
      <c r="AR48" s="142">
        <v>1992</v>
      </c>
      <c r="AS48" s="143">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481">
        <v>2015</v>
      </c>
      <c r="BP48" s="464">
        <v>2016</v>
      </c>
      <c r="BQ48" s="464">
        <v>2017</v>
      </c>
      <c r="BR48" s="353">
        <v>2018</v>
      </c>
    </row>
    <row r="49" spans="1:71" s="78" customFormat="1" ht="16.2" thickBot="1" x14ac:dyDescent="0.35">
      <c r="A49" s="194"/>
      <c r="B49" s="63"/>
      <c r="C49" s="195">
        <v>0</v>
      </c>
      <c r="D49" s="195">
        <v>0</v>
      </c>
      <c r="E49" s="195">
        <v>0</v>
      </c>
      <c r="F49" s="195">
        <v>0</v>
      </c>
      <c r="G49" s="197">
        <f>(G33-$B$40)*(1-$B$41)*10^3</f>
        <v>1.8445241069413958</v>
      </c>
      <c r="H49" s="197">
        <f t="shared" ref="H49:BR49" si="33">(H33-$B$40)*(1-$B$41)*10^3</f>
        <v>3.5451236999102034</v>
      </c>
      <c r="I49" s="197">
        <f t="shared" si="33"/>
        <v>5.1272948360184731</v>
      </c>
      <c r="J49" s="197">
        <f t="shared" si="33"/>
        <v>6.6125480207614196</v>
      </c>
      <c r="K49" s="197">
        <f t="shared" si="33"/>
        <v>8.0190312306918869</v>
      </c>
      <c r="L49" s="197">
        <f t="shared" si="33"/>
        <v>9.3620555449956235</v>
      </c>
      <c r="M49" s="197">
        <f t="shared" si="33"/>
        <v>10.654538610174411</v>
      </c>
      <c r="N49" s="197">
        <f t="shared" si="33"/>
        <v>11.907378782191314</v>
      </c>
      <c r="O49" s="197">
        <f t="shared" si="33"/>
        <v>13.252553714787783</v>
      </c>
      <c r="P49" s="197">
        <f t="shared" si="33"/>
        <v>14.681411786284063</v>
      </c>
      <c r="Q49" s="197">
        <f t="shared" si="33"/>
        <v>16.186653799205541</v>
      </c>
      <c r="R49" s="197">
        <f t="shared" si="33"/>
        <v>17.762121568908277</v>
      </c>
      <c r="S49" s="197">
        <f t="shared" si="33"/>
        <v>19.402619560096692</v>
      </c>
      <c r="T49" s="197">
        <f t="shared" si="33"/>
        <v>21.103764405176516</v>
      </c>
      <c r="U49" s="197">
        <f t="shared" si="33"/>
        <v>22.861857945945918</v>
      </c>
      <c r="V49" s="197">
        <f t="shared" si="33"/>
        <v>24.673780121449052</v>
      </c>
      <c r="W49" s="197">
        <f t="shared" si="33"/>
        <v>26.536898599633911</v>
      </c>
      <c r="X49" s="197">
        <f t="shared" si="33"/>
        <v>28.44899253541762</v>
      </c>
      <c r="Y49" s="197">
        <f t="shared" si="33"/>
        <v>30.717221102895152</v>
      </c>
      <c r="Z49" s="197">
        <f t="shared" si="33"/>
        <v>33.304568822994113</v>
      </c>
      <c r="AA49" s="197">
        <f t="shared" si="33"/>
        <v>36.179806487900294</v>
      </c>
      <c r="AB49" s="197">
        <f t="shared" si="33"/>
        <v>39.316586649326062</v>
      </c>
      <c r="AC49" s="197">
        <f t="shared" si="33"/>
        <v>42.692680500335292</v>
      </c>
      <c r="AD49" s="197">
        <f t="shared" si="33"/>
        <v>46.289334048040004</v>
      </c>
      <c r="AE49" s="197">
        <f t="shared" si="33"/>
        <v>50.090724929582215</v>
      </c>
      <c r="AF49" s="197">
        <f t="shared" si="33"/>
        <v>54.083504138811364</v>
      </c>
      <c r="AG49" s="197">
        <f t="shared" si="33"/>
        <v>58.256409390390758</v>
      </c>
      <c r="AH49" s="197">
        <f t="shared" si="33"/>
        <v>62.599938922947658</v>
      </c>
      <c r="AI49" s="197">
        <f t="shared" si="33"/>
        <v>67.057056496625293</v>
      </c>
      <c r="AJ49" s="197">
        <f t="shared" si="33"/>
        <v>71.620335392777918</v>
      </c>
      <c r="AK49" s="197">
        <f t="shared" si="33"/>
        <v>76.28350983973985</v>
      </c>
      <c r="AL49" s="197">
        <f t="shared" si="33"/>
        <v>81.041293533230558</v>
      </c>
      <c r="AM49" s="197">
        <f t="shared" si="33"/>
        <v>85.889226525707002</v>
      </c>
      <c r="AN49" s="197">
        <f t="shared" si="33"/>
        <v>90.823546050020028</v>
      </c>
      <c r="AO49" s="197">
        <f t="shared" si="33"/>
        <v>95.841077535957339</v>
      </c>
      <c r="AP49" s="197">
        <f t="shared" si="33"/>
        <v>100.93914266311454</v>
      </c>
      <c r="AQ49" s="197">
        <f t="shared" si="33"/>
        <v>106.11548178696988</v>
      </c>
      <c r="AR49" s="197">
        <f t="shared" si="33"/>
        <v>111.36818849133959</v>
      </c>
      <c r="AS49" s="198">
        <f t="shared" si="33"/>
        <v>117.36868160925995</v>
      </c>
      <c r="AT49" s="199">
        <f t="shared" si="33"/>
        <v>124.03836201483428</v>
      </c>
      <c r="AU49" s="199">
        <f t="shared" si="33"/>
        <v>131.31091722209311</v>
      </c>
      <c r="AV49" s="199">
        <f t="shared" si="33"/>
        <v>141.26835762836438</v>
      </c>
      <c r="AW49" s="199">
        <f t="shared" si="33"/>
        <v>151.52120391183701</v>
      </c>
      <c r="AX49" s="199">
        <f t="shared" si="33"/>
        <v>162.0644615608102</v>
      </c>
      <c r="AY49" s="199">
        <f t="shared" si="33"/>
        <v>172.89391680721312</v>
      </c>
      <c r="AZ49" s="199">
        <f t="shared" si="33"/>
        <v>184.00601458051682</v>
      </c>
      <c r="BA49" s="199">
        <f t="shared" si="33"/>
        <v>195.39775553992874</v>
      </c>
      <c r="BB49" s="199">
        <f t="shared" si="33"/>
        <v>207.00065840339965</v>
      </c>
      <c r="BC49" s="199">
        <f t="shared" si="33"/>
        <v>218.33293576932087</v>
      </c>
      <c r="BD49" s="199">
        <f t="shared" si="33"/>
        <v>229.4622837948508</v>
      </c>
      <c r="BE49" s="199">
        <f>(BE33-$B$40)*(1-$B$41)*10^3</f>
        <v>240.445816352702</v>
      </c>
      <c r="BF49" s="199">
        <f t="shared" si="33"/>
        <v>266.47881576158323</v>
      </c>
      <c r="BG49" s="199">
        <f t="shared" si="33"/>
        <v>290.60099373445235</v>
      </c>
      <c r="BH49" s="199">
        <f t="shared" si="33"/>
        <v>313.14437704936256</v>
      </c>
      <c r="BI49" s="199">
        <f t="shared" si="33"/>
        <v>334.38908995464271</v>
      </c>
      <c r="BJ49" s="199">
        <f t="shared" si="33"/>
        <v>354.57146758856715</v>
      </c>
      <c r="BK49" s="199">
        <f t="shared" si="33"/>
        <v>373.89090110672578</v>
      </c>
      <c r="BL49" s="199">
        <f t="shared" si="33"/>
        <v>392.51561277694475</v>
      </c>
      <c r="BM49" s="199">
        <f t="shared" si="33"/>
        <v>411.00134122536434</v>
      </c>
      <c r="BN49" s="199">
        <f t="shared" si="33"/>
        <v>429.41397837241072</v>
      </c>
      <c r="BO49" s="576">
        <f t="shared" si="33"/>
        <v>447.80911589291406</v>
      </c>
      <c r="BP49" s="199">
        <f t="shared" si="33"/>
        <v>466.23365535371903</v>
      </c>
      <c r="BQ49" s="576">
        <f t="shared" si="33"/>
        <v>484.72716665408183</v>
      </c>
      <c r="BR49" s="656">
        <f t="shared" si="33"/>
        <v>503.32303411423862</v>
      </c>
    </row>
    <row r="50" spans="1:71" ht="16.2" thickBot="1" x14ac:dyDescent="0.35">
      <c r="A50" s="4"/>
      <c r="B50" s="31"/>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6"/>
      <c r="AT50" s="6"/>
      <c r="AU50" s="6"/>
      <c r="AV50" s="6"/>
      <c r="AW50" s="6"/>
      <c r="AX50" s="6"/>
      <c r="AY50" s="6"/>
      <c r="AZ50" s="6"/>
      <c r="BA50" s="6"/>
      <c r="BB50" s="6"/>
      <c r="BC50" s="6"/>
      <c r="BD50" s="6"/>
      <c r="BE50" s="6"/>
      <c r="BF50" s="6"/>
      <c r="BG50" s="6"/>
      <c r="BH50" s="6"/>
      <c r="BI50" s="6"/>
      <c r="BJ50" s="6"/>
      <c r="BK50" s="6"/>
      <c r="BL50" s="6"/>
      <c r="BM50" s="6"/>
      <c r="BN50" s="6"/>
      <c r="BP50" s="483"/>
      <c r="BQ50" s="678"/>
      <c r="BS50" s="619"/>
    </row>
    <row r="51" spans="1:71" ht="31.2" x14ac:dyDescent="0.3">
      <c r="A51" s="60" t="s">
        <v>267</v>
      </c>
      <c r="B51" s="200" t="s">
        <v>268</v>
      </c>
      <c r="C51" s="142">
        <v>1951</v>
      </c>
      <c r="D51" s="142">
        <v>1952</v>
      </c>
      <c r="E51" s="142">
        <v>1953</v>
      </c>
      <c r="F51" s="142">
        <v>1954</v>
      </c>
      <c r="G51" s="142">
        <v>1955</v>
      </c>
      <c r="H51" s="142">
        <v>1956</v>
      </c>
      <c r="I51" s="142">
        <v>1957</v>
      </c>
      <c r="J51" s="142">
        <v>1958</v>
      </c>
      <c r="K51" s="142">
        <v>1959</v>
      </c>
      <c r="L51" s="142">
        <v>1960</v>
      </c>
      <c r="M51" s="142">
        <v>1961</v>
      </c>
      <c r="N51" s="142">
        <v>1962</v>
      </c>
      <c r="O51" s="142">
        <v>1963</v>
      </c>
      <c r="P51" s="142">
        <v>1964</v>
      </c>
      <c r="Q51" s="142">
        <v>1965</v>
      </c>
      <c r="R51" s="142">
        <v>1966</v>
      </c>
      <c r="S51" s="142">
        <v>1967</v>
      </c>
      <c r="T51" s="142">
        <v>1968</v>
      </c>
      <c r="U51" s="142">
        <v>1969</v>
      </c>
      <c r="V51" s="142">
        <v>1970</v>
      </c>
      <c r="W51" s="142">
        <v>1971</v>
      </c>
      <c r="X51" s="142">
        <v>1972</v>
      </c>
      <c r="Y51" s="142">
        <v>1973</v>
      </c>
      <c r="Z51" s="142">
        <v>1974</v>
      </c>
      <c r="AA51" s="142">
        <v>1975</v>
      </c>
      <c r="AB51" s="142">
        <v>1976</v>
      </c>
      <c r="AC51" s="142">
        <v>1977</v>
      </c>
      <c r="AD51" s="142">
        <v>1978</v>
      </c>
      <c r="AE51" s="142">
        <v>1979</v>
      </c>
      <c r="AF51" s="142">
        <v>1980</v>
      </c>
      <c r="AG51" s="142">
        <v>1981</v>
      </c>
      <c r="AH51" s="142">
        <v>1982</v>
      </c>
      <c r="AI51" s="142">
        <v>1983</v>
      </c>
      <c r="AJ51" s="142">
        <v>1984</v>
      </c>
      <c r="AK51" s="142">
        <v>1985</v>
      </c>
      <c r="AL51" s="142">
        <v>1986</v>
      </c>
      <c r="AM51" s="142">
        <v>1987</v>
      </c>
      <c r="AN51" s="142">
        <v>1988</v>
      </c>
      <c r="AO51" s="142">
        <v>1989</v>
      </c>
      <c r="AP51" s="142">
        <v>1990</v>
      </c>
      <c r="AQ51" s="142">
        <v>1991</v>
      </c>
      <c r="AR51" s="142">
        <v>1992</v>
      </c>
      <c r="AS51" s="143">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81">
        <v>2015</v>
      </c>
      <c r="BP51" s="464">
        <v>2016</v>
      </c>
      <c r="BQ51" s="464">
        <v>2017</v>
      </c>
      <c r="BR51" s="353">
        <v>2018</v>
      </c>
    </row>
    <row r="52" spans="1:71" s="19" customFormat="1" ht="16.2" thickBot="1" x14ac:dyDescent="0.35">
      <c r="A52" s="302"/>
      <c r="B52" s="303"/>
      <c r="C52" s="304">
        <v>0</v>
      </c>
      <c r="D52" s="304">
        <v>0</v>
      </c>
      <c r="E52" s="304">
        <v>0</v>
      </c>
      <c r="F52" s="305">
        <v>0</v>
      </c>
      <c r="G52" s="304">
        <f>G49*21</f>
        <v>38.735006245769313</v>
      </c>
      <c r="H52" s="304">
        <f t="shared" ref="H52:BR52" si="34">H49*21</f>
        <v>74.447597698114265</v>
      </c>
      <c r="I52" s="304">
        <f t="shared" si="34"/>
        <v>107.67319155638793</v>
      </c>
      <c r="J52" s="304">
        <f t="shared" si="34"/>
        <v>138.86350843598981</v>
      </c>
      <c r="K52" s="304">
        <f t="shared" si="34"/>
        <v>168.39965584452963</v>
      </c>
      <c r="L52" s="304">
        <f t="shared" si="34"/>
        <v>196.60316644490808</v>
      </c>
      <c r="M52" s="304">
        <f t="shared" si="34"/>
        <v>223.74531081366263</v>
      </c>
      <c r="N52" s="304">
        <f t="shared" si="34"/>
        <v>250.05495442601759</v>
      </c>
      <c r="O52" s="304">
        <f t="shared" si="34"/>
        <v>278.30362801054343</v>
      </c>
      <c r="P52" s="304">
        <f t="shared" si="34"/>
        <v>308.3096475119653</v>
      </c>
      <c r="Q52" s="304">
        <f t="shared" si="34"/>
        <v>339.91972978331637</v>
      </c>
      <c r="R52" s="304">
        <f t="shared" si="34"/>
        <v>373.00455294707382</v>
      </c>
      <c r="S52" s="304">
        <f t="shared" si="34"/>
        <v>407.45501076203055</v>
      </c>
      <c r="T52" s="304">
        <f t="shared" si="34"/>
        <v>443.17905250870683</v>
      </c>
      <c r="U52" s="304">
        <f t="shared" si="34"/>
        <v>480.09901686486427</v>
      </c>
      <c r="V52" s="304">
        <f t="shared" si="34"/>
        <v>518.14938255043012</v>
      </c>
      <c r="W52" s="304">
        <f t="shared" si="34"/>
        <v>557.27487059231214</v>
      </c>
      <c r="X52" s="304">
        <f t="shared" si="34"/>
        <v>597.42884324377007</v>
      </c>
      <c r="Y52" s="304">
        <f t="shared" si="34"/>
        <v>645.06164316079821</v>
      </c>
      <c r="Z52" s="304">
        <f t="shared" si="34"/>
        <v>699.39594528287637</v>
      </c>
      <c r="AA52" s="304">
        <f t="shared" si="34"/>
        <v>759.77593624590622</v>
      </c>
      <c r="AB52" s="304">
        <f t="shared" si="34"/>
        <v>825.64831963584732</v>
      </c>
      <c r="AC52" s="304">
        <f t="shared" si="34"/>
        <v>896.54629050704114</v>
      </c>
      <c r="AD52" s="304">
        <f t="shared" si="34"/>
        <v>972.07601500884005</v>
      </c>
      <c r="AE52" s="304">
        <f t="shared" si="34"/>
        <v>1051.9052235212266</v>
      </c>
      <c r="AF52" s="304">
        <f t="shared" si="34"/>
        <v>1135.7535869150386</v>
      </c>
      <c r="AG52" s="304">
        <f t="shared" si="34"/>
        <v>1223.3845971982059</v>
      </c>
      <c r="AH52" s="304">
        <f t="shared" si="34"/>
        <v>1314.5987173819008</v>
      </c>
      <c r="AI52" s="304">
        <f t="shared" si="34"/>
        <v>1408.1981864291311</v>
      </c>
      <c r="AJ52" s="304">
        <f t="shared" si="34"/>
        <v>1504.0270432483362</v>
      </c>
      <c r="AK52" s="304">
        <f t="shared" si="34"/>
        <v>1601.953706634537</v>
      </c>
      <c r="AL52" s="304">
        <f t="shared" si="34"/>
        <v>1701.8671641978417</v>
      </c>
      <c r="AM52" s="304">
        <f t="shared" si="34"/>
        <v>1803.673757039847</v>
      </c>
      <c r="AN52" s="304">
        <f t="shared" si="34"/>
        <v>1907.2944670504205</v>
      </c>
      <c r="AO52" s="304">
        <f t="shared" si="34"/>
        <v>2012.6626282551042</v>
      </c>
      <c r="AP52" s="304">
        <f t="shared" si="34"/>
        <v>2119.7219959254053</v>
      </c>
      <c r="AQ52" s="304">
        <f t="shared" si="34"/>
        <v>2228.4251175263676</v>
      </c>
      <c r="AR52" s="304">
        <f t="shared" si="34"/>
        <v>2338.7319583181315</v>
      </c>
      <c r="AS52" s="306">
        <f t="shared" si="34"/>
        <v>2464.7423137944588</v>
      </c>
      <c r="AT52" s="307">
        <f t="shared" si="34"/>
        <v>2604.80560231152</v>
      </c>
      <c r="AU52" s="307">
        <f t="shared" si="34"/>
        <v>2757.5292616639554</v>
      </c>
      <c r="AV52" s="307">
        <f t="shared" si="34"/>
        <v>2966.6355101956519</v>
      </c>
      <c r="AW52" s="307">
        <f t="shared" si="34"/>
        <v>3181.945282148577</v>
      </c>
      <c r="AX52" s="307">
        <f t="shared" si="34"/>
        <v>3403.3536927770142</v>
      </c>
      <c r="AY52" s="307">
        <f t="shared" si="34"/>
        <v>3630.7722529514754</v>
      </c>
      <c r="AZ52" s="307">
        <f t="shared" si="34"/>
        <v>3864.126306190853</v>
      </c>
      <c r="BA52" s="307">
        <f t="shared" si="34"/>
        <v>4103.3528663385032</v>
      </c>
      <c r="BB52" s="307">
        <f t="shared" si="34"/>
        <v>4347.0138264713923</v>
      </c>
      <c r="BC52" s="307">
        <f t="shared" si="34"/>
        <v>4584.9916511557385</v>
      </c>
      <c r="BD52" s="307">
        <f t="shared" si="34"/>
        <v>4818.7079596918666</v>
      </c>
      <c r="BE52" s="307">
        <f>BE49*21</f>
        <v>5049.3621434067418</v>
      </c>
      <c r="BF52" s="307">
        <f t="shared" si="34"/>
        <v>5596.055130993248</v>
      </c>
      <c r="BG52" s="307">
        <f t="shared" si="34"/>
        <v>6102.6208684234989</v>
      </c>
      <c r="BH52" s="307">
        <f t="shared" si="34"/>
        <v>6576.0319180366141</v>
      </c>
      <c r="BI52" s="307">
        <f t="shared" si="34"/>
        <v>7022.1708890474965</v>
      </c>
      <c r="BJ52" s="307">
        <f t="shared" si="34"/>
        <v>7446.0008193599097</v>
      </c>
      <c r="BK52" s="307">
        <f t="shared" si="34"/>
        <v>7851.7089232412418</v>
      </c>
      <c r="BL52" s="307">
        <f t="shared" si="34"/>
        <v>8242.8278683158405</v>
      </c>
      <c r="BM52" s="307">
        <f t="shared" si="34"/>
        <v>8631.0281657326505</v>
      </c>
      <c r="BN52" s="307">
        <f t="shared" si="34"/>
        <v>9017.6935458206244</v>
      </c>
      <c r="BO52" s="577">
        <f t="shared" si="34"/>
        <v>9403.9914337511946</v>
      </c>
      <c r="BP52" s="312">
        <f t="shared" si="34"/>
        <v>9790.9067624280997</v>
      </c>
      <c r="BQ52" s="312">
        <f t="shared" si="34"/>
        <v>10179.270499735718</v>
      </c>
      <c r="BR52" s="663">
        <f t="shared" si="34"/>
        <v>10569.783716399012</v>
      </c>
    </row>
  </sheetData>
  <mergeCells count="2">
    <mergeCell ref="A43:B43"/>
    <mergeCell ref="A35:B3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S52"/>
  <sheetViews>
    <sheetView topLeftCell="A40" zoomScale="93" zoomScaleNormal="93" workbookViewId="0">
      <pane xSplit="2" topLeftCell="BK1" activePane="topRight" state="frozen"/>
      <selection pane="topRight" activeCell="A46" sqref="A46"/>
    </sheetView>
  </sheetViews>
  <sheetFormatPr defaultRowHeight="14.4" x14ac:dyDescent="0.3"/>
  <cols>
    <col min="1" max="1" width="41" customWidth="1"/>
    <col min="2" max="2" width="23.44140625" customWidth="1"/>
    <col min="3" max="3" width="17.6640625" customWidth="1"/>
    <col min="4" max="6" width="17.6640625" style="2" customWidth="1"/>
    <col min="7" max="66" width="17.6640625" customWidth="1"/>
    <col min="67" max="67" width="16.44140625" customWidth="1"/>
    <col min="68" max="68" width="14.33203125" customWidth="1"/>
    <col min="69" max="69" width="15" customWidth="1"/>
    <col min="70" max="70" width="15.5546875" customWidth="1"/>
  </cols>
  <sheetData>
    <row r="1" spans="1:71" ht="15" thickBot="1" x14ac:dyDescent="0.35"/>
    <row r="2" spans="1:71" ht="18.75" customHeight="1" x14ac:dyDescent="0.3">
      <c r="A2" s="79" t="s">
        <v>0</v>
      </c>
      <c r="B2" s="80" t="s">
        <v>23</v>
      </c>
      <c r="C2" s="144">
        <v>1951</v>
      </c>
      <c r="D2" s="144">
        <v>1952</v>
      </c>
      <c r="E2" s="144">
        <v>1953</v>
      </c>
      <c r="F2" s="144">
        <v>1954</v>
      </c>
      <c r="G2" s="144">
        <v>1955</v>
      </c>
      <c r="H2" s="144">
        <v>1956</v>
      </c>
      <c r="I2" s="144">
        <v>1957</v>
      </c>
      <c r="J2" s="144">
        <v>1958</v>
      </c>
      <c r="K2" s="144">
        <v>1959</v>
      </c>
      <c r="L2" s="144">
        <v>1960</v>
      </c>
      <c r="M2" s="144">
        <v>1961</v>
      </c>
      <c r="N2" s="144">
        <v>1962</v>
      </c>
      <c r="O2" s="144">
        <v>1963</v>
      </c>
      <c r="P2" s="144">
        <v>1964</v>
      </c>
      <c r="Q2" s="144">
        <v>1965</v>
      </c>
      <c r="R2" s="144">
        <v>1966</v>
      </c>
      <c r="S2" s="144">
        <v>1967</v>
      </c>
      <c r="T2" s="144">
        <v>1968</v>
      </c>
      <c r="U2" s="144">
        <v>1969</v>
      </c>
      <c r="V2" s="144">
        <v>1970</v>
      </c>
      <c r="W2" s="144">
        <v>1971</v>
      </c>
      <c r="X2" s="144">
        <v>1972</v>
      </c>
      <c r="Y2" s="144">
        <v>1973</v>
      </c>
      <c r="Z2" s="144">
        <v>1974</v>
      </c>
      <c r="AA2" s="144">
        <v>1975</v>
      </c>
      <c r="AB2" s="144">
        <v>1976</v>
      </c>
      <c r="AC2" s="144">
        <v>1977</v>
      </c>
      <c r="AD2" s="144">
        <v>1978</v>
      </c>
      <c r="AE2" s="144">
        <v>1979</v>
      </c>
      <c r="AF2" s="144">
        <v>1980</v>
      </c>
      <c r="AG2" s="144">
        <v>1981</v>
      </c>
      <c r="AH2" s="144">
        <v>1982</v>
      </c>
      <c r="AI2" s="144">
        <v>1983</v>
      </c>
      <c r="AJ2" s="144">
        <v>1984</v>
      </c>
      <c r="AK2" s="144">
        <v>1985</v>
      </c>
      <c r="AL2" s="144">
        <v>1986</v>
      </c>
      <c r="AM2" s="144">
        <v>1987</v>
      </c>
      <c r="AN2" s="144">
        <v>1988</v>
      </c>
      <c r="AO2" s="144">
        <v>1989</v>
      </c>
      <c r="AP2" s="144">
        <v>1990</v>
      </c>
      <c r="AQ2" s="144">
        <v>1991</v>
      </c>
      <c r="AR2" s="144">
        <v>1992</v>
      </c>
      <c r="AS2" s="144">
        <v>1993</v>
      </c>
      <c r="AT2" s="144">
        <v>1994</v>
      </c>
      <c r="AU2" s="144">
        <v>1995</v>
      </c>
      <c r="AV2" s="144">
        <v>1996</v>
      </c>
      <c r="AW2" s="144">
        <v>1997</v>
      </c>
      <c r="AX2" s="144">
        <v>1998</v>
      </c>
      <c r="AY2" s="144">
        <v>1999</v>
      </c>
      <c r="AZ2" s="144">
        <v>2000</v>
      </c>
      <c r="BA2" s="144">
        <v>2001</v>
      </c>
      <c r="BB2" s="144">
        <v>2002</v>
      </c>
      <c r="BC2" s="144">
        <v>2003</v>
      </c>
      <c r="BD2" s="144">
        <v>2004</v>
      </c>
      <c r="BE2" s="144">
        <v>2005</v>
      </c>
      <c r="BF2" s="144">
        <v>2006</v>
      </c>
      <c r="BG2" s="144">
        <v>2007</v>
      </c>
      <c r="BH2" s="144">
        <v>2008</v>
      </c>
      <c r="BI2" s="144">
        <v>2009</v>
      </c>
      <c r="BJ2" s="144">
        <v>2010</v>
      </c>
      <c r="BK2" s="144">
        <v>2011</v>
      </c>
      <c r="BL2" s="144">
        <v>2012</v>
      </c>
      <c r="BM2" s="144">
        <v>2013</v>
      </c>
      <c r="BN2" s="144">
        <v>2014</v>
      </c>
      <c r="BO2" s="481">
        <v>2015</v>
      </c>
      <c r="BP2" s="464">
        <v>2016</v>
      </c>
      <c r="BQ2" s="464">
        <v>2017</v>
      </c>
      <c r="BR2" s="353">
        <v>2018</v>
      </c>
    </row>
    <row r="3" spans="1:71" s="19" customFormat="1" ht="16.2" thickBot="1" x14ac:dyDescent="0.35">
      <c r="A3" s="308"/>
      <c r="B3" s="309"/>
      <c r="C3" s="171">
        <f>Population!D6</f>
        <v>5420325</v>
      </c>
      <c r="D3" s="171">
        <f t="shared" ref="D3:L3" si="0">C3+($C$3*(C6/100))</f>
        <v>5505743.2999999998</v>
      </c>
      <c r="E3" s="171">
        <f t="shared" si="0"/>
        <v>5591161.5999999996</v>
      </c>
      <c r="F3" s="171">
        <f t="shared" si="0"/>
        <v>5676579.8999999994</v>
      </c>
      <c r="G3" s="171">
        <f t="shared" si="0"/>
        <v>5761998.1999999993</v>
      </c>
      <c r="H3" s="171">
        <f t="shared" si="0"/>
        <v>5847416.4999999991</v>
      </c>
      <c r="I3" s="171">
        <f t="shared" si="0"/>
        <v>5932834.7999999989</v>
      </c>
      <c r="J3" s="171">
        <f t="shared" si="0"/>
        <v>6018253.0999999987</v>
      </c>
      <c r="K3" s="171">
        <f t="shared" si="0"/>
        <v>6103671.3999999985</v>
      </c>
      <c r="L3" s="171">
        <f t="shared" si="0"/>
        <v>6189089.6999999983</v>
      </c>
      <c r="M3" s="171">
        <f>Population!E6</f>
        <v>6274508</v>
      </c>
      <c r="N3" s="171">
        <f t="shared" ref="N3:V3" si="1">M3+($M$3*(M6/100))</f>
        <v>6487309.9000000004</v>
      </c>
      <c r="O3" s="171">
        <f t="shared" si="1"/>
        <v>6700111.8000000007</v>
      </c>
      <c r="P3" s="171">
        <f t="shared" si="1"/>
        <v>6912913.7000000011</v>
      </c>
      <c r="Q3" s="171">
        <f t="shared" si="1"/>
        <v>7125715.6000000015</v>
      </c>
      <c r="R3" s="171">
        <f t="shared" si="1"/>
        <v>7338517.5000000019</v>
      </c>
      <c r="S3" s="171">
        <f t="shared" si="1"/>
        <v>7551319.4000000022</v>
      </c>
      <c r="T3" s="171">
        <f t="shared" si="1"/>
        <v>7764121.3000000026</v>
      </c>
      <c r="U3" s="171">
        <f t="shared" si="1"/>
        <v>7976923.200000003</v>
      </c>
      <c r="V3" s="171">
        <f t="shared" si="1"/>
        <v>8189725.1000000034</v>
      </c>
      <c r="W3" s="171">
        <f>Population!F6</f>
        <v>8402527</v>
      </c>
      <c r="X3" s="171">
        <f t="shared" ref="X3:AF3" si="2">W3+($W$3*(W6/100))</f>
        <v>8811031.9000000004</v>
      </c>
      <c r="Y3" s="171">
        <f t="shared" si="2"/>
        <v>9219536.8000000007</v>
      </c>
      <c r="Z3" s="171">
        <f t="shared" si="2"/>
        <v>9628041.7000000011</v>
      </c>
      <c r="AA3" s="171">
        <f t="shared" si="2"/>
        <v>10036546.600000001</v>
      </c>
      <c r="AB3" s="171">
        <f t="shared" si="2"/>
        <v>10445051.500000002</v>
      </c>
      <c r="AC3" s="171">
        <f t="shared" si="2"/>
        <v>10853556.400000002</v>
      </c>
      <c r="AD3" s="171">
        <f t="shared" si="2"/>
        <v>11262061.300000003</v>
      </c>
      <c r="AE3" s="171">
        <f t="shared" si="2"/>
        <v>11670566.200000003</v>
      </c>
      <c r="AF3" s="171">
        <f t="shared" si="2"/>
        <v>12079071.100000003</v>
      </c>
      <c r="AG3" s="171">
        <f>Population!G6</f>
        <v>12487576</v>
      </c>
      <c r="AH3" s="171">
        <f t="shared" ref="AH3:AP3" si="3">AG3+($AG$3*(AG6/100))</f>
        <v>13027531</v>
      </c>
      <c r="AI3" s="171">
        <f t="shared" si="3"/>
        <v>13567486</v>
      </c>
      <c r="AJ3" s="171">
        <f t="shared" si="3"/>
        <v>14107441</v>
      </c>
      <c r="AK3" s="171">
        <f t="shared" si="3"/>
        <v>14647396</v>
      </c>
      <c r="AL3" s="171">
        <f t="shared" si="3"/>
        <v>15187351</v>
      </c>
      <c r="AM3" s="171">
        <f t="shared" si="3"/>
        <v>15727306</v>
      </c>
      <c r="AN3" s="171">
        <f t="shared" si="3"/>
        <v>16267261</v>
      </c>
      <c r="AO3" s="171">
        <f t="shared" si="3"/>
        <v>16807216</v>
      </c>
      <c r="AP3" s="171">
        <f t="shared" si="3"/>
        <v>17347171</v>
      </c>
      <c r="AQ3" s="171">
        <f>Population!H6</f>
        <v>17887126</v>
      </c>
      <c r="AR3" s="171">
        <f t="shared" ref="AR3:AZ3" si="4">AQ3+($AQ$3*(AQ6/100))</f>
        <v>18179307.399999999</v>
      </c>
      <c r="AS3" s="171">
        <f t="shared" si="4"/>
        <v>18471488.799999997</v>
      </c>
      <c r="AT3" s="171">
        <f t="shared" si="4"/>
        <v>18763670.199999996</v>
      </c>
      <c r="AU3" s="171">
        <f t="shared" si="4"/>
        <v>19055851.599999994</v>
      </c>
      <c r="AV3" s="171">
        <f t="shared" si="4"/>
        <v>19348032.999999993</v>
      </c>
      <c r="AW3" s="171">
        <f t="shared" si="4"/>
        <v>19640214.399999991</v>
      </c>
      <c r="AX3" s="171">
        <f t="shared" si="4"/>
        <v>19932395.79999999</v>
      </c>
      <c r="AY3" s="171">
        <f t="shared" si="4"/>
        <v>20224577.199999988</v>
      </c>
      <c r="AZ3" s="171">
        <f t="shared" si="4"/>
        <v>20516758.599999987</v>
      </c>
      <c r="BA3" s="171">
        <f>Population!I6</f>
        <v>20808940</v>
      </c>
      <c r="BB3" s="171">
        <f t="shared" ref="BB3:BJ3" si="5">BA3+($BA$3*(BA6/100))</f>
        <v>21549953.5</v>
      </c>
      <c r="BC3" s="171">
        <f t="shared" si="5"/>
        <v>22290967</v>
      </c>
      <c r="BD3" s="171">
        <f t="shared" si="5"/>
        <v>23031980.5</v>
      </c>
      <c r="BE3" s="171">
        <f t="shared" si="5"/>
        <v>23772994</v>
      </c>
      <c r="BF3" s="171">
        <f t="shared" si="5"/>
        <v>24514007.5</v>
      </c>
      <c r="BG3" s="171">
        <f t="shared" si="5"/>
        <v>25255021</v>
      </c>
      <c r="BH3" s="171">
        <f t="shared" si="5"/>
        <v>25996034.5</v>
      </c>
      <c r="BI3" s="171">
        <f t="shared" si="5"/>
        <v>26737048</v>
      </c>
      <c r="BJ3" s="171">
        <f t="shared" si="5"/>
        <v>27478061.5</v>
      </c>
      <c r="BK3" s="171">
        <f>Population!J6</f>
        <v>28219075</v>
      </c>
      <c r="BL3" s="171">
        <f>BK3+($BK$3*(BK6/100))</f>
        <v>29223965.952278804</v>
      </c>
      <c r="BM3" s="171">
        <f>BL3+($BK$3*(BL6/100))</f>
        <v>30228856.904557608</v>
      </c>
      <c r="BN3" s="171">
        <f>Population!E49</f>
        <v>16183816.291676924</v>
      </c>
      <c r="BO3" s="578">
        <f>Population!F49</f>
        <v>16764765.500190305</v>
      </c>
      <c r="BP3" s="484">
        <f>Population!G49</f>
        <v>17366568.997753289</v>
      </c>
      <c r="BQ3" s="484">
        <f>Population!H49</f>
        <v>17989975.389175717</v>
      </c>
      <c r="BR3" s="355">
        <f>Population!I49</f>
        <v>18635760.151876695</v>
      </c>
      <c r="BS3" s="583"/>
    </row>
    <row r="4" spans="1:71" ht="16.2" thickBot="1" x14ac:dyDescent="0.35">
      <c r="A4" s="3"/>
      <c r="B4" s="21"/>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202"/>
      <c r="BP4" s="678"/>
      <c r="BR4" s="483"/>
      <c r="BS4" s="619"/>
    </row>
    <row r="5" spans="1:71" ht="31.2" x14ac:dyDescent="0.3">
      <c r="A5" s="79" t="s">
        <v>1</v>
      </c>
      <c r="B5" s="80" t="s">
        <v>23</v>
      </c>
      <c r="C5" s="144">
        <v>1951</v>
      </c>
      <c r="D5" s="144">
        <v>1952</v>
      </c>
      <c r="E5" s="144">
        <v>1953</v>
      </c>
      <c r="F5" s="144">
        <v>1954</v>
      </c>
      <c r="G5" s="144">
        <v>1955</v>
      </c>
      <c r="H5" s="144">
        <v>1956</v>
      </c>
      <c r="I5" s="144">
        <v>1957</v>
      </c>
      <c r="J5" s="144">
        <v>1958</v>
      </c>
      <c r="K5" s="144">
        <v>1959</v>
      </c>
      <c r="L5" s="144">
        <v>1960</v>
      </c>
      <c r="M5" s="144">
        <v>1961</v>
      </c>
      <c r="N5" s="144">
        <v>1962</v>
      </c>
      <c r="O5" s="144">
        <v>1963</v>
      </c>
      <c r="P5" s="144">
        <v>1964</v>
      </c>
      <c r="Q5" s="144">
        <v>1965</v>
      </c>
      <c r="R5" s="144">
        <v>1966</v>
      </c>
      <c r="S5" s="144">
        <v>1967</v>
      </c>
      <c r="T5" s="144">
        <v>1968</v>
      </c>
      <c r="U5" s="144">
        <v>1969</v>
      </c>
      <c r="V5" s="144">
        <v>1970</v>
      </c>
      <c r="W5" s="144">
        <v>1971</v>
      </c>
      <c r="X5" s="144">
        <v>1972</v>
      </c>
      <c r="Y5" s="144">
        <v>1973</v>
      </c>
      <c r="Z5" s="144">
        <v>1974</v>
      </c>
      <c r="AA5" s="144">
        <v>1975</v>
      </c>
      <c r="AB5" s="144">
        <v>1976</v>
      </c>
      <c r="AC5" s="144">
        <v>1977</v>
      </c>
      <c r="AD5" s="144">
        <v>1978</v>
      </c>
      <c r="AE5" s="144">
        <v>1979</v>
      </c>
      <c r="AF5" s="144">
        <v>1980</v>
      </c>
      <c r="AG5" s="144">
        <v>1981</v>
      </c>
      <c r="AH5" s="144">
        <v>1982</v>
      </c>
      <c r="AI5" s="144">
        <v>1983</v>
      </c>
      <c r="AJ5" s="144">
        <v>1984</v>
      </c>
      <c r="AK5" s="144">
        <v>1985</v>
      </c>
      <c r="AL5" s="144">
        <v>1986</v>
      </c>
      <c r="AM5" s="144">
        <v>1987</v>
      </c>
      <c r="AN5" s="144">
        <v>1988</v>
      </c>
      <c r="AO5" s="144">
        <v>1989</v>
      </c>
      <c r="AP5" s="144">
        <v>1990</v>
      </c>
      <c r="AQ5" s="144">
        <v>1991</v>
      </c>
      <c r="AR5" s="144">
        <v>1992</v>
      </c>
      <c r="AS5" s="144">
        <v>1993</v>
      </c>
      <c r="AT5" s="144">
        <v>1994</v>
      </c>
      <c r="AU5" s="144">
        <v>1995</v>
      </c>
      <c r="AV5" s="144">
        <v>1996</v>
      </c>
      <c r="AW5" s="144">
        <v>1997</v>
      </c>
      <c r="AX5" s="144">
        <v>1998</v>
      </c>
      <c r="AY5" s="144">
        <v>1999</v>
      </c>
      <c r="AZ5" s="144">
        <v>2000</v>
      </c>
      <c r="BA5" s="144">
        <v>2001</v>
      </c>
      <c r="BB5" s="144">
        <v>2002</v>
      </c>
      <c r="BC5" s="144">
        <v>2003</v>
      </c>
      <c r="BD5" s="144">
        <v>2004</v>
      </c>
      <c r="BE5" s="144">
        <v>2005</v>
      </c>
      <c r="BF5" s="144">
        <v>2006</v>
      </c>
      <c r="BG5" s="144">
        <v>2007</v>
      </c>
      <c r="BH5" s="144">
        <v>2008</v>
      </c>
      <c r="BI5" s="144">
        <v>2009</v>
      </c>
      <c r="BJ5" s="144">
        <v>2010</v>
      </c>
      <c r="BK5" s="144">
        <v>2011</v>
      </c>
      <c r="BL5" s="144">
        <v>2012</v>
      </c>
      <c r="BM5" s="144">
        <v>2013</v>
      </c>
      <c r="BN5" s="144">
        <v>2014</v>
      </c>
      <c r="BO5" s="481">
        <v>2015</v>
      </c>
      <c r="BP5" s="464">
        <v>2016</v>
      </c>
      <c r="BQ5" s="464">
        <v>2017</v>
      </c>
      <c r="BR5" s="353">
        <v>2018</v>
      </c>
    </row>
    <row r="6" spans="1:71" s="78" customFormat="1" ht="16.2" thickBot="1" x14ac:dyDescent="0.35">
      <c r="A6" s="208"/>
      <c r="B6" s="209"/>
      <c r="C6" s="199">
        <f t="shared" ref="C6:L6" si="6">((($M$3-$C$3)/$C$3)*100)/10</f>
        <v>1.5758888996508513</v>
      </c>
      <c r="D6" s="199">
        <f t="shared" si="6"/>
        <v>1.5758888996508513</v>
      </c>
      <c r="E6" s="199">
        <f t="shared" si="6"/>
        <v>1.5758888996508513</v>
      </c>
      <c r="F6" s="199">
        <f t="shared" si="6"/>
        <v>1.5758888996508513</v>
      </c>
      <c r="G6" s="199">
        <f t="shared" si="6"/>
        <v>1.5758888996508513</v>
      </c>
      <c r="H6" s="199">
        <f t="shared" si="6"/>
        <v>1.5758888996508513</v>
      </c>
      <c r="I6" s="199">
        <f t="shared" si="6"/>
        <v>1.5758888996508513</v>
      </c>
      <c r="J6" s="199">
        <f t="shared" si="6"/>
        <v>1.5758888996508513</v>
      </c>
      <c r="K6" s="199">
        <f t="shared" si="6"/>
        <v>1.5758888996508513</v>
      </c>
      <c r="L6" s="199">
        <f t="shared" si="6"/>
        <v>1.5758888996508513</v>
      </c>
      <c r="M6" s="199">
        <f t="shared" ref="M6:V6" si="7">((($W$3-$M$3)/$M$3)*100)/10</f>
        <v>3.3915312563152362</v>
      </c>
      <c r="N6" s="199">
        <f t="shared" si="7"/>
        <v>3.3915312563152362</v>
      </c>
      <c r="O6" s="199">
        <f t="shared" si="7"/>
        <v>3.3915312563152362</v>
      </c>
      <c r="P6" s="199">
        <f t="shared" si="7"/>
        <v>3.3915312563152362</v>
      </c>
      <c r="Q6" s="199">
        <f t="shared" si="7"/>
        <v>3.3915312563152362</v>
      </c>
      <c r="R6" s="199">
        <f t="shared" si="7"/>
        <v>3.3915312563152362</v>
      </c>
      <c r="S6" s="199">
        <f t="shared" si="7"/>
        <v>3.3915312563152362</v>
      </c>
      <c r="T6" s="199">
        <f t="shared" si="7"/>
        <v>3.3915312563152362</v>
      </c>
      <c r="U6" s="199">
        <f t="shared" si="7"/>
        <v>3.3915312563152362</v>
      </c>
      <c r="V6" s="199">
        <f t="shared" si="7"/>
        <v>3.3915312563152362</v>
      </c>
      <c r="W6" s="199">
        <f t="shared" ref="W6:AF6" si="8">((($AG$3-$W$3)/$W$3)*100)/10</f>
        <v>4.8616910127155792</v>
      </c>
      <c r="X6" s="199">
        <f t="shared" si="8"/>
        <v>4.8616910127155792</v>
      </c>
      <c r="Y6" s="199">
        <f t="shared" si="8"/>
        <v>4.8616910127155792</v>
      </c>
      <c r="Z6" s="199">
        <f t="shared" si="8"/>
        <v>4.8616910127155792</v>
      </c>
      <c r="AA6" s="199">
        <f t="shared" si="8"/>
        <v>4.8616910127155792</v>
      </c>
      <c r="AB6" s="199">
        <f t="shared" si="8"/>
        <v>4.8616910127155792</v>
      </c>
      <c r="AC6" s="199">
        <f t="shared" si="8"/>
        <v>4.8616910127155792</v>
      </c>
      <c r="AD6" s="199">
        <f t="shared" si="8"/>
        <v>4.8616910127155792</v>
      </c>
      <c r="AE6" s="199">
        <f t="shared" si="8"/>
        <v>4.8616910127155792</v>
      </c>
      <c r="AF6" s="199">
        <f t="shared" si="8"/>
        <v>4.8616910127155792</v>
      </c>
      <c r="AG6" s="199">
        <f t="shared" ref="AG6:AP6" si="9">((($AQ$3-$AG$3)/$AG$3)*100)/10</f>
        <v>4.323937648107206</v>
      </c>
      <c r="AH6" s="199">
        <f t="shared" si="9"/>
        <v>4.323937648107206</v>
      </c>
      <c r="AI6" s="199">
        <f t="shared" si="9"/>
        <v>4.323937648107206</v>
      </c>
      <c r="AJ6" s="199">
        <f t="shared" si="9"/>
        <v>4.323937648107206</v>
      </c>
      <c r="AK6" s="199">
        <f t="shared" si="9"/>
        <v>4.323937648107206</v>
      </c>
      <c r="AL6" s="199">
        <f t="shared" si="9"/>
        <v>4.323937648107206</v>
      </c>
      <c r="AM6" s="199">
        <f t="shared" si="9"/>
        <v>4.323937648107206</v>
      </c>
      <c r="AN6" s="199">
        <f t="shared" si="9"/>
        <v>4.323937648107206</v>
      </c>
      <c r="AO6" s="199">
        <f t="shared" si="9"/>
        <v>4.323937648107206</v>
      </c>
      <c r="AP6" s="199">
        <f t="shared" si="9"/>
        <v>4.323937648107206</v>
      </c>
      <c r="AQ6" s="199">
        <f t="shared" ref="AQ6:AZ6" si="10">((($BA$3-$AQ$3)/$AQ$3)*100)/10</f>
        <v>1.6334731471115034</v>
      </c>
      <c r="AR6" s="199">
        <f t="shared" si="10"/>
        <v>1.6334731471115034</v>
      </c>
      <c r="AS6" s="199">
        <f t="shared" si="10"/>
        <v>1.6334731471115034</v>
      </c>
      <c r="AT6" s="199">
        <f t="shared" si="10"/>
        <v>1.6334731471115034</v>
      </c>
      <c r="AU6" s="199">
        <f t="shared" si="10"/>
        <v>1.6334731471115034</v>
      </c>
      <c r="AV6" s="199">
        <f t="shared" si="10"/>
        <v>1.6334731471115034</v>
      </c>
      <c r="AW6" s="199">
        <f t="shared" si="10"/>
        <v>1.6334731471115034</v>
      </c>
      <c r="AX6" s="199">
        <f t="shared" si="10"/>
        <v>1.6334731471115034</v>
      </c>
      <c r="AY6" s="199">
        <f t="shared" si="10"/>
        <v>1.6334731471115034</v>
      </c>
      <c r="AZ6" s="199">
        <f t="shared" si="10"/>
        <v>1.6334731471115034</v>
      </c>
      <c r="BA6" s="199">
        <f t="shared" ref="BA6:BM6" si="11">((($BK$3-$BA$3)/$BA$3)*100)/10</f>
        <v>3.5610343438925769</v>
      </c>
      <c r="BB6" s="199">
        <f t="shared" si="11"/>
        <v>3.5610343438925769</v>
      </c>
      <c r="BC6" s="199">
        <f t="shared" si="11"/>
        <v>3.5610343438925769</v>
      </c>
      <c r="BD6" s="199">
        <f t="shared" si="11"/>
        <v>3.5610343438925769</v>
      </c>
      <c r="BE6" s="199">
        <f t="shared" si="11"/>
        <v>3.5610343438925769</v>
      </c>
      <c r="BF6" s="199">
        <f t="shared" si="11"/>
        <v>3.5610343438925769</v>
      </c>
      <c r="BG6" s="199">
        <f t="shared" si="11"/>
        <v>3.5610343438925769</v>
      </c>
      <c r="BH6" s="199">
        <f t="shared" si="11"/>
        <v>3.5610343438925769</v>
      </c>
      <c r="BI6" s="199">
        <f t="shared" si="11"/>
        <v>3.5610343438925769</v>
      </c>
      <c r="BJ6" s="199">
        <f t="shared" si="11"/>
        <v>3.5610343438925769</v>
      </c>
      <c r="BK6" s="199">
        <f t="shared" si="11"/>
        <v>3.5610343438925769</v>
      </c>
      <c r="BL6" s="199">
        <f>((($BK$3-$BA$3)/$BA$3)*100)/10</f>
        <v>3.5610343438925769</v>
      </c>
      <c r="BM6" s="199">
        <f t="shared" si="11"/>
        <v>3.5610343438925769</v>
      </c>
      <c r="BN6" s="199">
        <f>Population!D67</f>
        <v>3.589692307692308</v>
      </c>
      <c r="BO6" s="199">
        <f>Population!D67</f>
        <v>3.589692307692308</v>
      </c>
      <c r="BP6" s="199">
        <f>Population!D67</f>
        <v>3.589692307692308</v>
      </c>
      <c r="BQ6" s="199">
        <f>Population!D67</f>
        <v>3.589692307692308</v>
      </c>
      <c r="BR6" s="199">
        <f>Population!D67</f>
        <v>3.589692307692308</v>
      </c>
      <c r="BS6" s="478"/>
    </row>
    <row r="7" spans="1:71" ht="16.2" thickBot="1" x14ac:dyDescent="0.35">
      <c r="A7" s="3"/>
      <c r="B7" s="2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202"/>
      <c r="BP7" s="678"/>
      <c r="BQ7" s="678"/>
      <c r="BS7" s="619"/>
    </row>
    <row r="8" spans="1:71" ht="15.6" x14ac:dyDescent="0.3">
      <c r="A8" s="79" t="s">
        <v>2</v>
      </c>
      <c r="B8" s="80" t="s">
        <v>3</v>
      </c>
      <c r="C8" s="144">
        <v>1951</v>
      </c>
      <c r="D8" s="144">
        <v>1952</v>
      </c>
      <c r="E8" s="144">
        <v>1953</v>
      </c>
      <c r="F8" s="144">
        <v>1954</v>
      </c>
      <c r="G8" s="144">
        <v>1955</v>
      </c>
      <c r="H8" s="144">
        <v>1956</v>
      </c>
      <c r="I8" s="144">
        <v>1957</v>
      </c>
      <c r="J8" s="144">
        <v>1958</v>
      </c>
      <c r="K8" s="144">
        <v>1959</v>
      </c>
      <c r="L8" s="144">
        <v>1960</v>
      </c>
      <c r="M8" s="144">
        <v>1961</v>
      </c>
      <c r="N8" s="144">
        <v>1962</v>
      </c>
      <c r="O8" s="144">
        <v>1963</v>
      </c>
      <c r="P8" s="144">
        <v>1964</v>
      </c>
      <c r="Q8" s="144">
        <v>1965</v>
      </c>
      <c r="R8" s="144">
        <v>1966</v>
      </c>
      <c r="S8" s="144">
        <v>1967</v>
      </c>
      <c r="T8" s="144">
        <v>1968</v>
      </c>
      <c r="U8" s="144">
        <v>1969</v>
      </c>
      <c r="V8" s="144">
        <v>1970</v>
      </c>
      <c r="W8" s="144">
        <v>1971</v>
      </c>
      <c r="X8" s="144">
        <v>1972</v>
      </c>
      <c r="Y8" s="144">
        <v>1973</v>
      </c>
      <c r="Z8" s="144">
        <v>1974</v>
      </c>
      <c r="AA8" s="144">
        <v>1975</v>
      </c>
      <c r="AB8" s="144">
        <v>1976</v>
      </c>
      <c r="AC8" s="144">
        <v>1977</v>
      </c>
      <c r="AD8" s="144">
        <v>1978</v>
      </c>
      <c r="AE8" s="144">
        <v>1979</v>
      </c>
      <c r="AF8" s="144">
        <v>1980</v>
      </c>
      <c r="AG8" s="144">
        <v>1981</v>
      </c>
      <c r="AH8" s="144">
        <v>1982</v>
      </c>
      <c r="AI8" s="144">
        <v>1983</v>
      </c>
      <c r="AJ8" s="144">
        <v>1984</v>
      </c>
      <c r="AK8" s="144">
        <v>1985</v>
      </c>
      <c r="AL8" s="144">
        <v>1986</v>
      </c>
      <c r="AM8" s="144">
        <v>1987</v>
      </c>
      <c r="AN8" s="144">
        <v>1988</v>
      </c>
      <c r="AO8" s="144">
        <v>1989</v>
      </c>
      <c r="AP8" s="144">
        <v>1990</v>
      </c>
      <c r="AQ8" s="144">
        <v>1991</v>
      </c>
      <c r="AR8" s="144">
        <v>1992</v>
      </c>
      <c r="AS8" s="144">
        <v>1993</v>
      </c>
      <c r="AT8" s="144">
        <v>1994</v>
      </c>
      <c r="AU8" s="144">
        <v>1995</v>
      </c>
      <c r="AV8" s="144">
        <v>1996</v>
      </c>
      <c r="AW8" s="144">
        <v>1997</v>
      </c>
      <c r="AX8" s="144">
        <v>1998</v>
      </c>
      <c r="AY8" s="144">
        <v>1999</v>
      </c>
      <c r="AZ8" s="144">
        <v>2000</v>
      </c>
      <c r="BA8" s="144">
        <v>2001</v>
      </c>
      <c r="BB8" s="144">
        <v>2002</v>
      </c>
      <c r="BC8" s="144">
        <v>2003</v>
      </c>
      <c r="BD8" s="144">
        <v>2004</v>
      </c>
      <c r="BE8" s="144">
        <v>2005</v>
      </c>
      <c r="BF8" s="144">
        <v>2006</v>
      </c>
      <c r="BG8" s="144">
        <v>2007</v>
      </c>
      <c r="BH8" s="144">
        <v>2008</v>
      </c>
      <c r="BI8" s="144">
        <v>2009</v>
      </c>
      <c r="BJ8" s="144">
        <v>2010</v>
      </c>
      <c r="BK8" s="144">
        <v>2011</v>
      </c>
      <c r="BL8" s="144">
        <v>2012</v>
      </c>
      <c r="BM8" s="144">
        <v>2013</v>
      </c>
      <c r="BN8" s="144">
        <v>2014</v>
      </c>
      <c r="BO8" s="481">
        <v>2015</v>
      </c>
      <c r="BP8" s="464">
        <v>2016</v>
      </c>
      <c r="BQ8" s="464">
        <v>2017</v>
      </c>
      <c r="BR8" s="353">
        <v>2018</v>
      </c>
    </row>
    <row r="9" spans="1:71" s="78" customFormat="1" ht="16.2" thickBot="1" x14ac:dyDescent="0.35">
      <c r="A9" s="59"/>
      <c r="B9" s="189"/>
      <c r="C9" s="196">
        <f t="shared" ref="C9:K9" si="12">D9-($M$9*(C12/100))</f>
        <v>0.28049994401826056</v>
      </c>
      <c r="D9" s="196">
        <f t="shared" si="12"/>
        <v>0.2841448585450515</v>
      </c>
      <c r="E9" s="196">
        <f t="shared" si="12"/>
        <v>0.28778977307184245</v>
      </c>
      <c r="F9" s="196">
        <f t="shared" si="12"/>
        <v>0.29143468759863339</v>
      </c>
      <c r="G9" s="196">
        <f t="shared" si="12"/>
        <v>0.29507960212542433</v>
      </c>
      <c r="H9" s="196">
        <f t="shared" si="12"/>
        <v>0.29872451665221528</v>
      </c>
      <c r="I9" s="196">
        <f t="shared" si="12"/>
        <v>0.30236943117900622</v>
      </c>
      <c r="J9" s="196">
        <f t="shared" si="12"/>
        <v>0.30601434570579716</v>
      </c>
      <c r="K9" s="196">
        <f t="shared" si="12"/>
        <v>0.30965926023258811</v>
      </c>
      <c r="L9" s="196">
        <f>M9-($M$9*(L12/100))</f>
        <v>0.31330417475937905</v>
      </c>
      <c r="M9" s="196">
        <f t="shared" ref="M9:U9" si="13">N9-($W$9*(M12/100))</f>
        <v>0.31694908928616999</v>
      </c>
      <c r="N9" s="196">
        <f t="shared" si="13"/>
        <v>0.32058852698923301</v>
      </c>
      <c r="O9" s="196">
        <f t="shared" si="13"/>
        <v>0.32422796469229603</v>
      </c>
      <c r="P9" s="196">
        <f t="shared" si="13"/>
        <v>0.32786740239535905</v>
      </c>
      <c r="Q9" s="196">
        <f t="shared" si="13"/>
        <v>0.33150684009842207</v>
      </c>
      <c r="R9" s="196">
        <f t="shared" si="13"/>
        <v>0.33514627780148509</v>
      </c>
      <c r="S9" s="196">
        <f t="shared" si="13"/>
        <v>0.33878571550454811</v>
      </c>
      <c r="T9" s="196">
        <f t="shared" si="13"/>
        <v>0.34242515320761113</v>
      </c>
      <c r="U9" s="196">
        <f t="shared" si="13"/>
        <v>0.34606459091067415</v>
      </c>
      <c r="V9" s="196">
        <f>W9-($W$9*(V12/100))</f>
        <v>0.34970402861373717</v>
      </c>
      <c r="W9" s="196">
        <f t="shared" ref="W9:AE9" si="14">X9-($AG$9*(W12/100))</f>
        <v>0.35334346631680019</v>
      </c>
      <c r="X9" s="196">
        <f t="shared" si="14"/>
        <v>0.35943273824512018</v>
      </c>
      <c r="Y9" s="196">
        <f t="shared" si="14"/>
        <v>0.36552201017344016</v>
      </c>
      <c r="Z9" s="196">
        <f t="shared" si="14"/>
        <v>0.37161128210176014</v>
      </c>
      <c r="AA9" s="196">
        <f t="shared" si="14"/>
        <v>0.37770055403008013</v>
      </c>
      <c r="AB9" s="196">
        <f t="shared" si="14"/>
        <v>0.38378982595840011</v>
      </c>
      <c r="AC9" s="196">
        <f t="shared" si="14"/>
        <v>0.38987909788672009</v>
      </c>
      <c r="AD9" s="196">
        <f t="shared" si="14"/>
        <v>0.39596836981504008</v>
      </c>
      <c r="AE9" s="196">
        <f t="shared" si="14"/>
        <v>0.40205764174336006</v>
      </c>
      <c r="AF9" s="196">
        <f>AG9-($AG$9*(AF12/100))</f>
        <v>0.40814691367168004</v>
      </c>
      <c r="AG9" s="196">
        <f t="shared" ref="AG9:AO9" si="15">AH9-($AQ$9*(AG12/100))</f>
        <v>0.41423618560000003</v>
      </c>
      <c r="AH9" s="196">
        <f t="shared" si="15"/>
        <v>0.41735409237333337</v>
      </c>
      <c r="AI9" s="196">
        <f t="shared" si="15"/>
        <v>0.42047199914666672</v>
      </c>
      <c r="AJ9" s="196">
        <f t="shared" si="15"/>
        <v>0.42358990592000006</v>
      </c>
      <c r="AK9" s="196">
        <f t="shared" si="15"/>
        <v>0.42670781269333341</v>
      </c>
      <c r="AL9" s="196">
        <f t="shared" si="15"/>
        <v>0.42982571946666676</v>
      </c>
      <c r="AM9" s="196">
        <f t="shared" si="15"/>
        <v>0.4329436262400001</v>
      </c>
      <c r="AN9" s="196">
        <f t="shared" si="15"/>
        <v>0.43606153301333345</v>
      </c>
      <c r="AO9" s="196">
        <f t="shared" si="15"/>
        <v>0.43917943978666679</v>
      </c>
      <c r="AP9" s="196">
        <f>AQ9-($AQ$9*(AP12/100))</f>
        <v>0.44229734656000014</v>
      </c>
      <c r="AQ9" s="196">
        <f t="shared" ref="AQ9:AY9" si="16">AR9-($BA$9*AQ12%)</f>
        <v>0.44541525333333348</v>
      </c>
      <c r="AR9" s="196">
        <f t="shared" si="16"/>
        <v>0.4516043946666668</v>
      </c>
      <c r="AS9" s="196">
        <f t="shared" si="16"/>
        <v>0.45779353600000011</v>
      </c>
      <c r="AT9" s="196">
        <f t="shared" si="16"/>
        <v>0.46398267733333343</v>
      </c>
      <c r="AU9" s="196">
        <f t="shared" si="16"/>
        <v>0.47017181866666674</v>
      </c>
      <c r="AV9" s="196">
        <f t="shared" si="16"/>
        <v>0.47636096000000006</v>
      </c>
      <c r="AW9" s="196">
        <f t="shared" si="16"/>
        <v>0.48255010133333337</v>
      </c>
      <c r="AX9" s="196">
        <f t="shared" si="16"/>
        <v>0.48873924266666668</v>
      </c>
      <c r="AY9" s="196">
        <f t="shared" si="16"/>
        <v>0.494928384</v>
      </c>
      <c r="AZ9" s="196">
        <f>BA9-($BA$9*AZ12%)</f>
        <v>0.50111752533333331</v>
      </c>
      <c r="BA9" s="196">
        <f>BB9-($BE$9*BA12%)</f>
        <v>0.50730666666666668</v>
      </c>
      <c r="BB9" s="196">
        <f>BC9-($BE$9*BB12%)</f>
        <v>0.51381333333333334</v>
      </c>
      <c r="BC9" s="196">
        <f>BD9-($BE$9*BC12%)</f>
        <v>0.52032</v>
      </c>
      <c r="BD9" s="196">
        <f>BE9-($BE$9*BD12%)</f>
        <v>0.52682666666666667</v>
      </c>
      <c r="BE9" s="196">
        <f>'Per Capita Generation'!E7</f>
        <v>0.53333333333333333</v>
      </c>
      <c r="BF9" s="196">
        <f t="shared" ref="BF9:BK9" si="17">BE9+($BE$9*(BE12/100))</f>
        <v>0.53983999999999999</v>
      </c>
      <c r="BG9" s="196">
        <f t="shared" si="17"/>
        <v>0.54634666666666665</v>
      </c>
      <c r="BH9" s="196">
        <f t="shared" si="17"/>
        <v>0.55285333333333331</v>
      </c>
      <c r="BI9" s="196">
        <f t="shared" si="17"/>
        <v>0.55935999999999997</v>
      </c>
      <c r="BJ9" s="196">
        <f t="shared" si="17"/>
        <v>0.56586666666666663</v>
      </c>
      <c r="BK9" s="196">
        <f t="shared" si="17"/>
        <v>0.57237333333333329</v>
      </c>
      <c r="BL9" s="196">
        <f>BK9+($BK$9*(BK12/100))</f>
        <v>0.57935628799999994</v>
      </c>
      <c r="BM9" s="196">
        <f>BL9+($BK$9*(BL12/100))</f>
        <v>0.58633924266666659</v>
      </c>
      <c r="BN9" s="196">
        <f>(0.44+0.59)/2</f>
        <v>0.51500000000000001</v>
      </c>
      <c r="BO9" s="579">
        <f>BN9+($BN$9*BN12/100)</f>
        <v>0.52128300000000005</v>
      </c>
      <c r="BP9" s="488">
        <f>BO9+($BN$9*BO12/100)</f>
        <v>0.52756600000000009</v>
      </c>
      <c r="BQ9" s="488">
        <f>BP9+($BN$9*BP12/100)</f>
        <v>0.53384900000000013</v>
      </c>
      <c r="BR9" s="661">
        <f>BQ9+($BN$9*BQ12/100)</f>
        <v>0.54013200000000017</v>
      </c>
    </row>
    <row r="10" spans="1:71" ht="16.2" thickBot="1" x14ac:dyDescent="0.35">
      <c r="A10" s="6"/>
      <c r="B10" s="23"/>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202"/>
      <c r="BF10" s="6"/>
      <c r="BG10" s="6"/>
      <c r="BH10" s="6"/>
      <c r="BI10" s="6"/>
      <c r="BJ10" s="6"/>
      <c r="BK10" s="6"/>
      <c r="BL10" s="6"/>
      <c r="BM10" s="6"/>
      <c r="BN10" s="202"/>
      <c r="BP10" s="678"/>
      <c r="BR10" s="483"/>
      <c r="BS10" s="619"/>
    </row>
    <row r="11" spans="1:71" ht="31.2" x14ac:dyDescent="0.3">
      <c r="A11" s="79" t="s">
        <v>4</v>
      </c>
      <c r="B11" s="80" t="s">
        <v>3</v>
      </c>
      <c r="C11" s="144">
        <v>1951</v>
      </c>
      <c r="D11" s="144">
        <v>1952</v>
      </c>
      <c r="E11" s="144">
        <v>1953</v>
      </c>
      <c r="F11" s="144">
        <v>1954</v>
      </c>
      <c r="G11" s="144">
        <v>1955</v>
      </c>
      <c r="H11" s="144">
        <v>1956</v>
      </c>
      <c r="I11" s="144">
        <v>1957</v>
      </c>
      <c r="J11" s="144">
        <v>1958</v>
      </c>
      <c r="K11" s="144">
        <v>1959</v>
      </c>
      <c r="L11" s="144">
        <v>1960</v>
      </c>
      <c r="M11" s="144">
        <v>1961</v>
      </c>
      <c r="N11" s="144">
        <v>1962</v>
      </c>
      <c r="O11" s="144">
        <v>1963</v>
      </c>
      <c r="P11" s="144">
        <v>1964</v>
      </c>
      <c r="Q11" s="144">
        <v>1965</v>
      </c>
      <c r="R11" s="144">
        <v>1966</v>
      </c>
      <c r="S11" s="144">
        <v>1967</v>
      </c>
      <c r="T11" s="144">
        <v>1968</v>
      </c>
      <c r="U11" s="144">
        <v>1969</v>
      </c>
      <c r="V11" s="144">
        <v>1970</v>
      </c>
      <c r="W11" s="144">
        <v>1971</v>
      </c>
      <c r="X11" s="144">
        <v>1972</v>
      </c>
      <c r="Y11" s="144">
        <v>1973</v>
      </c>
      <c r="Z11" s="144">
        <v>1974</v>
      </c>
      <c r="AA11" s="144">
        <v>1975</v>
      </c>
      <c r="AB11" s="144">
        <v>1976</v>
      </c>
      <c r="AC11" s="144">
        <v>1977</v>
      </c>
      <c r="AD11" s="144">
        <v>1978</v>
      </c>
      <c r="AE11" s="144">
        <v>1979</v>
      </c>
      <c r="AF11" s="144">
        <v>1980</v>
      </c>
      <c r="AG11" s="144">
        <v>1981</v>
      </c>
      <c r="AH11" s="144">
        <v>1982</v>
      </c>
      <c r="AI11" s="144">
        <v>1983</v>
      </c>
      <c r="AJ11" s="144">
        <v>1984</v>
      </c>
      <c r="AK11" s="144">
        <v>1985</v>
      </c>
      <c r="AL11" s="144">
        <v>1986</v>
      </c>
      <c r="AM11" s="144">
        <v>1987</v>
      </c>
      <c r="AN11" s="144">
        <v>1988</v>
      </c>
      <c r="AO11" s="144">
        <v>1989</v>
      </c>
      <c r="AP11" s="144">
        <v>1990</v>
      </c>
      <c r="AQ11" s="144">
        <v>1991</v>
      </c>
      <c r="AR11" s="144">
        <v>1992</v>
      </c>
      <c r="AS11" s="144">
        <v>1993</v>
      </c>
      <c r="AT11" s="144">
        <v>1994</v>
      </c>
      <c r="AU11" s="144">
        <v>1995</v>
      </c>
      <c r="AV11" s="144">
        <v>1996</v>
      </c>
      <c r="AW11" s="144">
        <v>1997</v>
      </c>
      <c r="AX11" s="144">
        <v>1998</v>
      </c>
      <c r="AY11" s="144">
        <v>1999</v>
      </c>
      <c r="AZ11" s="144">
        <v>2000</v>
      </c>
      <c r="BA11" s="144">
        <v>2001</v>
      </c>
      <c r="BB11" s="144">
        <v>2002</v>
      </c>
      <c r="BC11" s="144">
        <v>2003</v>
      </c>
      <c r="BD11" s="144">
        <v>2004</v>
      </c>
      <c r="BE11" s="144">
        <v>2005</v>
      </c>
      <c r="BF11" s="144">
        <v>2006</v>
      </c>
      <c r="BG11" s="144">
        <v>2007</v>
      </c>
      <c r="BH11" s="144">
        <v>2008</v>
      </c>
      <c r="BI11" s="144">
        <v>2009</v>
      </c>
      <c r="BJ11" s="144">
        <v>2010</v>
      </c>
      <c r="BK11" s="144">
        <v>2011</v>
      </c>
      <c r="BL11" s="144">
        <v>2012</v>
      </c>
      <c r="BM11" s="144">
        <v>2013</v>
      </c>
      <c r="BN11" s="144">
        <v>2014</v>
      </c>
      <c r="BO11" s="481">
        <v>2015</v>
      </c>
      <c r="BP11" s="464">
        <v>2016</v>
      </c>
      <c r="BQ11" s="464">
        <v>2017</v>
      </c>
      <c r="BR11" s="353">
        <v>2018</v>
      </c>
    </row>
    <row r="12" spans="1:71" s="78" customFormat="1" ht="16.2" thickBot="1" x14ac:dyDescent="0.35">
      <c r="A12" s="58"/>
      <c r="B12" s="62"/>
      <c r="C12" s="201">
        <v>1.1499999999999999</v>
      </c>
      <c r="D12" s="201">
        <v>1.1499999999999999</v>
      </c>
      <c r="E12" s="201">
        <v>1.1499999999999999</v>
      </c>
      <c r="F12" s="201">
        <v>1.1499999999999999</v>
      </c>
      <c r="G12" s="201">
        <v>1.1499999999999999</v>
      </c>
      <c r="H12" s="201">
        <v>1.1499999999999999</v>
      </c>
      <c r="I12" s="201">
        <v>1.1499999999999999</v>
      </c>
      <c r="J12" s="201">
        <v>1.1499999999999999</v>
      </c>
      <c r="K12" s="201">
        <v>1.1499999999999999</v>
      </c>
      <c r="L12" s="201">
        <v>1.1499999999999999</v>
      </c>
      <c r="M12" s="201">
        <v>1.03</v>
      </c>
      <c r="N12" s="201">
        <v>1.03</v>
      </c>
      <c r="O12" s="201">
        <v>1.03</v>
      </c>
      <c r="P12" s="201">
        <v>1.03</v>
      </c>
      <c r="Q12" s="201">
        <v>1.03</v>
      </c>
      <c r="R12" s="201">
        <v>1.03</v>
      </c>
      <c r="S12" s="201">
        <v>1.03</v>
      </c>
      <c r="T12" s="201">
        <v>1.03</v>
      </c>
      <c r="U12" s="201">
        <v>1.03</v>
      </c>
      <c r="V12" s="201">
        <v>1.03</v>
      </c>
      <c r="W12" s="201">
        <v>1.47</v>
      </c>
      <c r="X12" s="201">
        <v>1.47</v>
      </c>
      <c r="Y12" s="201">
        <v>1.47</v>
      </c>
      <c r="Z12" s="201">
        <v>1.47</v>
      </c>
      <c r="AA12" s="201">
        <v>1.47</v>
      </c>
      <c r="AB12" s="201">
        <v>1.47</v>
      </c>
      <c r="AC12" s="201">
        <v>1.47</v>
      </c>
      <c r="AD12" s="201">
        <v>1.47</v>
      </c>
      <c r="AE12" s="201">
        <v>1.47</v>
      </c>
      <c r="AF12" s="201">
        <v>1.47</v>
      </c>
      <c r="AG12" s="201">
        <v>0.7</v>
      </c>
      <c r="AH12" s="201">
        <v>0.7</v>
      </c>
      <c r="AI12" s="201">
        <v>0.7</v>
      </c>
      <c r="AJ12" s="201">
        <v>0.7</v>
      </c>
      <c r="AK12" s="201">
        <v>0.7</v>
      </c>
      <c r="AL12" s="201">
        <v>0.7</v>
      </c>
      <c r="AM12" s="201">
        <v>0.7</v>
      </c>
      <c r="AN12" s="201">
        <v>0.7</v>
      </c>
      <c r="AO12" s="201">
        <v>0.7</v>
      </c>
      <c r="AP12" s="201">
        <v>0.7</v>
      </c>
      <c r="AQ12" s="201">
        <v>1.22</v>
      </c>
      <c r="AR12" s="201">
        <v>1.22</v>
      </c>
      <c r="AS12" s="201">
        <v>1.22</v>
      </c>
      <c r="AT12" s="201">
        <v>1.22</v>
      </c>
      <c r="AU12" s="201">
        <v>1.22</v>
      </c>
      <c r="AV12" s="201">
        <v>1.22</v>
      </c>
      <c r="AW12" s="201">
        <v>1.22</v>
      </c>
      <c r="AX12" s="201">
        <v>1.22</v>
      </c>
      <c r="AY12" s="201">
        <v>1.22</v>
      </c>
      <c r="AZ12" s="201">
        <v>1.22</v>
      </c>
      <c r="BA12" s="201">
        <v>1.22</v>
      </c>
      <c r="BB12" s="201">
        <v>1.22</v>
      </c>
      <c r="BC12" s="201">
        <v>1.22</v>
      </c>
      <c r="BD12" s="201">
        <v>1.22</v>
      </c>
      <c r="BE12" s="201">
        <v>1.22</v>
      </c>
      <c r="BF12" s="201">
        <v>1.22</v>
      </c>
      <c r="BG12" s="201">
        <v>1.22</v>
      </c>
      <c r="BH12" s="201">
        <v>1.22</v>
      </c>
      <c r="BI12" s="201">
        <v>1.22</v>
      </c>
      <c r="BJ12" s="201">
        <v>1.22</v>
      </c>
      <c r="BK12" s="201">
        <v>1.22</v>
      </c>
      <c r="BL12" s="201">
        <v>1.22</v>
      </c>
      <c r="BM12" s="201">
        <v>1.22</v>
      </c>
      <c r="BN12" s="201">
        <v>1.22</v>
      </c>
      <c r="BO12" s="580">
        <v>1.22</v>
      </c>
      <c r="BP12" s="201">
        <v>1.22</v>
      </c>
      <c r="BQ12" s="580">
        <v>1.22</v>
      </c>
      <c r="BR12" s="658">
        <v>1.22</v>
      </c>
    </row>
    <row r="13" spans="1:71" ht="16.2" thickBot="1" x14ac:dyDescent="0.35">
      <c r="A13" s="6"/>
      <c r="B13" s="23"/>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202"/>
      <c r="BP13" s="483"/>
      <c r="BQ13" s="483"/>
      <c r="BR13" s="678"/>
    </row>
    <row r="14" spans="1:71" ht="15.6" x14ac:dyDescent="0.3">
      <c r="A14" s="79" t="s">
        <v>5</v>
      </c>
      <c r="B14" s="80" t="s">
        <v>263</v>
      </c>
      <c r="C14" s="144">
        <v>1951</v>
      </c>
      <c r="D14" s="144">
        <v>1952</v>
      </c>
      <c r="E14" s="144">
        <v>1953</v>
      </c>
      <c r="F14" s="144">
        <v>1954</v>
      </c>
      <c r="G14" s="144">
        <v>1955</v>
      </c>
      <c r="H14" s="144">
        <v>1956</v>
      </c>
      <c r="I14" s="144">
        <v>1957</v>
      </c>
      <c r="J14" s="144">
        <v>1958</v>
      </c>
      <c r="K14" s="144">
        <v>1959</v>
      </c>
      <c r="L14" s="144">
        <v>1960</v>
      </c>
      <c r="M14" s="144">
        <v>1961</v>
      </c>
      <c r="N14" s="144">
        <v>1962</v>
      </c>
      <c r="O14" s="144">
        <v>1963</v>
      </c>
      <c r="P14" s="144">
        <v>1964</v>
      </c>
      <c r="Q14" s="144">
        <v>1965</v>
      </c>
      <c r="R14" s="144">
        <v>1966</v>
      </c>
      <c r="S14" s="144">
        <v>1967</v>
      </c>
      <c r="T14" s="144">
        <v>1968</v>
      </c>
      <c r="U14" s="144">
        <v>1969</v>
      </c>
      <c r="V14" s="144">
        <v>1970</v>
      </c>
      <c r="W14" s="144">
        <v>1971</v>
      </c>
      <c r="X14" s="144">
        <v>1972</v>
      </c>
      <c r="Y14" s="144">
        <v>1973</v>
      </c>
      <c r="Z14" s="144">
        <v>1974</v>
      </c>
      <c r="AA14" s="144">
        <v>1975</v>
      </c>
      <c r="AB14" s="144">
        <v>1976</v>
      </c>
      <c r="AC14" s="144">
        <v>1977</v>
      </c>
      <c r="AD14" s="144">
        <v>1978</v>
      </c>
      <c r="AE14" s="144">
        <v>1979</v>
      </c>
      <c r="AF14" s="144">
        <v>1980</v>
      </c>
      <c r="AG14" s="144">
        <v>1981</v>
      </c>
      <c r="AH14" s="144">
        <v>1982</v>
      </c>
      <c r="AI14" s="144">
        <v>1983</v>
      </c>
      <c r="AJ14" s="144">
        <v>1984</v>
      </c>
      <c r="AK14" s="144">
        <v>1985</v>
      </c>
      <c r="AL14" s="144">
        <v>1986</v>
      </c>
      <c r="AM14" s="144">
        <v>1987</v>
      </c>
      <c r="AN14" s="144">
        <v>1988</v>
      </c>
      <c r="AO14" s="144">
        <v>1989</v>
      </c>
      <c r="AP14" s="144">
        <v>1990</v>
      </c>
      <c r="AQ14" s="144">
        <v>1991</v>
      </c>
      <c r="AR14" s="144">
        <v>1992</v>
      </c>
      <c r="AS14" s="144">
        <v>1993</v>
      </c>
      <c r="AT14" s="144">
        <v>1994</v>
      </c>
      <c r="AU14" s="144">
        <v>1995</v>
      </c>
      <c r="AV14" s="144">
        <v>1996</v>
      </c>
      <c r="AW14" s="144">
        <v>1997</v>
      </c>
      <c r="AX14" s="144">
        <v>1998</v>
      </c>
      <c r="AY14" s="144">
        <v>1999</v>
      </c>
      <c r="AZ14" s="144">
        <v>2000</v>
      </c>
      <c r="BA14" s="144">
        <v>2001</v>
      </c>
      <c r="BB14" s="144">
        <v>2002</v>
      </c>
      <c r="BC14" s="144">
        <v>2003</v>
      </c>
      <c r="BD14" s="144">
        <v>2004</v>
      </c>
      <c r="BE14" s="144">
        <v>2005</v>
      </c>
      <c r="BF14" s="144">
        <v>2006</v>
      </c>
      <c r="BG14" s="144">
        <v>2007</v>
      </c>
      <c r="BH14" s="144">
        <v>2008</v>
      </c>
      <c r="BI14" s="144">
        <v>2009</v>
      </c>
      <c r="BJ14" s="144">
        <v>2010</v>
      </c>
      <c r="BK14" s="144">
        <v>2011</v>
      </c>
      <c r="BL14" s="144">
        <v>2012</v>
      </c>
      <c r="BM14" s="144">
        <v>2013</v>
      </c>
      <c r="BN14" s="144">
        <v>2014</v>
      </c>
      <c r="BO14" s="481">
        <v>2015</v>
      </c>
      <c r="BP14" s="464">
        <v>2016</v>
      </c>
      <c r="BQ14" s="464">
        <v>2017</v>
      </c>
      <c r="BR14" s="353">
        <v>2018</v>
      </c>
    </row>
    <row r="15" spans="1:71" s="19" customFormat="1" ht="16.2" thickBot="1" x14ac:dyDescent="0.35">
      <c r="A15" s="311"/>
      <c r="B15" s="312"/>
      <c r="C15" s="307">
        <f t="shared" ref="C15:AX15" si="18">C9*C3*365/10^6</f>
        <v>554.94631355718411</v>
      </c>
      <c r="D15" s="307">
        <f t="shared" si="18"/>
        <v>571.01645767481079</v>
      </c>
      <c r="E15" s="307">
        <f t="shared" si="18"/>
        <v>587.31388174627989</v>
      </c>
      <c r="F15" s="307">
        <f t="shared" si="18"/>
        <v>603.83858577159117</v>
      </c>
      <c r="G15" s="307">
        <f t="shared" si="18"/>
        <v>620.59056975074498</v>
      </c>
      <c r="H15" s="307">
        <f t="shared" si="18"/>
        <v>637.56983368374108</v>
      </c>
      <c r="I15" s="307">
        <f t="shared" si="18"/>
        <v>654.7763775705796</v>
      </c>
      <c r="J15" s="307">
        <f t="shared" si="18"/>
        <v>672.21020141126053</v>
      </c>
      <c r="K15" s="307">
        <f t="shared" si="18"/>
        <v>689.87130520578387</v>
      </c>
      <c r="L15" s="307">
        <f t="shared" si="18"/>
        <v>707.7596889541494</v>
      </c>
      <c r="M15" s="307">
        <f t="shared" si="18"/>
        <v>725.87535265635756</v>
      </c>
      <c r="N15" s="307">
        <f t="shared" si="18"/>
        <v>759.111350611739</v>
      </c>
      <c r="O15" s="307">
        <f t="shared" si="18"/>
        <v>792.91271842556512</v>
      </c>
      <c r="P15" s="307">
        <f t="shared" si="18"/>
        <v>827.27945609783615</v>
      </c>
      <c r="Q15" s="307">
        <f t="shared" si="18"/>
        <v>862.21156362855186</v>
      </c>
      <c r="R15" s="307">
        <f t="shared" si="18"/>
        <v>897.70904101771202</v>
      </c>
      <c r="S15" s="307">
        <f t="shared" si="18"/>
        <v>933.77188826531722</v>
      </c>
      <c r="T15" s="307">
        <f t="shared" si="18"/>
        <v>970.40010537136686</v>
      </c>
      <c r="U15" s="307">
        <f t="shared" si="18"/>
        <v>1007.5936923358613</v>
      </c>
      <c r="V15" s="307">
        <f t="shared" si="18"/>
        <v>1045.3526491588007</v>
      </c>
      <c r="W15" s="307">
        <f t="shared" si="18"/>
        <v>1083.676975840184</v>
      </c>
      <c r="X15" s="307">
        <f t="shared" si="18"/>
        <v>1155.9452627424682</v>
      </c>
      <c r="Y15" s="307">
        <f t="shared" si="18"/>
        <v>1230.0294227614622</v>
      </c>
      <c r="Z15" s="307">
        <f t="shared" si="18"/>
        <v>1305.9294558971669</v>
      </c>
      <c r="AA15" s="307">
        <f t="shared" si="18"/>
        <v>1383.6453621495818</v>
      </c>
      <c r="AB15" s="307">
        <f t="shared" si="18"/>
        <v>1463.1771415187072</v>
      </c>
      <c r="AC15" s="307">
        <f t="shared" si="18"/>
        <v>1544.5247940045429</v>
      </c>
      <c r="AD15" s="307">
        <f t="shared" si="18"/>
        <v>1627.6883196070889</v>
      </c>
      <c r="AE15" s="307">
        <f t="shared" si="18"/>
        <v>1712.6677183263455</v>
      </c>
      <c r="AF15" s="307">
        <f t="shared" si="18"/>
        <v>1799.4629901623123</v>
      </c>
      <c r="AG15" s="307">
        <f t="shared" si="18"/>
        <v>1888.0741351149888</v>
      </c>
      <c r="AH15" s="307">
        <f t="shared" si="18"/>
        <v>1984.5390823752196</v>
      </c>
      <c r="AI15" s="307">
        <f t="shared" si="18"/>
        <v>2082.2330060622608</v>
      </c>
      <c r="AJ15" s="307">
        <f t="shared" si="18"/>
        <v>2181.1559061761122</v>
      </c>
      <c r="AK15" s="307">
        <f t="shared" si="18"/>
        <v>2281.3077827167745</v>
      </c>
      <c r="AL15" s="307">
        <f t="shared" si="18"/>
        <v>2382.6886356842474</v>
      </c>
      <c r="AM15" s="307">
        <f t="shared" si="18"/>
        <v>2485.2984650785302</v>
      </c>
      <c r="AN15" s="307">
        <f t="shared" si="18"/>
        <v>2589.1372708996241</v>
      </c>
      <c r="AO15" s="307">
        <f t="shared" si="18"/>
        <v>2694.2050531475288</v>
      </c>
      <c r="AP15" s="307">
        <f t="shared" si="18"/>
        <v>2800.5018118222433</v>
      </c>
      <c r="AQ15" s="307">
        <f t="shared" si="18"/>
        <v>2908.0275469237686</v>
      </c>
      <c r="AR15" s="307">
        <f t="shared" si="18"/>
        <v>2996.5971165502333</v>
      </c>
      <c r="AS15" s="307">
        <f t="shared" si="18"/>
        <v>3086.4867831217848</v>
      </c>
      <c r="AT15" s="307">
        <f t="shared" si="18"/>
        <v>3177.6965466384236</v>
      </c>
      <c r="AU15" s="307">
        <f t="shared" si="18"/>
        <v>3270.2264071001496</v>
      </c>
      <c r="AV15" s="307">
        <f t="shared" si="18"/>
        <v>3364.0763645069619</v>
      </c>
      <c r="AW15" s="307">
        <f t="shared" si="18"/>
        <v>3459.2464188588624</v>
      </c>
      <c r="AX15" s="307">
        <f t="shared" si="18"/>
        <v>3555.7365701558488</v>
      </c>
      <c r="AY15" s="307">
        <f>AY9*AY3*365/10^6</f>
        <v>3653.5468183979219</v>
      </c>
      <c r="AZ15" s="307">
        <f t="shared" ref="AZ15:BR15" si="19">AZ9*AZ3*365/10^6</f>
        <v>3752.6771635850828</v>
      </c>
      <c r="BA15" s="307">
        <f t="shared" si="19"/>
        <v>3853.1276057173336</v>
      </c>
      <c r="BB15" s="307">
        <f t="shared" si="19"/>
        <v>4041.5185059698674</v>
      </c>
      <c r="BC15" s="307">
        <f t="shared" si="19"/>
        <v>4233.4291215456005</v>
      </c>
      <c r="BD15" s="307">
        <f t="shared" si="19"/>
        <v>4428.8594524445334</v>
      </c>
      <c r="BE15" s="307">
        <f t="shared" si="19"/>
        <v>4627.8094986666656</v>
      </c>
      <c r="BF15" s="307">
        <f t="shared" si="19"/>
        <v>4830.2792602119998</v>
      </c>
      <c r="BG15" s="307">
        <f t="shared" si="19"/>
        <v>5036.2687370805334</v>
      </c>
      <c r="BH15" s="307">
        <f t="shared" si="19"/>
        <v>5245.7779292722662</v>
      </c>
      <c r="BI15" s="307">
        <f t="shared" si="19"/>
        <v>5458.8068367872002</v>
      </c>
      <c r="BJ15" s="307">
        <f>BJ9*BJ3*365/10^6</f>
        <v>5675.3554596253325</v>
      </c>
      <c r="BK15" s="307">
        <f t="shared" si="19"/>
        <v>5895.423797786666</v>
      </c>
      <c r="BL15" s="307">
        <f>BL9*BL3*365/10^6</f>
        <v>6179.8472786839811</v>
      </c>
      <c r="BM15" s="307">
        <f t="shared" si="19"/>
        <v>6469.3932483955305</v>
      </c>
      <c r="BN15" s="307">
        <f t="shared" si="19"/>
        <v>3042.1528674279698</v>
      </c>
      <c r="BO15" s="577">
        <f>BO9*BO3*365/10^6</f>
        <v>3189.8033477960321</v>
      </c>
      <c r="BP15" s="577">
        <f>BP9*BP3*365/10^6</f>
        <v>3344.1341390520802</v>
      </c>
      <c r="BQ15" s="577">
        <f t="shared" si="19"/>
        <v>3505.4345856106656</v>
      </c>
      <c r="BR15" s="577">
        <f t="shared" si="19"/>
        <v>3674.0061968590148</v>
      </c>
      <c r="BS15" s="583"/>
    </row>
    <row r="16" spans="1:71" ht="16.2" thickBot="1" x14ac:dyDescent="0.35">
      <c r="A16" s="6"/>
      <c r="B16" s="23"/>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202"/>
      <c r="BP16" s="287"/>
      <c r="BS16" s="619"/>
    </row>
    <row r="17" spans="1:71" ht="46.8" x14ac:dyDescent="0.3">
      <c r="A17" s="79" t="s">
        <v>6</v>
      </c>
      <c r="B17" s="80" t="s">
        <v>23</v>
      </c>
      <c r="C17" s="144">
        <v>1951</v>
      </c>
      <c r="D17" s="144">
        <v>1952</v>
      </c>
      <c r="E17" s="144">
        <v>1953</v>
      </c>
      <c r="F17" s="144">
        <v>1954</v>
      </c>
      <c r="G17" s="144">
        <v>1955</v>
      </c>
      <c r="H17" s="144">
        <v>1956</v>
      </c>
      <c r="I17" s="144">
        <v>1957</v>
      </c>
      <c r="J17" s="144">
        <v>1958</v>
      </c>
      <c r="K17" s="144">
        <v>1959</v>
      </c>
      <c r="L17" s="144">
        <v>1960</v>
      </c>
      <c r="M17" s="144">
        <v>1961</v>
      </c>
      <c r="N17" s="144">
        <v>1962</v>
      </c>
      <c r="O17" s="144">
        <v>1963</v>
      </c>
      <c r="P17" s="144">
        <v>1964</v>
      </c>
      <c r="Q17" s="144">
        <v>1965</v>
      </c>
      <c r="R17" s="144">
        <v>1966</v>
      </c>
      <c r="S17" s="144">
        <v>1967</v>
      </c>
      <c r="T17" s="144">
        <v>1968</v>
      </c>
      <c r="U17" s="144">
        <v>1969</v>
      </c>
      <c r="V17" s="144">
        <v>1970</v>
      </c>
      <c r="W17" s="144">
        <v>1971</v>
      </c>
      <c r="X17" s="144">
        <v>1972</v>
      </c>
      <c r="Y17" s="144">
        <v>1973</v>
      </c>
      <c r="Z17" s="144">
        <v>1974</v>
      </c>
      <c r="AA17" s="144">
        <v>1975</v>
      </c>
      <c r="AB17" s="144">
        <v>1976</v>
      </c>
      <c r="AC17" s="144">
        <v>1977</v>
      </c>
      <c r="AD17" s="144">
        <v>1978</v>
      </c>
      <c r="AE17" s="144">
        <v>1979</v>
      </c>
      <c r="AF17" s="144">
        <v>1980</v>
      </c>
      <c r="AG17" s="144">
        <v>1981</v>
      </c>
      <c r="AH17" s="144">
        <v>1982</v>
      </c>
      <c r="AI17" s="144">
        <v>1983</v>
      </c>
      <c r="AJ17" s="144">
        <v>1984</v>
      </c>
      <c r="AK17" s="144">
        <v>1985</v>
      </c>
      <c r="AL17" s="144">
        <v>1986</v>
      </c>
      <c r="AM17" s="144">
        <v>1987</v>
      </c>
      <c r="AN17" s="144">
        <v>1988</v>
      </c>
      <c r="AO17" s="144">
        <v>1989</v>
      </c>
      <c r="AP17" s="144">
        <v>1990</v>
      </c>
      <c r="AQ17" s="144">
        <v>1991</v>
      </c>
      <c r="AR17" s="144">
        <v>1992</v>
      </c>
      <c r="AS17" s="144">
        <v>1993</v>
      </c>
      <c r="AT17" s="144">
        <v>1994</v>
      </c>
      <c r="AU17" s="144">
        <v>1995</v>
      </c>
      <c r="AV17" s="144">
        <v>1996</v>
      </c>
      <c r="AW17" s="144">
        <v>1997</v>
      </c>
      <c r="AX17" s="144">
        <v>1998</v>
      </c>
      <c r="AY17" s="144">
        <v>1999</v>
      </c>
      <c r="AZ17" s="144">
        <v>2000</v>
      </c>
      <c r="BA17" s="144">
        <v>2001</v>
      </c>
      <c r="BB17" s="144">
        <v>2002</v>
      </c>
      <c r="BC17" s="144">
        <v>2003</v>
      </c>
      <c r="BD17" s="144">
        <v>2004</v>
      </c>
      <c r="BE17" s="144">
        <v>2005</v>
      </c>
      <c r="BF17" s="144">
        <v>2006</v>
      </c>
      <c r="BG17" s="144">
        <v>2007</v>
      </c>
      <c r="BH17" s="144">
        <v>2008</v>
      </c>
      <c r="BI17" s="144">
        <v>2009</v>
      </c>
      <c r="BJ17" s="144">
        <v>2010</v>
      </c>
      <c r="BK17" s="144">
        <v>2011</v>
      </c>
      <c r="BL17" s="144">
        <v>2012</v>
      </c>
      <c r="BM17" s="144">
        <v>2013</v>
      </c>
      <c r="BN17" s="144">
        <v>2014</v>
      </c>
      <c r="BO17" s="481">
        <v>2015</v>
      </c>
      <c r="BP17" s="464">
        <v>2016</v>
      </c>
      <c r="BQ17" s="464">
        <v>2017</v>
      </c>
      <c r="BR17" s="353">
        <v>2018</v>
      </c>
    </row>
    <row r="18" spans="1:71" s="78" customFormat="1" ht="16.2" thickBot="1" x14ac:dyDescent="0.35">
      <c r="A18" s="59"/>
      <c r="B18" s="63"/>
      <c r="C18" s="207">
        <f>'Proportion going to landfill'!$D$8</f>
        <v>70</v>
      </c>
      <c r="D18" s="207">
        <f>'Proportion going to landfill'!$D$8</f>
        <v>70</v>
      </c>
      <c r="E18" s="207">
        <f>'Proportion going to landfill'!$D$8</f>
        <v>70</v>
      </c>
      <c r="F18" s="207">
        <f>'Proportion going to landfill'!$D$8</f>
        <v>70</v>
      </c>
      <c r="G18" s="207">
        <f>'Proportion going to landfill'!$D$8</f>
        <v>70</v>
      </c>
      <c r="H18" s="207">
        <f>'Proportion going to landfill'!$D$8</f>
        <v>70</v>
      </c>
      <c r="I18" s="207">
        <f>'Proportion going to landfill'!$D$8</f>
        <v>70</v>
      </c>
      <c r="J18" s="207">
        <f>'Proportion going to landfill'!$D$8</f>
        <v>70</v>
      </c>
      <c r="K18" s="207">
        <f>'Proportion going to landfill'!$D$8</f>
        <v>70</v>
      </c>
      <c r="L18" s="207">
        <f>'Proportion going to landfill'!$D$8</f>
        <v>70</v>
      </c>
      <c r="M18" s="207">
        <f>'Proportion going to landfill'!$D$8</f>
        <v>70</v>
      </c>
      <c r="N18" s="207">
        <f>'Proportion going to landfill'!$D$8</f>
        <v>70</v>
      </c>
      <c r="O18" s="207">
        <f>'Proportion going to landfill'!$D$8</f>
        <v>70</v>
      </c>
      <c r="P18" s="207">
        <f>'Proportion going to landfill'!$D$8</f>
        <v>70</v>
      </c>
      <c r="Q18" s="207">
        <f>'Proportion going to landfill'!$D$8</f>
        <v>70</v>
      </c>
      <c r="R18" s="207">
        <f>'Proportion going to landfill'!$D$8</f>
        <v>70</v>
      </c>
      <c r="S18" s="207">
        <f>'Proportion going to landfill'!$D$8</f>
        <v>70</v>
      </c>
      <c r="T18" s="207">
        <f>'Proportion going to landfill'!$D$8</f>
        <v>70</v>
      </c>
      <c r="U18" s="207">
        <f>'Proportion going to landfill'!$D$8</f>
        <v>70</v>
      </c>
      <c r="V18" s="207">
        <f>'Proportion going to landfill'!$D$8</f>
        <v>70</v>
      </c>
      <c r="W18" s="207">
        <f>'Proportion going to landfill'!$D$8</f>
        <v>70</v>
      </c>
      <c r="X18" s="207">
        <f>'Proportion going to landfill'!$D$8</f>
        <v>70</v>
      </c>
      <c r="Y18" s="207">
        <f>'Proportion going to landfill'!$D$8</f>
        <v>70</v>
      </c>
      <c r="Z18" s="207">
        <f>'Proportion going to landfill'!$D$8</f>
        <v>70</v>
      </c>
      <c r="AA18" s="207">
        <f>'Proportion going to landfill'!$D$8</f>
        <v>70</v>
      </c>
      <c r="AB18" s="207">
        <f>'Proportion going to landfill'!$D$8</f>
        <v>70</v>
      </c>
      <c r="AC18" s="207">
        <f>'Proportion going to landfill'!$D$8</f>
        <v>70</v>
      </c>
      <c r="AD18" s="207">
        <f>'Proportion going to landfill'!$D$8</f>
        <v>70</v>
      </c>
      <c r="AE18" s="207">
        <f>'Proportion going to landfill'!$D$8</f>
        <v>70</v>
      </c>
      <c r="AF18" s="207">
        <f>'Proportion going to landfill'!$D$8</f>
        <v>70</v>
      </c>
      <c r="AG18" s="207">
        <f>'Proportion going to landfill'!$D$8</f>
        <v>70</v>
      </c>
      <c r="AH18" s="207">
        <f>'Proportion going to landfill'!$D$8</f>
        <v>70</v>
      </c>
      <c r="AI18" s="207">
        <f>'Proportion going to landfill'!$D$8</f>
        <v>70</v>
      </c>
      <c r="AJ18" s="207">
        <f>'Proportion going to landfill'!$D$8</f>
        <v>70</v>
      </c>
      <c r="AK18" s="207">
        <f>'Proportion going to landfill'!$D$8</f>
        <v>70</v>
      </c>
      <c r="AL18" s="207">
        <f>'Proportion going to landfill'!$D$8</f>
        <v>70</v>
      </c>
      <c r="AM18" s="207">
        <f>'Proportion going to landfill'!$D$8</f>
        <v>70</v>
      </c>
      <c r="AN18" s="207">
        <f>'Proportion going to landfill'!$D$8</f>
        <v>70</v>
      </c>
      <c r="AO18" s="207">
        <f>'Proportion going to landfill'!$D$8</f>
        <v>70</v>
      </c>
      <c r="AP18" s="207">
        <f>'Proportion going to landfill'!$D$8</f>
        <v>70</v>
      </c>
      <c r="AQ18" s="207">
        <f>'Proportion going to landfill'!$D$8</f>
        <v>70</v>
      </c>
      <c r="AR18" s="207">
        <f>'Proportion going to landfill'!$D$8</f>
        <v>70</v>
      </c>
      <c r="AS18" s="207">
        <f>'Proportion going to landfill'!$D$8</f>
        <v>70</v>
      </c>
      <c r="AT18" s="207">
        <f>'Proportion going to landfill'!$D$8</f>
        <v>70</v>
      </c>
      <c r="AU18" s="207">
        <f>'Proportion going to landfill'!$D$8</f>
        <v>70</v>
      </c>
      <c r="AV18" s="207">
        <f>'Proportion going to landfill'!$D$8</f>
        <v>70</v>
      </c>
      <c r="AW18" s="207">
        <f>'Proportion going to landfill'!$D$8</f>
        <v>70</v>
      </c>
      <c r="AX18" s="207">
        <f>'Proportion going to landfill'!$D$8</f>
        <v>70</v>
      </c>
      <c r="AY18" s="207">
        <f>'Proportion going to landfill'!$D$8</f>
        <v>70</v>
      </c>
      <c r="AZ18" s="207">
        <f>'Proportion going to landfill'!$D$8</f>
        <v>70</v>
      </c>
      <c r="BA18" s="207">
        <f>'Proportion going to landfill'!$D$8</f>
        <v>70</v>
      </c>
      <c r="BB18" s="207">
        <f>'Proportion going to landfill'!$D$8</f>
        <v>70</v>
      </c>
      <c r="BC18" s="207">
        <f>'Proportion going to landfill'!$D$8</f>
        <v>70</v>
      </c>
      <c r="BD18" s="207">
        <f>'Proportion going to landfill'!$D$8</f>
        <v>70</v>
      </c>
      <c r="BE18" s="207">
        <f>'Proportion going to landfill'!$D$8</f>
        <v>70</v>
      </c>
      <c r="BF18" s="207">
        <f>'Proportion going to landfill'!$D$8</f>
        <v>70</v>
      </c>
      <c r="BG18" s="207">
        <f>'Proportion going to landfill'!$D$8</f>
        <v>70</v>
      </c>
      <c r="BH18" s="207">
        <f>'Proportion going to landfill'!$D$8</f>
        <v>70</v>
      </c>
      <c r="BI18" s="207">
        <f>'Proportion going to landfill'!$D$8</f>
        <v>70</v>
      </c>
      <c r="BJ18" s="207">
        <f>'Proportion going to landfill'!$D$8</f>
        <v>70</v>
      </c>
      <c r="BK18" s="207">
        <f>'Proportion going to landfill'!$E$8</f>
        <v>70</v>
      </c>
      <c r="BL18" s="207">
        <f>'Proportion going to landfill'!$E$8</f>
        <v>70</v>
      </c>
      <c r="BM18" s="207">
        <f>'Proportion going to landfill'!$F$8</f>
        <v>46.864105055716784</v>
      </c>
      <c r="BN18" s="207">
        <f>'Proportion going to landfill'!$G$8</f>
        <v>23.188278109915615</v>
      </c>
      <c r="BO18" s="485">
        <f>'Proportion going to landfill'!$H$8</f>
        <v>70</v>
      </c>
      <c r="BP18" s="581">
        <f>'Proportion going to landfill'!$I$8</f>
        <v>70</v>
      </c>
      <c r="BQ18" s="215">
        <f>'Proportion going to landfill'!$J$8</f>
        <v>70</v>
      </c>
      <c r="BR18" s="581">
        <f>'Proportion going to landfill'!$K$8</f>
        <v>70</v>
      </c>
      <c r="BS18" s="478"/>
    </row>
    <row r="19" spans="1:71" ht="16.2" thickBot="1" x14ac:dyDescent="0.35">
      <c r="A19" s="9"/>
      <c r="B19" s="27"/>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202"/>
      <c r="BP19" s="483"/>
      <c r="BR19" s="765"/>
    </row>
    <row r="20" spans="1:71" ht="31.2" x14ac:dyDescent="0.3">
      <c r="A20" s="79" t="s">
        <v>7</v>
      </c>
      <c r="B20" s="80" t="s">
        <v>263</v>
      </c>
      <c r="C20" s="144">
        <v>1951</v>
      </c>
      <c r="D20" s="144">
        <v>1952</v>
      </c>
      <c r="E20" s="144">
        <v>1953</v>
      </c>
      <c r="F20" s="144">
        <v>1954</v>
      </c>
      <c r="G20" s="144">
        <v>1955</v>
      </c>
      <c r="H20" s="144">
        <v>1956</v>
      </c>
      <c r="I20" s="144">
        <v>1957</v>
      </c>
      <c r="J20" s="144">
        <v>1958</v>
      </c>
      <c r="K20" s="144">
        <v>1959</v>
      </c>
      <c r="L20" s="144">
        <v>1960</v>
      </c>
      <c r="M20" s="144">
        <v>1961</v>
      </c>
      <c r="N20" s="144">
        <v>1962</v>
      </c>
      <c r="O20" s="144">
        <v>1963</v>
      </c>
      <c r="P20" s="144">
        <v>1964</v>
      </c>
      <c r="Q20" s="144">
        <v>1965</v>
      </c>
      <c r="R20" s="144">
        <v>1966</v>
      </c>
      <c r="S20" s="144">
        <v>1967</v>
      </c>
      <c r="T20" s="144">
        <v>1968</v>
      </c>
      <c r="U20" s="144">
        <v>1969</v>
      </c>
      <c r="V20" s="144">
        <v>1970</v>
      </c>
      <c r="W20" s="144">
        <v>1971</v>
      </c>
      <c r="X20" s="144">
        <v>1972</v>
      </c>
      <c r="Y20" s="144">
        <v>1973</v>
      </c>
      <c r="Z20" s="144">
        <v>1974</v>
      </c>
      <c r="AA20" s="144">
        <v>1975</v>
      </c>
      <c r="AB20" s="144">
        <v>1976</v>
      </c>
      <c r="AC20" s="144">
        <v>1977</v>
      </c>
      <c r="AD20" s="144">
        <v>1978</v>
      </c>
      <c r="AE20" s="144">
        <v>1979</v>
      </c>
      <c r="AF20" s="144">
        <v>1980</v>
      </c>
      <c r="AG20" s="144">
        <v>1981</v>
      </c>
      <c r="AH20" s="144">
        <v>1982</v>
      </c>
      <c r="AI20" s="144">
        <v>1983</v>
      </c>
      <c r="AJ20" s="144">
        <v>1984</v>
      </c>
      <c r="AK20" s="144">
        <v>1985</v>
      </c>
      <c r="AL20" s="144">
        <v>1986</v>
      </c>
      <c r="AM20" s="144">
        <v>1987</v>
      </c>
      <c r="AN20" s="144">
        <v>1988</v>
      </c>
      <c r="AO20" s="144">
        <v>1989</v>
      </c>
      <c r="AP20" s="144">
        <v>1990</v>
      </c>
      <c r="AQ20" s="144">
        <v>1991</v>
      </c>
      <c r="AR20" s="144">
        <v>1992</v>
      </c>
      <c r="AS20" s="144">
        <v>1993</v>
      </c>
      <c r="AT20" s="144">
        <v>1994</v>
      </c>
      <c r="AU20" s="144">
        <v>1995</v>
      </c>
      <c r="AV20" s="144">
        <v>1996</v>
      </c>
      <c r="AW20" s="144">
        <v>1997</v>
      </c>
      <c r="AX20" s="144">
        <v>1998</v>
      </c>
      <c r="AY20" s="144">
        <v>1999</v>
      </c>
      <c r="AZ20" s="144">
        <v>2000</v>
      </c>
      <c r="BA20" s="144">
        <v>2001</v>
      </c>
      <c r="BB20" s="144">
        <v>2002</v>
      </c>
      <c r="BC20" s="144">
        <v>2003</v>
      </c>
      <c r="BD20" s="144">
        <v>2004</v>
      </c>
      <c r="BE20" s="144">
        <v>2005</v>
      </c>
      <c r="BF20" s="144">
        <v>2006</v>
      </c>
      <c r="BG20" s="144">
        <v>2007</v>
      </c>
      <c r="BH20" s="144">
        <v>2008</v>
      </c>
      <c r="BI20" s="144">
        <v>2009</v>
      </c>
      <c r="BJ20" s="144">
        <v>2010</v>
      </c>
      <c r="BK20" s="144">
        <v>2011</v>
      </c>
      <c r="BL20" s="144">
        <v>2012</v>
      </c>
      <c r="BM20" s="144">
        <v>2013</v>
      </c>
      <c r="BN20" s="464">
        <v>2014</v>
      </c>
      <c r="BO20" s="144">
        <v>2015</v>
      </c>
      <c r="BP20" s="464">
        <v>2016</v>
      </c>
      <c r="BQ20" s="464">
        <v>2017</v>
      </c>
      <c r="BR20" s="353">
        <v>2018</v>
      </c>
    </row>
    <row r="21" spans="1:71" s="19" customFormat="1" ht="16.2" thickBot="1" x14ac:dyDescent="0.35">
      <c r="A21" s="311"/>
      <c r="B21" s="312"/>
      <c r="C21" s="307">
        <f t="shared" ref="C21:AH21" si="20">C18%*C15</f>
        <v>388.46241949002888</v>
      </c>
      <c r="D21" s="307">
        <f t="shared" si="20"/>
        <v>399.71152037236754</v>
      </c>
      <c r="E21" s="307">
        <f t="shared" si="20"/>
        <v>411.11971722239588</v>
      </c>
      <c r="F21" s="307">
        <f t="shared" si="20"/>
        <v>422.68701004011382</v>
      </c>
      <c r="G21" s="307">
        <f t="shared" si="20"/>
        <v>434.41339882552148</v>
      </c>
      <c r="H21" s="307">
        <f t="shared" si="20"/>
        <v>446.29888357861876</v>
      </c>
      <c r="I21" s="307">
        <f t="shared" si="20"/>
        <v>458.3434642994057</v>
      </c>
      <c r="J21" s="307">
        <f t="shared" si="20"/>
        <v>470.54714098788236</v>
      </c>
      <c r="K21" s="307">
        <f t="shared" si="20"/>
        <v>482.90991364404869</v>
      </c>
      <c r="L21" s="307">
        <f t="shared" si="20"/>
        <v>495.43178226790457</v>
      </c>
      <c r="M21" s="307">
        <f t="shared" si="20"/>
        <v>508.11274685945028</v>
      </c>
      <c r="N21" s="307">
        <f t="shared" si="20"/>
        <v>531.37794542821723</v>
      </c>
      <c r="O21" s="307">
        <f t="shared" si="20"/>
        <v>555.03890289789558</v>
      </c>
      <c r="P21" s="307">
        <f t="shared" si="20"/>
        <v>579.09561926848528</v>
      </c>
      <c r="Q21" s="307">
        <f t="shared" si="20"/>
        <v>603.54809453998621</v>
      </c>
      <c r="R21" s="307">
        <f t="shared" si="20"/>
        <v>628.39632871239837</v>
      </c>
      <c r="S21" s="307">
        <f t="shared" si="20"/>
        <v>653.64032178572199</v>
      </c>
      <c r="T21" s="307">
        <f t="shared" si="20"/>
        <v>679.28007375995674</v>
      </c>
      <c r="U21" s="307">
        <f t="shared" si="20"/>
        <v>705.31558463510282</v>
      </c>
      <c r="V21" s="307">
        <f t="shared" si="20"/>
        <v>731.74685441116037</v>
      </c>
      <c r="W21" s="307">
        <f t="shared" si="20"/>
        <v>758.57388308812881</v>
      </c>
      <c r="X21" s="307">
        <f t="shared" si="20"/>
        <v>809.16168391972769</v>
      </c>
      <c r="Y21" s="307">
        <f t="shared" si="20"/>
        <v>861.02059593302351</v>
      </c>
      <c r="Z21" s="307">
        <f t="shared" si="20"/>
        <v>914.15061912801673</v>
      </c>
      <c r="AA21" s="307">
        <f t="shared" si="20"/>
        <v>968.55175350470722</v>
      </c>
      <c r="AB21" s="307">
        <f t="shared" si="20"/>
        <v>1024.2239990630951</v>
      </c>
      <c r="AC21" s="307">
        <f t="shared" si="20"/>
        <v>1081.1673558031798</v>
      </c>
      <c r="AD21" s="307">
        <f t="shared" si="20"/>
        <v>1139.3818237249623</v>
      </c>
      <c r="AE21" s="307">
        <f t="shared" si="20"/>
        <v>1198.8674028284418</v>
      </c>
      <c r="AF21" s="307">
        <f t="shared" si="20"/>
        <v>1259.6240931136185</v>
      </c>
      <c r="AG21" s="307">
        <f t="shared" si="20"/>
        <v>1321.6518945804921</v>
      </c>
      <c r="AH21" s="307">
        <f t="shared" si="20"/>
        <v>1389.1773576626535</v>
      </c>
      <c r="AI21" s="307">
        <f t="shared" ref="AI21:BQ21" si="21">AI18%*AI15</f>
        <v>1457.5631042435825</v>
      </c>
      <c r="AJ21" s="307">
        <f t="shared" si="21"/>
        <v>1526.8091343232784</v>
      </c>
      <c r="AK21" s="307">
        <f t="shared" si="21"/>
        <v>1596.915447901742</v>
      </c>
      <c r="AL21" s="307">
        <f t="shared" si="21"/>
        <v>1667.882044978973</v>
      </c>
      <c r="AM21" s="307">
        <f t="shared" si="21"/>
        <v>1739.7089255549711</v>
      </c>
      <c r="AN21" s="307">
        <f t="shared" si="21"/>
        <v>1812.3960896297367</v>
      </c>
      <c r="AO21" s="307">
        <f t="shared" si="21"/>
        <v>1885.9435372032701</v>
      </c>
      <c r="AP21" s="307">
        <f t="shared" si="21"/>
        <v>1960.3512682755702</v>
      </c>
      <c r="AQ21" s="307">
        <f t="shared" si="21"/>
        <v>2035.6192828466378</v>
      </c>
      <c r="AR21" s="307">
        <f t="shared" si="21"/>
        <v>2097.6179815851633</v>
      </c>
      <c r="AS21" s="307">
        <f t="shared" si="21"/>
        <v>2160.5407481852494</v>
      </c>
      <c r="AT21" s="307">
        <f t="shared" si="21"/>
        <v>2224.3875826468961</v>
      </c>
      <c r="AU21" s="307">
        <f t="shared" si="21"/>
        <v>2289.1584849701044</v>
      </c>
      <c r="AV21" s="307">
        <f t="shared" si="21"/>
        <v>2354.8534551548732</v>
      </c>
      <c r="AW21" s="307">
        <f t="shared" si="21"/>
        <v>2421.4724932012036</v>
      </c>
      <c r="AX21" s="307">
        <f t="shared" si="21"/>
        <v>2489.0155991090942</v>
      </c>
      <c r="AY21" s="307">
        <f t="shared" si="21"/>
        <v>2557.4827728785453</v>
      </c>
      <c r="AZ21" s="307">
        <f t="shared" si="21"/>
        <v>2626.8740145095576</v>
      </c>
      <c r="BA21" s="307">
        <f t="shared" si="21"/>
        <v>2697.1893240021332</v>
      </c>
      <c r="BB21" s="307">
        <f t="shared" si="21"/>
        <v>2829.0629541789071</v>
      </c>
      <c r="BC21" s="307">
        <f t="shared" si="21"/>
        <v>2963.4003850819204</v>
      </c>
      <c r="BD21" s="307">
        <f t="shared" si="21"/>
        <v>3100.2016167111733</v>
      </c>
      <c r="BE21" s="307">
        <f t="shared" si="21"/>
        <v>3239.4666490666659</v>
      </c>
      <c r="BF21" s="307">
        <f t="shared" si="21"/>
        <v>3381.1954821483996</v>
      </c>
      <c r="BG21" s="307">
        <f t="shared" si="21"/>
        <v>3525.388115956373</v>
      </c>
      <c r="BH21" s="307">
        <f t="shared" si="21"/>
        <v>3672.0445504905861</v>
      </c>
      <c r="BI21" s="307">
        <f t="shared" si="21"/>
        <v>3821.1647857510397</v>
      </c>
      <c r="BJ21" s="307">
        <f t="shared" si="21"/>
        <v>3972.7488217377327</v>
      </c>
      <c r="BK21" s="307">
        <f t="shared" si="21"/>
        <v>4126.7966584506657</v>
      </c>
      <c r="BL21" s="307">
        <f t="shared" si="21"/>
        <v>4325.8930950787862</v>
      </c>
      <c r="BM21" s="307">
        <f t="shared" si="21"/>
        <v>3031.8232483955303</v>
      </c>
      <c r="BN21" s="476">
        <f t="shared" si="21"/>
        <v>705.42286742797012</v>
      </c>
      <c r="BO21" s="312">
        <f>BO18%*BO15</f>
        <v>2232.8623434572223</v>
      </c>
      <c r="BP21" s="312">
        <f t="shared" si="21"/>
        <v>2340.8938973364561</v>
      </c>
      <c r="BQ21" s="312">
        <f t="shared" si="21"/>
        <v>2453.8042099274658</v>
      </c>
      <c r="BR21" s="663">
        <f>BR18%*BR15</f>
        <v>2571.8043378013103</v>
      </c>
      <c r="BS21" s="583"/>
    </row>
    <row r="22" spans="1:71" ht="16.2" thickBot="1" x14ac:dyDescent="0.35">
      <c r="A22" s="9"/>
      <c r="B22" s="27"/>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202"/>
      <c r="BO22" s="678"/>
      <c r="BP22" s="287"/>
      <c r="BQ22" s="483"/>
      <c r="BR22" s="483"/>
    </row>
    <row r="23" spans="1:71" ht="51" customHeight="1" x14ac:dyDescent="0.3">
      <c r="A23" s="79" t="s">
        <v>8</v>
      </c>
      <c r="B23" s="80" t="s">
        <v>263</v>
      </c>
      <c r="C23" s="144">
        <v>1951</v>
      </c>
      <c r="D23" s="144">
        <v>1952</v>
      </c>
      <c r="E23" s="144">
        <v>1953</v>
      </c>
      <c r="F23" s="144">
        <v>1954</v>
      </c>
      <c r="G23" s="144">
        <v>1955</v>
      </c>
      <c r="H23" s="144">
        <v>1956</v>
      </c>
      <c r="I23" s="144">
        <v>1957</v>
      </c>
      <c r="J23" s="144">
        <v>1958</v>
      </c>
      <c r="K23" s="144">
        <v>1959</v>
      </c>
      <c r="L23" s="144">
        <v>1960</v>
      </c>
      <c r="M23" s="144">
        <v>1961</v>
      </c>
      <c r="N23" s="144">
        <v>1962</v>
      </c>
      <c r="O23" s="144">
        <v>1963</v>
      </c>
      <c r="P23" s="144">
        <v>1964</v>
      </c>
      <c r="Q23" s="144">
        <v>1965</v>
      </c>
      <c r="R23" s="144">
        <v>1966</v>
      </c>
      <c r="S23" s="144">
        <v>1967</v>
      </c>
      <c r="T23" s="144">
        <v>1968</v>
      </c>
      <c r="U23" s="144">
        <v>1969</v>
      </c>
      <c r="V23" s="144">
        <v>1970</v>
      </c>
      <c r="W23" s="144">
        <v>1971</v>
      </c>
      <c r="X23" s="144">
        <v>1972</v>
      </c>
      <c r="Y23" s="144">
        <v>1973</v>
      </c>
      <c r="Z23" s="144">
        <v>1974</v>
      </c>
      <c r="AA23" s="144">
        <v>1975</v>
      </c>
      <c r="AB23" s="144">
        <v>1976</v>
      </c>
      <c r="AC23" s="144">
        <v>1977</v>
      </c>
      <c r="AD23" s="144">
        <v>1978</v>
      </c>
      <c r="AE23" s="144">
        <v>1979</v>
      </c>
      <c r="AF23" s="144">
        <v>1980</v>
      </c>
      <c r="AG23" s="144">
        <v>1981</v>
      </c>
      <c r="AH23" s="144">
        <v>1982</v>
      </c>
      <c r="AI23" s="144">
        <v>1983</v>
      </c>
      <c r="AJ23" s="144">
        <v>1984</v>
      </c>
      <c r="AK23" s="144">
        <v>1985</v>
      </c>
      <c r="AL23" s="144">
        <v>1986</v>
      </c>
      <c r="AM23" s="144">
        <v>1987</v>
      </c>
      <c r="AN23" s="144">
        <v>1988</v>
      </c>
      <c r="AO23" s="144">
        <v>1989</v>
      </c>
      <c r="AP23" s="144">
        <v>1990</v>
      </c>
      <c r="AQ23" s="144">
        <v>1991</v>
      </c>
      <c r="AR23" s="144">
        <v>1992</v>
      </c>
      <c r="AS23" s="144">
        <v>1993</v>
      </c>
      <c r="AT23" s="144">
        <v>1994</v>
      </c>
      <c r="AU23" s="144">
        <v>1995</v>
      </c>
      <c r="AV23" s="144">
        <v>1996</v>
      </c>
      <c r="AW23" s="144">
        <v>1997</v>
      </c>
      <c r="AX23" s="144">
        <v>1998</v>
      </c>
      <c r="AY23" s="144">
        <v>1999</v>
      </c>
      <c r="AZ23" s="144">
        <v>2000</v>
      </c>
      <c r="BA23" s="144">
        <v>2001</v>
      </c>
      <c r="BB23" s="144">
        <v>2002</v>
      </c>
      <c r="BC23" s="144">
        <v>2003</v>
      </c>
      <c r="BD23" s="144">
        <v>2004</v>
      </c>
      <c r="BE23" s="144">
        <v>2005</v>
      </c>
      <c r="BF23" s="144">
        <v>2006</v>
      </c>
      <c r="BG23" s="144">
        <v>2007</v>
      </c>
      <c r="BH23" s="144">
        <v>2008</v>
      </c>
      <c r="BI23" s="144">
        <v>2009</v>
      </c>
      <c r="BJ23" s="144">
        <v>2010</v>
      </c>
      <c r="BK23" s="144">
        <v>2011</v>
      </c>
      <c r="BL23" s="144">
        <v>2012</v>
      </c>
      <c r="BM23" s="144">
        <v>2013</v>
      </c>
      <c r="BN23" s="144">
        <v>2014</v>
      </c>
      <c r="BO23" s="464">
        <v>2015</v>
      </c>
      <c r="BP23" s="464">
        <v>2016</v>
      </c>
      <c r="BQ23" s="464">
        <v>2017</v>
      </c>
      <c r="BR23" s="353">
        <v>2018</v>
      </c>
    </row>
    <row r="24" spans="1:71" s="78" customFormat="1" ht="16.2" thickBot="1" x14ac:dyDescent="0.35">
      <c r="A24" s="59"/>
      <c r="B24" s="63"/>
      <c r="C24" s="201">
        <v>0</v>
      </c>
      <c r="D24" s="201">
        <v>0</v>
      </c>
      <c r="E24" s="201">
        <v>0</v>
      </c>
      <c r="F24" s="206">
        <f>F21*$B$44*$B$36*$B$37</f>
        <v>7.4064908647268899</v>
      </c>
      <c r="G24" s="206">
        <f t="shared" ref="G24:AT24" si="22">G21*$B$44*$B$36*$B$37</f>
        <v>7.6119653395803173</v>
      </c>
      <c r="H24" s="206">
        <f t="shared" si="22"/>
        <v>7.8202275576179892</v>
      </c>
      <c r="I24" s="206">
        <f t="shared" si="22"/>
        <v>8.0312775188399055</v>
      </c>
      <c r="J24" s="206">
        <f t="shared" si="22"/>
        <v>8.2451152232460707</v>
      </c>
      <c r="K24" s="206">
        <f t="shared" si="22"/>
        <v>8.4617406708364786</v>
      </c>
      <c r="L24" s="206">
        <f t="shared" si="22"/>
        <v>8.681153861611131</v>
      </c>
      <c r="M24" s="206">
        <f t="shared" si="22"/>
        <v>8.9033547955700314</v>
      </c>
      <c r="N24" s="206">
        <f t="shared" si="22"/>
        <v>9.3110169109713947</v>
      </c>
      <c r="O24" s="206">
        <f t="shared" si="22"/>
        <v>9.7256136721380866</v>
      </c>
      <c r="P24" s="206">
        <f t="shared" si="22"/>
        <v>10.147145079070107</v>
      </c>
      <c r="Q24" s="206">
        <f t="shared" si="22"/>
        <v>10.575611131767454</v>
      </c>
      <c r="R24" s="206">
        <f t="shared" si="22"/>
        <v>11.01101183023013</v>
      </c>
      <c r="S24" s="206">
        <f t="shared" si="22"/>
        <v>11.453347174458136</v>
      </c>
      <c r="T24" s="206">
        <f t="shared" si="22"/>
        <v>11.902617164451465</v>
      </c>
      <c r="U24" s="206">
        <f t="shared" si="22"/>
        <v>12.358821800210126</v>
      </c>
      <c r="V24" s="206">
        <f t="shared" si="22"/>
        <v>12.821961081734116</v>
      </c>
      <c r="W24" s="206">
        <f t="shared" si="22"/>
        <v>13.292035009023429</v>
      </c>
      <c r="X24" s="206">
        <f t="shared" si="22"/>
        <v>14.178454690315036</v>
      </c>
      <c r="Y24" s="206">
        <f t="shared" si="22"/>
        <v>15.08714729017681</v>
      </c>
      <c r="Z24" s="206">
        <f t="shared" si="22"/>
        <v>16.018112808608759</v>
      </c>
      <c r="AA24" s="206">
        <f t="shared" si="22"/>
        <v>16.971351245610883</v>
      </c>
      <c r="AB24" s="206">
        <f t="shared" si="22"/>
        <v>17.946862601183177</v>
      </c>
      <c r="AC24" s="206">
        <f t="shared" si="22"/>
        <v>18.944646875325638</v>
      </c>
      <c r="AD24" s="206">
        <f t="shared" si="22"/>
        <v>19.96470406803828</v>
      </c>
      <c r="AE24" s="206">
        <f t="shared" si="22"/>
        <v>21.007034179321089</v>
      </c>
      <c r="AF24" s="206">
        <f t="shared" si="22"/>
        <v>22.071637209174071</v>
      </c>
      <c r="AG24" s="206">
        <f t="shared" si="22"/>
        <v>23.158513157597213</v>
      </c>
      <c r="AH24" s="206">
        <f t="shared" si="22"/>
        <v>24.341721331908079</v>
      </c>
      <c r="AI24" s="206">
        <f t="shared" si="22"/>
        <v>25.54000373779775</v>
      </c>
      <c r="AJ24" s="206">
        <f t="shared" si="22"/>
        <v>26.753360375266215</v>
      </c>
      <c r="AK24" s="206">
        <f t="shared" si="22"/>
        <v>27.981791244313484</v>
      </c>
      <c r="AL24" s="206">
        <f t="shared" si="22"/>
        <v>29.225296344939558</v>
      </c>
      <c r="AM24" s="206">
        <f t="shared" si="22"/>
        <v>30.483875677144425</v>
      </c>
      <c r="AN24" s="206">
        <f t="shared" si="22"/>
        <v>31.757529240928097</v>
      </c>
      <c r="AO24" s="206">
        <f t="shared" si="22"/>
        <v>33.046257036290584</v>
      </c>
      <c r="AP24" s="206">
        <f t="shared" si="22"/>
        <v>34.350059063231853</v>
      </c>
      <c r="AQ24" s="206">
        <f t="shared" si="22"/>
        <v>35.668935321751924</v>
      </c>
      <c r="AR24" s="206">
        <f t="shared" si="22"/>
        <v>36.75530132052787</v>
      </c>
      <c r="AS24" s="206">
        <f t="shared" si="22"/>
        <v>37.857859206001216</v>
      </c>
      <c r="AT24" s="206">
        <f t="shared" si="22"/>
        <v>38.976608978171974</v>
      </c>
      <c r="AU24" s="206">
        <f>AU21*$B$45*$B$36*$B$37</f>
        <v>43.136902490776649</v>
      </c>
      <c r="AV24" s="206">
        <f t="shared" ref="AV24:BD24" si="23">AV21*$B$45*$B$36*$B$37</f>
        <v>44.374858508938431</v>
      </c>
      <c r="AW24" s="206">
        <f t="shared" si="23"/>
        <v>45.630227661883481</v>
      </c>
      <c r="AX24" s="206">
        <f t="shared" si="23"/>
        <v>46.903009949611771</v>
      </c>
      <c r="AY24" s="206">
        <f t="shared" si="23"/>
        <v>48.193205372123316</v>
      </c>
      <c r="AZ24" s="206">
        <f t="shared" si="23"/>
        <v>49.500813929418108</v>
      </c>
      <c r="BA24" s="206">
        <f t="shared" si="23"/>
        <v>50.825835621496196</v>
      </c>
      <c r="BB24" s="206">
        <f t="shared" si="23"/>
        <v>53.310862308547328</v>
      </c>
      <c r="BC24" s="206">
        <f t="shared" si="23"/>
        <v>55.842316856483706</v>
      </c>
      <c r="BD24" s="206">
        <f t="shared" si="23"/>
        <v>58.420199265305349</v>
      </c>
      <c r="BE24" s="206">
        <f>BE21*$B$46*$B$36*$B$37</f>
        <v>76.992300074446518</v>
      </c>
      <c r="BF24" s="206">
        <f t="shared" ref="BF24:BR24" si="24">BF21*$B$46*$B$36*$B$37</f>
        <v>80.360764710121614</v>
      </c>
      <c r="BG24" s="206">
        <f t="shared" si="24"/>
        <v>83.787786418731216</v>
      </c>
      <c r="BH24" s="206">
        <f t="shared" si="24"/>
        <v>87.273365200275322</v>
      </c>
      <c r="BI24" s="206">
        <f t="shared" si="24"/>
        <v>90.817501054753961</v>
      </c>
      <c r="BJ24" s="206">
        <f t="shared" si="24"/>
        <v>94.420193982167063</v>
      </c>
      <c r="BK24" s="206">
        <f t="shared" si="24"/>
        <v>98.081443982514713</v>
      </c>
      <c r="BL24" s="206">
        <f t="shared" si="24"/>
        <v>102.81336261394797</v>
      </c>
      <c r="BM24" s="206">
        <f t="shared" si="24"/>
        <v>72.057246022398587</v>
      </c>
      <c r="BN24" s="480">
        <f t="shared" si="24"/>
        <v>16.76576269246014</v>
      </c>
      <c r="BO24" s="206">
        <f t="shared" si="24"/>
        <v>53.068367788852164</v>
      </c>
      <c r="BP24" s="486">
        <f t="shared" si="24"/>
        <v>55.635950269188896</v>
      </c>
      <c r="BQ24" s="206">
        <f t="shared" si="24"/>
        <v>58.31948605154097</v>
      </c>
      <c r="BR24" s="660">
        <f t="shared" si="24"/>
        <v>61.123991310671705</v>
      </c>
      <c r="BS24" s="478"/>
    </row>
    <row r="25" spans="1:71" ht="16.2" thickBot="1" x14ac:dyDescent="0.35">
      <c r="A25" s="9"/>
      <c r="B25" s="2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202"/>
      <c r="BP25" s="483"/>
      <c r="BQ25" s="678"/>
      <c r="BR25" s="483"/>
      <c r="BS25" s="619"/>
    </row>
    <row r="26" spans="1:71" ht="33.6" x14ac:dyDescent="0.3">
      <c r="A26" s="79" t="s">
        <v>9</v>
      </c>
      <c r="B26" s="80" t="s">
        <v>263</v>
      </c>
      <c r="C26" s="144">
        <v>1951</v>
      </c>
      <c r="D26" s="144">
        <v>1952</v>
      </c>
      <c r="E26" s="144">
        <v>1953</v>
      </c>
      <c r="F26" s="144">
        <v>1954</v>
      </c>
      <c r="G26" s="144">
        <v>1955</v>
      </c>
      <c r="H26" s="144">
        <v>1956</v>
      </c>
      <c r="I26" s="144">
        <v>1957</v>
      </c>
      <c r="J26" s="144">
        <v>1958</v>
      </c>
      <c r="K26" s="144">
        <v>1959</v>
      </c>
      <c r="L26" s="144">
        <v>1960</v>
      </c>
      <c r="M26" s="144">
        <v>1961</v>
      </c>
      <c r="N26" s="144">
        <v>1962</v>
      </c>
      <c r="O26" s="144">
        <v>1963</v>
      </c>
      <c r="P26" s="144">
        <v>1964</v>
      </c>
      <c r="Q26" s="144">
        <v>1965</v>
      </c>
      <c r="R26" s="144">
        <v>1966</v>
      </c>
      <c r="S26" s="144">
        <v>1967</v>
      </c>
      <c r="T26" s="144">
        <v>1968</v>
      </c>
      <c r="U26" s="144">
        <v>1969</v>
      </c>
      <c r="V26" s="144">
        <v>1970</v>
      </c>
      <c r="W26" s="144">
        <v>1971</v>
      </c>
      <c r="X26" s="144">
        <v>1972</v>
      </c>
      <c r="Y26" s="144">
        <v>1973</v>
      </c>
      <c r="Z26" s="144">
        <v>1974</v>
      </c>
      <c r="AA26" s="144">
        <v>1975</v>
      </c>
      <c r="AB26" s="144">
        <v>1976</v>
      </c>
      <c r="AC26" s="144">
        <v>1977</v>
      </c>
      <c r="AD26" s="144">
        <v>1978</v>
      </c>
      <c r="AE26" s="144">
        <v>1979</v>
      </c>
      <c r="AF26" s="144">
        <v>1980</v>
      </c>
      <c r="AG26" s="144">
        <v>1981</v>
      </c>
      <c r="AH26" s="144">
        <v>1982</v>
      </c>
      <c r="AI26" s="144">
        <v>1983</v>
      </c>
      <c r="AJ26" s="144">
        <v>1984</v>
      </c>
      <c r="AK26" s="144">
        <v>1985</v>
      </c>
      <c r="AL26" s="144">
        <v>1986</v>
      </c>
      <c r="AM26" s="144">
        <v>1987</v>
      </c>
      <c r="AN26" s="144">
        <v>1988</v>
      </c>
      <c r="AO26" s="144">
        <v>1989</v>
      </c>
      <c r="AP26" s="144">
        <v>1990</v>
      </c>
      <c r="AQ26" s="144">
        <v>1991</v>
      </c>
      <c r="AR26" s="144">
        <v>1992</v>
      </c>
      <c r="AS26" s="144">
        <v>1993</v>
      </c>
      <c r="AT26" s="144">
        <v>1994</v>
      </c>
      <c r="AU26" s="144">
        <v>1995</v>
      </c>
      <c r="AV26" s="144">
        <v>1996</v>
      </c>
      <c r="AW26" s="144">
        <v>1997</v>
      </c>
      <c r="AX26" s="144">
        <v>1998</v>
      </c>
      <c r="AY26" s="144">
        <v>1999</v>
      </c>
      <c r="AZ26" s="144">
        <v>2000</v>
      </c>
      <c r="BA26" s="144">
        <v>2001</v>
      </c>
      <c r="BB26" s="144">
        <v>2002</v>
      </c>
      <c r="BC26" s="144">
        <v>2003</v>
      </c>
      <c r="BD26" s="144">
        <v>2004</v>
      </c>
      <c r="BE26" s="144">
        <v>2005</v>
      </c>
      <c r="BF26" s="144">
        <v>2006</v>
      </c>
      <c r="BG26" s="144">
        <v>2007</v>
      </c>
      <c r="BH26" s="144">
        <v>2008</v>
      </c>
      <c r="BI26" s="144">
        <v>2009</v>
      </c>
      <c r="BJ26" s="144">
        <v>2010</v>
      </c>
      <c r="BK26" s="144">
        <v>2011</v>
      </c>
      <c r="BL26" s="144">
        <v>2012</v>
      </c>
      <c r="BM26" s="144">
        <v>2013</v>
      </c>
      <c r="BN26" s="144">
        <v>2014</v>
      </c>
      <c r="BO26" s="464">
        <v>2015</v>
      </c>
      <c r="BP26" s="464">
        <v>2016</v>
      </c>
      <c r="BQ26" s="464">
        <v>2017</v>
      </c>
      <c r="BR26" s="353">
        <v>2018</v>
      </c>
    </row>
    <row r="27" spans="1:71" s="78" customFormat="1" ht="16.2" thickBot="1" x14ac:dyDescent="0.35">
      <c r="A27" s="59"/>
      <c r="B27" s="189"/>
      <c r="C27" s="201">
        <v>0</v>
      </c>
      <c r="D27" s="201">
        <v>0</v>
      </c>
      <c r="E27" s="201">
        <v>0</v>
      </c>
      <c r="F27" s="199">
        <f>F24+(E27*$B$38)</f>
        <v>7.4064908647268899</v>
      </c>
      <c r="G27" s="199">
        <f t="shared" ref="G27:BM27" si="25">G24+(F27*$B$38)</f>
        <v>13.860671237349949</v>
      </c>
      <c r="H27" s="199">
        <f t="shared" si="25"/>
        <v>19.514194334834595</v>
      </c>
      <c r="I27" s="199">
        <f t="shared" si="25"/>
        <v>24.495006895869267</v>
      </c>
      <c r="J27" s="199">
        <f t="shared" si="25"/>
        <v>28.911054984959417</v>
      </c>
      <c r="K27" s="199">
        <f t="shared" si="25"/>
        <v>32.853410504067234</v>
      </c>
      <c r="L27" s="199">
        <f t="shared" si="25"/>
        <v>36.398908966974609</v>
      </c>
      <c r="M27" s="199">
        <f t="shared" si="25"/>
        <v>39.612374935933239</v>
      </c>
      <c r="N27" s="199">
        <f t="shared" si="25"/>
        <v>42.7311730156202</v>
      </c>
      <c r="O27" s="199">
        <f t="shared" si="25"/>
        <v>45.777036365841298</v>
      </c>
      <c r="P27" s="199">
        <f t="shared" si="25"/>
        <v>48.768300812068539</v>
      </c>
      <c r="Q27" s="199">
        <f t="shared" si="25"/>
        <v>51.720435917805084</v>
      </c>
      <c r="R27" s="199">
        <f t="shared" si="25"/>
        <v>54.646493039552091</v>
      </c>
      <c r="S27" s="199">
        <f t="shared" si="25"/>
        <v>57.557483341683103</v>
      </c>
      <c r="T27" s="199">
        <f t="shared" si="25"/>
        <v>60.462696719915115</v>
      </c>
      <c r="U27" s="199">
        <f t="shared" si="25"/>
        <v>63.369970870563009</v>
      </c>
      <c r="V27" s="199">
        <f t="shared" si="25"/>
        <v>66.285918298803921</v>
      </c>
      <c r="W27" s="199">
        <f t="shared" si="25"/>
        <v>69.216117840938921</v>
      </c>
      <c r="X27" s="199">
        <f t="shared" si="25"/>
        <v>72.574687356071721</v>
      </c>
      <c r="Y27" s="199">
        <f t="shared" si="25"/>
        <v>76.316936834701551</v>
      </c>
      <c r="Z27" s="199">
        <f t="shared" si="25"/>
        <v>80.405162223581186</v>
      </c>
      <c r="AA27" s="199">
        <f t="shared" si="25"/>
        <v>84.807553378851821</v>
      </c>
      <c r="AB27" s="199">
        <f t="shared" si="25"/>
        <v>89.49727272828531</v>
      </c>
      <c r="AC27" s="199">
        <f t="shared" si="25"/>
        <v>94.451677957332578</v>
      </c>
      <c r="AD27" s="199">
        <f t="shared" si="25"/>
        <v>99.651666205131988</v>
      </c>
      <c r="AE27" s="199">
        <f t="shared" si="25"/>
        <v>105.08112077600259</v>
      </c>
      <c r="AF27" s="199">
        <f t="shared" si="25"/>
        <v>110.72644434116977</v>
      </c>
      <c r="AG27" s="199">
        <f t="shared" si="25"/>
        <v>116.57616511054292</v>
      </c>
      <c r="AH27" s="199">
        <f t="shared" si="25"/>
        <v>122.6946638751616</v>
      </c>
      <c r="AI27" s="199">
        <f t="shared" si="25"/>
        <v>129.05499940637824</v>
      </c>
      <c r="AJ27" s="199">
        <f t="shared" si="25"/>
        <v>135.63444193682818</v>
      </c>
      <c r="AK27" s="199">
        <f t="shared" si="25"/>
        <v>142.41381482348567</v>
      </c>
      <c r="AL27" s="199">
        <f t="shared" si="25"/>
        <v>149.37693912215667</v>
      </c>
      <c r="AM27" s="199">
        <f t="shared" si="25"/>
        <v>156.51016498626041</v>
      </c>
      <c r="AN27" s="199">
        <f t="shared" si="25"/>
        <v>163.80197631750008</v>
      </c>
      <c r="AO27" s="199">
        <f t="shared" si="25"/>
        <v>171.24265721766409</v>
      </c>
      <c r="AP27" s="199">
        <f t="shared" si="25"/>
        <v>178.82401058078608</v>
      </c>
      <c r="AQ27" s="199">
        <f t="shared" si="25"/>
        <v>186.5391206750665</v>
      </c>
      <c r="AR27" s="199">
        <f t="shared" si="25"/>
        <v>194.13456834673934</v>
      </c>
      <c r="AS27" s="199">
        <f t="shared" si="25"/>
        <v>201.64525114980589</v>
      </c>
      <c r="AT27" s="199">
        <f t="shared" si="25"/>
        <v>209.10061144171829</v>
      </c>
      <c r="AU27" s="199">
        <f t="shared" si="25"/>
        <v>219.55084099514579</v>
      </c>
      <c r="AV27" s="199">
        <f t="shared" si="25"/>
        <v>229.60544341660488</v>
      </c>
      <c r="AW27" s="199">
        <f t="shared" si="25"/>
        <v>239.34367639780595</v>
      </c>
      <c r="AX27" s="199">
        <f t="shared" si="25"/>
        <v>248.83240804331822</v>
      </c>
      <c r="AY27" s="199">
        <f t="shared" si="25"/>
        <v>258.1280536147043</v>
      </c>
      <c r="AZ27" s="199">
        <f t="shared" si="25"/>
        <v>267.27820952220611</v>
      </c>
      <c r="BA27" s="199">
        <f t="shared" si="25"/>
        <v>276.32303189033985</v>
      </c>
      <c r="BB27" s="199">
        <f t="shared" si="25"/>
        <v>286.43899148587565</v>
      </c>
      <c r="BC27" s="199">
        <f t="shared" si="25"/>
        <v>297.50507566351519</v>
      </c>
      <c r="BD27" s="199">
        <f t="shared" si="25"/>
        <v>309.41918851249704</v>
      </c>
      <c r="BE27" s="199">
        <f t="shared" si="25"/>
        <v>338.04298432617543</v>
      </c>
      <c r="BF27" s="199">
        <f>BF24+(BE27*$B$38)</f>
        <v>365.560764067241</v>
      </c>
      <c r="BG27" s="199">
        <f t="shared" si="25"/>
        <v>392.20397758679707</v>
      </c>
      <c r="BH27" s="199">
        <f t="shared" si="25"/>
        <v>418.16789442288018</v>
      </c>
      <c r="BI27" s="199">
        <f t="shared" si="25"/>
        <v>443.61725951830721</v>
      </c>
      <c r="BJ27" s="199">
        <f t="shared" si="25"/>
        <v>468.69106483494096</v>
      </c>
      <c r="BK27" s="199">
        <f t="shared" si="25"/>
        <v>493.50657506772251</v>
      </c>
      <c r="BL27" s="199">
        <f t="shared" si="25"/>
        <v>519.17483561597828</v>
      </c>
      <c r="BM27" s="199">
        <f t="shared" si="25"/>
        <v>510.07450906087394</v>
      </c>
      <c r="BN27" s="474">
        <f>BN24+(BM27*$B$38)</f>
        <v>447.10526506733584</v>
      </c>
      <c r="BO27" s="471">
        <f>BO24+(BN27*$B$38)</f>
        <v>430.28199807301468</v>
      </c>
      <c r="BP27" s="471">
        <f t="shared" ref="BP27" si="26">BP24+(BO27*$B$38)</f>
        <v>418.65613191388638</v>
      </c>
      <c r="BQ27" s="471">
        <f>BQ24+(BP27*$B$38)</f>
        <v>411.53116056890212</v>
      </c>
      <c r="BR27" s="656">
        <f>BR24+(BQ27*$B$38)</f>
        <v>408.32447223068755</v>
      </c>
    </row>
    <row r="28" spans="1:71" ht="16.2" thickBot="1" x14ac:dyDescent="0.35">
      <c r="A28" s="9"/>
      <c r="B28" s="27"/>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202"/>
      <c r="BP28" s="678"/>
      <c r="BQ28" s="678"/>
      <c r="BR28" s="678"/>
    </row>
    <row r="29" spans="1:71" ht="33.6" x14ac:dyDescent="0.3">
      <c r="A29" s="79" t="s">
        <v>10</v>
      </c>
      <c r="B29" s="80" t="s">
        <v>263</v>
      </c>
      <c r="C29" s="144">
        <v>1951</v>
      </c>
      <c r="D29" s="144">
        <v>1952</v>
      </c>
      <c r="E29" s="144">
        <v>1953</v>
      </c>
      <c r="F29" s="144">
        <v>1954</v>
      </c>
      <c r="G29" s="144">
        <v>1955</v>
      </c>
      <c r="H29" s="144">
        <v>1956</v>
      </c>
      <c r="I29" s="144">
        <v>1957</v>
      </c>
      <c r="J29" s="144">
        <v>1958</v>
      </c>
      <c r="K29" s="144">
        <v>1959</v>
      </c>
      <c r="L29" s="144">
        <v>1960</v>
      </c>
      <c r="M29" s="144">
        <v>1961</v>
      </c>
      <c r="N29" s="144">
        <v>1962</v>
      </c>
      <c r="O29" s="144">
        <v>1963</v>
      </c>
      <c r="P29" s="144">
        <v>1964</v>
      </c>
      <c r="Q29" s="144">
        <v>1965</v>
      </c>
      <c r="R29" s="144">
        <v>1966</v>
      </c>
      <c r="S29" s="144">
        <v>1967</v>
      </c>
      <c r="T29" s="144">
        <v>1968</v>
      </c>
      <c r="U29" s="144">
        <v>1969</v>
      </c>
      <c r="V29" s="144">
        <v>1970</v>
      </c>
      <c r="W29" s="144">
        <v>1971</v>
      </c>
      <c r="X29" s="144">
        <v>1972</v>
      </c>
      <c r="Y29" s="144">
        <v>1973</v>
      </c>
      <c r="Z29" s="144">
        <v>1974</v>
      </c>
      <c r="AA29" s="144">
        <v>1975</v>
      </c>
      <c r="AB29" s="144">
        <v>1976</v>
      </c>
      <c r="AC29" s="144">
        <v>1977</v>
      </c>
      <c r="AD29" s="144">
        <v>1978</v>
      </c>
      <c r="AE29" s="144">
        <v>1979</v>
      </c>
      <c r="AF29" s="144">
        <v>1980</v>
      </c>
      <c r="AG29" s="144">
        <v>1981</v>
      </c>
      <c r="AH29" s="144">
        <v>1982</v>
      </c>
      <c r="AI29" s="144">
        <v>1983</v>
      </c>
      <c r="AJ29" s="144">
        <v>1984</v>
      </c>
      <c r="AK29" s="144">
        <v>1985</v>
      </c>
      <c r="AL29" s="144">
        <v>1986</v>
      </c>
      <c r="AM29" s="144">
        <v>1987</v>
      </c>
      <c r="AN29" s="144">
        <v>1988</v>
      </c>
      <c r="AO29" s="144">
        <v>1989</v>
      </c>
      <c r="AP29" s="144">
        <v>1990</v>
      </c>
      <c r="AQ29" s="144">
        <v>1991</v>
      </c>
      <c r="AR29" s="144">
        <v>1992</v>
      </c>
      <c r="AS29" s="144">
        <v>1993</v>
      </c>
      <c r="AT29" s="144">
        <v>1994</v>
      </c>
      <c r="AU29" s="144">
        <v>1995</v>
      </c>
      <c r="AV29" s="144">
        <v>1996</v>
      </c>
      <c r="AW29" s="144">
        <v>1997</v>
      </c>
      <c r="AX29" s="144">
        <v>1998</v>
      </c>
      <c r="AY29" s="144">
        <v>1999</v>
      </c>
      <c r="AZ29" s="144">
        <v>2000</v>
      </c>
      <c r="BA29" s="144">
        <v>2001</v>
      </c>
      <c r="BB29" s="144">
        <v>2002</v>
      </c>
      <c r="BC29" s="144">
        <v>2003</v>
      </c>
      <c r="BD29" s="144">
        <v>2004</v>
      </c>
      <c r="BE29" s="144">
        <v>2005</v>
      </c>
      <c r="BF29" s="144">
        <v>2006</v>
      </c>
      <c r="BG29" s="144">
        <v>2007</v>
      </c>
      <c r="BH29" s="144">
        <v>2008</v>
      </c>
      <c r="BI29" s="144">
        <v>2009</v>
      </c>
      <c r="BJ29" s="144">
        <v>2010</v>
      </c>
      <c r="BK29" s="144">
        <v>2011</v>
      </c>
      <c r="BL29" s="144">
        <v>2012</v>
      </c>
      <c r="BM29" s="144">
        <v>2013</v>
      </c>
      <c r="BN29" s="144">
        <v>2014</v>
      </c>
      <c r="BO29" s="464">
        <v>2015</v>
      </c>
      <c r="BP29" s="464">
        <v>2016</v>
      </c>
      <c r="BQ29" s="464">
        <v>2017</v>
      </c>
      <c r="BR29" s="353">
        <v>2018</v>
      </c>
    </row>
    <row r="30" spans="1:71" s="78" customFormat="1" ht="16.2" thickBot="1" x14ac:dyDescent="0.35">
      <c r="A30" s="59"/>
      <c r="B30" s="63"/>
      <c r="C30" s="201">
        <v>0</v>
      </c>
      <c r="D30" s="201">
        <v>0</v>
      </c>
      <c r="E30" s="201">
        <v>0</v>
      </c>
      <c r="F30" s="201">
        <f>E27*(1-$B$38)</f>
        <v>0</v>
      </c>
      <c r="G30" s="199">
        <f>F27*(1-$B$38)</f>
        <v>1.157784966957258</v>
      </c>
      <c r="H30" s="199">
        <f t="shared" ref="H30:BO30" si="27">G27*(1-$B$38)</f>
        <v>2.1667044601333449</v>
      </c>
      <c r="I30" s="199">
        <f t="shared" si="27"/>
        <v>3.0504649578052363</v>
      </c>
      <c r="J30" s="199">
        <f t="shared" si="27"/>
        <v>3.8290671341559213</v>
      </c>
      <c r="K30" s="199">
        <f t="shared" si="27"/>
        <v>4.519385151728665</v>
      </c>
      <c r="L30" s="199">
        <f t="shared" si="27"/>
        <v>5.135655398703757</v>
      </c>
      <c r="M30" s="199">
        <f t="shared" si="27"/>
        <v>5.6898888266113996</v>
      </c>
      <c r="N30" s="199">
        <f t="shared" si="27"/>
        <v>6.1922188312844337</v>
      </c>
      <c r="O30" s="199">
        <f t="shared" si="27"/>
        <v>6.679750321916992</v>
      </c>
      <c r="P30" s="199">
        <f t="shared" si="27"/>
        <v>7.1558806328428659</v>
      </c>
      <c r="Q30" s="199">
        <f t="shared" si="27"/>
        <v>7.62347602603091</v>
      </c>
      <c r="R30" s="199">
        <f t="shared" si="27"/>
        <v>8.0849547084831261</v>
      </c>
      <c r="S30" s="199">
        <f t="shared" si="27"/>
        <v>8.5423568723271277</v>
      </c>
      <c r="T30" s="199">
        <f t="shared" si="27"/>
        <v>8.9974037862194507</v>
      </c>
      <c r="U30" s="199">
        <f t="shared" si="27"/>
        <v>9.4515476495622384</v>
      </c>
      <c r="V30" s="199">
        <f t="shared" si="27"/>
        <v>9.9060136534931953</v>
      </c>
      <c r="W30" s="199">
        <f t="shared" si="27"/>
        <v>10.361835466888422</v>
      </c>
      <c r="X30" s="199">
        <f t="shared" si="27"/>
        <v>10.819885175182236</v>
      </c>
      <c r="Y30" s="199">
        <f t="shared" si="27"/>
        <v>11.344897811546984</v>
      </c>
      <c r="Z30" s="199">
        <f t="shared" si="27"/>
        <v>11.929887419729134</v>
      </c>
      <c r="AA30" s="199">
        <f t="shared" si="27"/>
        <v>12.568960090340248</v>
      </c>
      <c r="AB30" s="199">
        <f t="shared" si="27"/>
        <v>13.257143251749694</v>
      </c>
      <c r="AC30" s="199">
        <f t="shared" si="27"/>
        <v>13.990241646278379</v>
      </c>
      <c r="AD30" s="199">
        <f t="shared" si="27"/>
        <v>14.764715820238882</v>
      </c>
      <c r="AE30" s="199">
        <f t="shared" si="27"/>
        <v>15.57757960845049</v>
      </c>
      <c r="AF30" s="199">
        <f t="shared" si="27"/>
        <v>16.426313644006903</v>
      </c>
      <c r="AG30" s="199">
        <f t="shared" si="27"/>
        <v>17.30879238822407</v>
      </c>
      <c r="AH30" s="199">
        <f t="shared" si="27"/>
        <v>18.22322256728939</v>
      </c>
      <c r="AI30" s="199">
        <f t="shared" si="27"/>
        <v>19.17966820658112</v>
      </c>
      <c r="AJ30" s="199">
        <f t="shared" si="27"/>
        <v>20.17391784481628</v>
      </c>
      <c r="AK30" s="199">
        <f t="shared" si="27"/>
        <v>21.202418357655979</v>
      </c>
      <c r="AL30" s="199">
        <f t="shared" si="27"/>
        <v>22.262172046268557</v>
      </c>
      <c r="AM30" s="199">
        <f t="shared" si="27"/>
        <v>23.350649813040683</v>
      </c>
      <c r="AN30" s="199">
        <f t="shared" si="27"/>
        <v>24.46571790968844</v>
      </c>
      <c r="AO30" s="199">
        <f t="shared" si="27"/>
        <v>25.605576136126579</v>
      </c>
      <c r="AP30" s="199">
        <f t="shared" si="27"/>
        <v>26.768705700109855</v>
      </c>
      <c r="AQ30" s="199">
        <f t="shared" si="27"/>
        <v>27.953825227471501</v>
      </c>
      <c r="AR30" s="199">
        <f t="shared" si="27"/>
        <v>29.159853648855027</v>
      </c>
      <c r="AS30" s="199">
        <f t="shared" si="27"/>
        <v>30.347176402934679</v>
      </c>
      <c r="AT30" s="199">
        <f t="shared" si="27"/>
        <v>31.521248686259568</v>
      </c>
      <c r="AU30" s="199">
        <f t="shared" si="27"/>
        <v>32.686672937349165</v>
      </c>
      <c r="AV30" s="199">
        <f t="shared" si="27"/>
        <v>34.320256087479322</v>
      </c>
      <c r="AW30" s="199">
        <f t="shared" si="27"/>
        <v>35.891994680682416</v>
      </c>
      <c r="AX30" s="199">
        <f t="shared" si="27"/>
        <v>37.414278304099497</v>
      </c>
      <c r="AY30" s="199">
        <f t="shared" si="27"/>
        <v>38.89755980073722</v>
      </c>
      <c r="AZ30" s="199">
        <f t="shared" si="27"/>
        <v>40.350658021916281</v>
      </c>
      <c r="BA30" s="199">
        <f t="shared" si="27"/>
        <v>41.781013253362495</v>
      </c>
      <c r="BB30" s="199">
        <f t="shared" si="27"/>
        <v>43.194902713011501</v>
      </c>
      <c r="BC30" s="199">
        <f t="shared" si="27"/>
        <v>44.776232678844146</v>
      </c>
      <c r="BD30" s="199">
        <f t="shared" si="27"/>
        <v>46.506086416323519</v>
      </c>
      <c r="BE30" s="199">
        <f t="shared" si="27"/>
        <v>48.368504260768148</v>
      </c>
      <c r="BF30" s="199">
        <f t="shared" si="27"/>
        <v>52.842984969056033</v>
      </c>
      <c r="BG30" s="199">
        <f t="shared" si="27"/>
        <v>57.144572899175152</v>
      </c>
      <c r="BH30" s="199">
        <f t="shared" si="27"/>
        <v>61.309448364192264</v>
      </c>
      <c r="BI30" s="199">
        <f t="shared" si="27"/>
        <v>65.368135959326963</v>
      </c>
      <c r="BJ30" s="199">
        <f t="shared" si="27"/>
        <v>69.346388665533283</v>
      </c>
      <c r="BK30" s="199">
        <f t="shared" si="27"/>
        <v>73.265933749733151</v>
      </c>
      <c r="BL30" s="199">
        <f t="shared" si="27"/>
        <v>77.145102065692171</v>
      </c>
      <c r="BM30" s="199">
        <f t="shared" si="27"/>
        <v>81.157572577502961</v>
      </c>
      <c r="BN30" s="474">
        <f t="shared" si="27"/>
        <v>79.735006685998243</v>
      </c>
      <c r="BO30" s="471">
        <f t="shared" si="27"/>
        <v>69.89163478317333</v>
      </c>
      <c r="BP30" s="471">
        <f t="shared" ref="BP30" si="28">BO27*(1-$B$38)</f>
        <v>67.261816428317175</v>
      </c>
      <c r="BQ30" s="471">
        <f t="shared" ref="BQ30" si="29">BP27*(1-$B$38)</f>
        <v>65.444457396525237</v>
      </c>
      <c r="BR30" s="656">
        <f t="shared" ref="BR30" si="30">BQ27*(1-$B$38)</f>
        <v>64.330679648886289</v>
      </c>
    </row>
    <row r="31" spans="1:71" ht="16.2" thickBot="1" x14ac:dyDescent="0.35">
      <c r="A31" s="9"/>
      <c r="B31" s="2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202"/>
      <c r="BP31" s="483"/>
      <c r="BQ31" s="483"/>
      <c r="BR31" s="483"/>
      <c r="BS31" s="619"/>
    </row>
    <row r="32" spans="1:71" ht="33.6" x14ac:dyDescent="0.3">
      <c r="A32" s="79" t="s">
        <v>11</v>
      </c>
      <c r="B32" s="80" t="s">
        <v>263</v>
      </c>
      <c r="C32" s="144">
        <v>1951</v>
      </c>
      <c r="D32" s="144">
        <v>1952</v>
      </c>
      <c r="E32" s="144">
        <v>1953</v>
      </c>
      <c r="F32" s="144">
        <v>1954</v>
      </c>
      <c r="G32" s="144">
        <v>1955</v>
      </c>
      <c r="H32" s="144">
        <v>1956</v>
      </c>
      <c r="I32" s="144">
        <v>1957</v>
      </c>
      <c r="J32" s="144">
        <v>1958</v>
      </c>
      <c r="K32" s="144">
        <v>1959</v>
      </c>
      <c r="L32" s="144">
        <v>1960</v>
      </c>
      <c r="M32" s="144">
        <v>1961</v>
      </c>
      <c r="N32" s="144">
        <v>1962</v>
      </c>
      <c r="O32" s="144">
        <v>1963</v>
      </c>
      <c r="P32" s="144">
        <v>1964</v>
      </c>
      <c r="Q32" s="144">
        <v>1965</v>
      </c>
      <c r="R32" s="144">
        <v>1966</v>
      </c>
      <c r="S32" s="144">
        <v>1967</v>
      </c>
      <c r="T32" s="144">
        <v>1968</v>
      </c>
      <c r="U32" s="144">
        <v>1969</v>
      </c>
      <c r="V32" s="144">
        <v>1970</v>
      </c>
      <c r="W32" s="144">
        <v>1971</v>
      </c>
      <c r="X32" s="144">
        <v>1972</v>
      </c>
      <c r="Y32" s="144">
        <v>1973</v>
      </c>
      <c r="Z32" s="144">
        <v>1974</v>
      </c>
      <c r="AA32" s="144">
        <v>1975</v>
      </c>
      <c r="AB32" s="144">
        <v>1976</v>
      </c>
      <c r="AC32" s="144">
        <v>1977</v>
      </c>
      <c r="AD32" s="144">
        <v>1978</v>
      </c>
      <c r="AE32" s="144">
        <v>1979</v>
      </c>
      <c r="AF32" s="144">
        <v>1980</v>
      </c>
      <c r="AG32" s="144">
        <v>1981</v>
      </c>
      <c r="AH32" s="144">
        <v>1982</v>
      </c>
      <c r="AI32" s="144">
        <v>1983</v>
      </c>
      <c r="AJ32" s="144">
        <v>1984</v>
      </c>
      <c r="AK32" s="144">
        <v>1985</v>
      </c>
      <c r="AL32" s="144">
        <v>1986</v>
      </c>
      <c r="AM32" s="144">
        <v>1987</v>
      </c>
      <c r="AN32" s="144">
        <v>1988</v>
      </c>
      <c r="AO32" s="144">
        <v>1989</v>
      </c>
      <c r="AP32" s="144">
        <v>1990</v>
      </c>
      <c r="AQ32" s="144">
        <v>1991</v>
      </c>
      <c r="AR32" s="144">
        <v>1992</v>
      </c>
      <c r="AS32" s="144">
        <v>1993</v>
      </c>
      <c r="AT32" s="144">
        <v>1994</v>
      </c>
      <c r="AU32" s="144">
        <v>1995</v>
      </c>
      <c r="AV32" s="144">
        <v>1996</v>
      </c>
      <c r="AW32" s="144">
        <v>1997</v>
      </c>
      <c r="AX32" s="144">
        <v>1998</v>
      </c>
      <c r="AY32" s="144">
        <v>1999</v>
      </c>
      <c r="AZ32" s="144">
        <v>2000</v>
      </c>
      <c r="BA32" s="144">
        <v>2001</v>
      </c>
      <c r="BB32" s="144">
        <v>2002</v>
      </c>
      <c r="BC32" s="144">
        <v>2003</v>
      </c>
      <c r="BD32" s="144">
        <v>2004</v>
      </c>
      <c r="BE32" s="144">
        <v>2005</v>
      </c>
      <c r="BF32" s="144">
        <v>2006</v>
      </c>
      <c r="BG32" s="144">
        <v>2007</v>
      </c>
      <c r="BH32" s="144">
        <v>2008</v>
      </c>
      <c r="BI32" s="144">
        <v>2009</v>
      </c>
      <c r="BJ32" s="144">
        <v>2010</v>
      </c>
      <c r="BK32" s="144">
        <v>2011</v>
      </c>
      <c r="BL32" s="144">
        <v>2012</v>
      </c>
      <c r="BM32" s="144">
        <v>2013</v>
      </c>
      <c r="BN32" s="144">
        <v>2014</v>
      </c>
      <c r="BO32" s="464">
        <v>2015</v>
      </c>
      <c r="BP32" s="464">
        <v>2016</v>
      </c>
      <c r="BQ32" s="464">
        <v>2017</v>
      </c>
      <c r="BR32" s="353">
        <v>2018</v>
      </c>
    </row>
    <row r="33" spans="1:71" s="78" customFormat="1" ht="16.2" thickBot="1" x14ac:dyDescent="0.35">
      <c r="A33" s="59"/>
      <c r="B33" s="189"/>
      <c r="C33" s="201">
        <v>0</v>
      </c>
      <c r="D33" s="201">
        <v>0</v>
      </c>
      <c r="E33" s="201">
        <v>0</v>
      </c>
      <c r="F33" s="201">
        <f t="shared" ref="F33:AK33" si="31">F30*$B$39*16/12</f>
        <v>0</v>
      </c>
      <c r="G33" s="199">
        <f t="shared" si="31"/>
        <v>0.77185664463817194</v>
      </c>
      <c r="H33" s="199">
        <f t="shared" si="31"/>
        <v>1.4444696400888966</v>
      </c>
      <c r="I33" s="199">
        <f t="shared" si="31"/>
        <v>2.033643305203491</v>
      </c>
      <c r="J33" s="199">
        <f t="shared" si="31"/>
        <v>2.552711422770614</v>
      </c>
      <c r="K33" s="199">
        <f t="shared" si="31"/>
        <v>3.0129234344857765</v>
      </c>
      <c r="L33" s="199">
        <f t="shared" si="31"/>
        <v>3.4237702658025047</v>
      </c>
      <c r="M33" s="199">
        <f t="shared" si="31"/>
        <v>3.7932592177409332</v>
      </c>
      <c r="N33" s="199">
        <f t="shared" si="31"/>
        <v>4.1281458875229555</v>
      </c>
      <c r="O33" s="199">
        <f t="shared" si="31"/>
        <v>4.453166881277995</v>
      </c>
      <c r="P33" s="199">
        <f t="shared" si="31"/>
        <v>4.7705870885619106</v>
      </c>
      <c r="Q33" s="199">
        <f t="shared" si="31"/>
        <v>5.0823173506872736</v>
      </c>
      <c r="R33" s="199">
        <f t="shared" si="31"/>
        <v>5.3899698056554177</v>
      </c>
      <c r="S33" s="199">
        <f t="shared" si="31"/>
        <v>5.6949045815514188</v>
      </c>
      <c r="T33" s="199">
        <f t="shared" si="31"/>
        <v>5.9982691908129668</v>
      </c>
      <c r="U33" s="199">
        <f t="shared" si="31"/>
        <v>6.3010317663748259</v>
      </c>
      <c r="V33" s="199">
        <f t="shared" si="31"/>
        <v>6.6040091023287966</v>
      </c>
      <c r="W33" s="199">
        <f t="shared" si="31"/>
        <v>6.9078903112589485</v>
      </c>
      <c r="X33" s="199">
        <f t="shared" si="31"/>
        <v>7.213256783454824</v>
      </c>
      <c r="Y33" s="199">
        <f t="shared" si="31"/>
        <v>7.5632652076979889</v>
      </c>
      <c r="Z33" s="199">
        <f t="shared" si="31"/>
        <v>7.9532582798194227</v>
      </c>
      <c r="AA33" s="199">
        <f t="shared" si="31"/>
        <v>8.379306726893498</v>
      </c>
      <c r="AB33" s="199">
        <f t="shared" si="31"/>
        <v>8.8380955011664621</v>
      </c>
      <c r="AC33" s="199">
        <f t="shared" si="31"/>
        <v>9.3268277641855857</v>
      </c>
      <c r="AD33" s="199">
        <f t="shared" si="31"/>
        <v>9.8431438801592552</v>
      </c>
      <c r="AE33" s="199">
        <f t="shared" si="31"/>
        <v>10.385053072300327</v>
      </c>
      <c r="AF33" s="199">
        <f t="shared" si="31"/>
        <v>10.950875762671268</v>
      </c>
      <c r="AG33" s="199">
        <f t="shared" si="31"/>
        <v>11.539194925482713</v>
      </c>
      <c r="AH33" s="199">
        <f t="shared" si="31"/>
        <v>12.148815044859594</v>
      </c>
      <c r="AI33" s="199">
        <f t="shared" si="31"/>
        <v>12.78644547105408</v>
      </c>
      <c r="AJ33" s="199">
        <f t="shared" si="31"/>
        <v>13.449278563210854</v>
      </c>
      <c r="AK33" s="199">
        <f t="shared" si="31"/>
        <v>14.134945571770652</v>
      </c>
      <c r="AL33" s="199">
        <f t="shared" ref="AL33:BQ33" si="32">AL30*$B$39*16/12</f>
        <v>14.841448030845704</v>
      </c>
      <c r="AM33" s="199">
        <f t="shared" si="32"/>
        <v>15.567099875360455</v>
      </c>
      <c r="AN33" s="199">
        <f t="shared" si="32"/>
        <v>16.310478606458961</v>
      </c>
      <c r="AO33" s="199">
        <f t="shared" si="32"/>
        <v>17.070384090751052</v>
      </c>
      <c r="AP33" s="199">
        <f t="shared" si="32"/>
        <v>17.845803800073238</v>
      </c>
      <c r="AQ33" s="199">
        <f t="shared" si="32"/>
        <v>18.635883484981001</v>
      </c>
      <c r="AR33" s="199">
        <f t="shared" si="32"/>
        <v>19.439902432570019</v>
      </c>
      <c r="AS33" s="199">
        <f t="shared" si="32"/>
        <v>20.231450935289786</v>
      </c>
      <c r="AT33" s="199">
        <f t="shared" si="32"/>
        <v>21.014165790839712</v>
      </c>
      <c r="AU33" s="199">
        <f t="shared" si="32"/>
        <v>21.791115291566111</v>
      </c>
      <c r="AV33" s="199">
        <f t="shared" si="32"/>
        <v>22.880170724986215</v>
      </c>
      <c r="AW33" s="199">
        <f t="shared" si="32"/>
        <v>23.927996453788278</v>
      </c>
      <c r="AX33" s="199">
        <f t="shared" si="32"/>
        <v>24.942852202732997</v>
      </c>
      <c r="AY33" s="199">
        <f t="shared" si="32"/>
        <v>25.931706533824812</v>
      </c>
      <c r="AZ33" s="199">
        <f t="shared" si="32"/>
        <v>26.900438681277521</v>
      </c>
      <c r="BA33" s="199">
        <f t="shared" si="32"/>
        <v>27.854008835574998</v>
      </c>
      <c r="BB33" s="199">
        <f t="shared" si="32"/>
        <v>28.796601808674335</v>
      </c>
      <c r="BC33" s="199">
        <f t="shared" si="32"/>
        <v>29.850821785896098</v>
      </c>
      <c r="BD33" s="199">
        <f t="shared" si="32"/>
        <v>31.004057610882345</v>
      </c>
      <c r="BE33" s="199">
        <f t="shared" si="32"/>
        <v>32.245669507178768</v>
      </c>
      <c r="BF33" s="199">
        <f t="shared" si="32"/>
        <v>35.228656646037358</v>
      </c>
      <c r="BG33" s="199">
        <f t="shared" si="32"/>
        <v>38.096381932783437</v>
      </c>
      <c r="BH33" s="199">
        <f t="shared" si="32"/>
        <v>40.872965576128173</v>
      </c>
      <c r="BI33" s="199">
        <f t="shared" si="32"/>
        <v>43.578757306217973</v>
      </c>
      <c r="BJ33" s="199">
        <f t="shared" si="32"/>
        <v>46.230925777022186</v>
      </c>
      <c r="BK33" s="199">
        <f t="shared" si="32"/>
        <v>48.843955833155434</v>
      </c>
      <c r="BL33" s="199">
        <f t="shared" si="32"/>
        <v>51.430068043794783</v>
      </c>
      <c r="BM33" s="199">
        <f t="shared" si="32"/>
        <v>54.105048385001972</v>
      </c>
      <c r="BN33" s="474">
        <f t="shared" si="32"/>
        <v>53.156671123998827</v>
      </c>
      <c r="BO33" s="668">
        <f t="shared" si="32"/>
        <v>46.594423188782223</v>
      </c>
      <c r="BP33" s="576">
        <f t="shared" si="32"/>
        <v>44.841210952211448</v>
      </c>
      <c r="BQ33" s="199">
        <f t="shared" si="32"/>
        <v>43.629638264350156</v>
      </c>
      <c r="BR33" s="656">
        <f>BR30*$B$39*16/12</f>
        <v>42.88711976592419</v>
      </c>
    </row>
    <row r="34" spans="1:71" ht="16.2" thickBot="1" x14ac:dyDescent="0.35">
      <c r="A34" s="5"/>
      <c r="B34" s="2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263"/>
      <c r="BP34" s="742"/>
      <c r="BQ34" s="741"/>
      <c r="BR34" s="742"/>
    </row>
    <row r="35" spans="1:71" ht="39.75" customHeight="1" thickBot="1" x14ac:dyDescent="0.35">
      <c r="A35" s="862" t="s">
        <v>264</v>
      </c>
      <c r="B35" s="863"/>
      <c r="C35" s="204"/>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608"/>
      <c r="BO35" s="739"/>
      <c r="BP35" s="739"/>
      <c r="BQ35" s="739"/>
      <c r="BR35" s="739"/>
    </row>
    <row r="36" spans="1:71" ht="18" x14ac:dyDescent="0.4">
      <c r="A36" s="443" t="s">
        <v>12</v>
      </c>
      <c r="B36" s="444">
        <v>0.5</v>
      </c>
      <c r="C36" s="204"/>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608"/>
      <c r="BO36" s="739"/>
      <c r="BP36" s="739"/>
      <c r="BQ36" s="739"/>
      <c r="BR36" s="739"/>
    </row>
    <row r="37" spans="1:71" ht="31.2" x14ac:dyDescent="0.3">
      <c r="A37" s="48" t="s">
        <v>13</v>
      </c>
      <c r="B37" s="49">
        <v>0.4</v>
      </c>
      <c r="C37" s="204"/>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608"/>
      <c r="BO37" s="739"/>
      <c r="BP37" s="739"/>
      <c r="BQ37" s="739"/>
      <c r="BR37" s="739"/>
    </row>
    <row r="38" spans="1:71" ht="15.6" x14ac:dyDescent="0.3">
      <c r="A38" s="38" t="s">
        <v>14</v>
      </c>
      <c r="B38" s="50">
        <v>0.84367968743860045</v>
      </c>
      <c r="C38" s="204"/>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608"/>
      <c r="BO38" s="739"/>
      <c r="BP38" s="739"/>
      <c r="BQ38" s="739"/>
      <c r="BR38" s="739"/>
    </row>
    <row r="39" spans="1:71" ht="31.2" x14ac:dyDescent="0.3">
      <c r="A39" s="48" t="s">
        <v>15</v>
      </c>
      <c r="B39" s="47">
        <v>0.5</v>
      </c>
      <c r="C39" s="204"/>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608"/>
      <c r="BO39" s="739"/>
      <c r="BP39" s="739"/>
      <c r="BQ39" s="739"/>
      <c r="BR39" s="739"/>
    </row>
    <row r="40" spans="1:71" ht="18" x14ac:dyDescent="0.4">
      <c r="A40" s="38" t="s">
        <v>16</v>
      </c>
      <c r="B40" s="49">
        <v>0</v>
      </c>
      <c r="C40" s="204"/>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608"/>
      <c r="BO40" s="739"/>
      <c r="BP40" s="739"/>
      <c r="BQ40" s="739"/>
      <c r="BR40" s="739"/>
    </row>
    <row r="41" spans="1:71" ht="18.600000000000001" thickBot="1" x14ac:dyDescent="0.45">
      <c r="A41" s="43" t="s">
        <v>17</v>
      </c>
      <c r="B41" s="51">
        <v>0</v>
      </c>
      <c r="C41" s="204"/>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608"/>
      <c r="BO41" s="739"/>
      <c r="BP41" s="739"/>
      <c r="BQ41" s="739"/>
      <c r="BR41" s="739"/>
    </row>
    <row r="42" spans="1:71" ht="16.2" thickBot="1" x14ac:dyDescent="0.35">
      <c r="A42" s="4"/>
      <c r="B42" s="2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608"/>
      <c r="BO42" s="739"/>
      <c r="BP42" s="739"/>
      <c r="BQ42" s="739"/>
      <c r="BR42" s="739"/>
    </row>
    <row r="43" spans="1:71" ht="51.75" customHeight="1" x14ac:dyDescent="0.3">
      <c r="A43" s="858" t="s">
        <v>18</v>
      </c>
      <c r="B43" s="859"/>
      <c r="C43" s="204"/>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608"/>
      <c r="BO43" s="739"/>
      <c r="BP43" s="739"/>
      <c r="BQ43" s="739"/>
      <c r="BR43" s="739"/>
    </row>
    <row r="44" spans="1:71" ht="15.6" x14ac:dyDescent="0.3">
      <c r="A44" s="48" t="s">
        <v>59</v>
      </c>
      <c r="B44" s="53">
        <v>8.7611999999999995E-2</v>
      </c>
      <c r="C44" s="204"/>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608"/>
      <c r="BO44" s="739"/>
      <c r="BP44" s="739"/>
      <c r="BQ44" s="739"/>
      <c r="BR44" s="739"/>
    </row>
    <row r="45" spans="1:71" ht="15.6" x14ac:dyDescent="0.3">
      <c r="A45" s="48" t="s">
        <v>19</v>
      </c>
      <c r="B45" s="53">
        <v>9.4219999999999998E-2</v>
      </c>
      <c r="C45" s="204"/>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608"/>
      <c r="BO45" s="739"/>
      <c r="BP45" s="739"/>
      <c r="BQ45" s="739"/>
      <c r="BR45" s="739"/>
    </row>
    <row r="46" spans="1:71" ht="16.2" thickBot="1" x14ac:dyDescent="0.35">
      <c r="A46" s="52" t="s">
        <v>337</v>
      </c>
      <c r="B46" s="54">
        <f>DOC!Z10</f>
        <v>0.11883483982869376</v>
      </c>
      <c r="C46" s="204"/>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608"/>
      <c r="BO46" s="739"/>
      <c r="BP46" s="739"/>
      <c r="BQ46" s="739"/>
      <c r="BR46" s="739"/>
    </row>
    <row r="47" spans="1:71" ht="16.2" thickBot="1" x14ac:dyDescent="0.35">
      <c r="A47" s="10"/>
      <c r="B47" s="30"/>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463"/>
      <c r="BO47" s="33"/>
      <c r="BP47" s="287"/>
      <c r="BQ47" s="33"/>
      <c r="BR47" s="723"/>
      <c r="BS47" s="619"/>
    </row>
    <row r="48" spans="1:71" ht="31.2" x14ac:dyDescent="0.3">
      <c r="A48" s="79" t="s">
        <v>275</v>
      </c>
      <c r="B48" s="445" t="s">
        <v>265</v>
      </c>
      <c r="C48" s="144">
        <v>1951</v>
      </c>
      <c r="D48" s="144">
        <v>1952</v>
      </c>
      <c r="E48" s="144">
        <v>1953</v>
      </c>
      <c r="F48" s="144">
        <v>1954</v>
      </c>
      <c r="G48" s="144">
        <v>1955</v>
      </c>
      <c r="H48" s="144">
        <v>1956</v>
      </c>
      <c r="I48" s="144">
        <v>1957</v>
      </c>
      <c r="J48" s="144">
        <v>1958</v>
      </c>
      <c r="K48" s="144">
        <v>1959</v>
      </c>
      <c r="L48" s="144">
        <v>1960</v>
      </c>
      <c r="M48" s="144">
        <v>1961</v>
      </c>
      <c r="N48" s="144">
        <v>1962</v>
      </c>
      <c r="O48" s="144">
        <v>1963</v>
      </c>
      <c r="P48" s="144">
        <v>1964</v>
      </c>
      <c r="Q48" s="144">
        <v>1965</v>
      </c>
      <c r="R48" s="144">
        <v>1966</v>
      </c>
      <c r="S48" s="144">
        <v>1967</v>
      </c>
      <c r="T48" s="144">
        <v>1968</v>
      </c>
      <c r="U48" s="144">
        <v>1969</v>
      </c>
      <c r="V48" s="144">
        <v>1970</v>
      </c>
      <c r="W48" s="144">
        <v>1971</v>
      </c>
      <c r="X48" s="144">
        <v>1972</v>
      </c>
      <c r="Y48" s="144">
        <v>1973</v>
      </c>
      <c r="Z48" s="144">
        <v>1974</v>
      </c>
      <c r="AA48" s="144">
        <v>1975</v>
      </c>
      <c r="AB48" s="144">
        <v>1976</v>
      </c>
      <c r="AC48" s="144">
        <v>1977</v>
      </c>
      <c r="AD48" s="144">
        <v>1978</v>
      </c>
      <c r="AE48" s="144">
        <v>1979</v>
      </c>
      <c r="AF48" s="144">
        <v>1980</v>
      </c>
      <c r="AG48" s="144">
        <v>1981</v>
      </c>
      <c r="AH48" s="144">
        <v>1982</v>
      </c>
      <c r="AI48" s="144">
        <v>1983</v>
      </c>
      <c r="AJ48" s="144">
        <v>1984</v>
      </c>
      <c r="AK48" s="144">
        <v>1985</v>
      </c>
      <c r="AL48" s="144">
        <v>1986</v>
      </c>
      <c r="AM48" s="144">
        <v>1987</v>
      </c>
      <c r="AN48" s="144">
        <v>1988</v>
      </c>
      <c r="AO48" s="144">
        <v>1989</v>
      </c>
      <c r="AP48" s="144">
        <v>1990</v>
      </c>
      <c r="AQ48" s="144">
        <v>1991</v>
      </c>
      <c r="AR48" s="144">
        <v>1992</v>
      </c>
      <c r="AS48" s="144">
        <v>1993</v>
      </c>
      <c r="AT48" s="144">
        <v>1994</v>
      </c>
      <c r="AU48" s="144">
        <v>1995</v>
      </c>
      <c r="AV48" s="144">
        <v>1996</v>
      </c>
      <c r="AW48" s="144">
        <v>1997</v>
      </c>
      <c r="AX48" s="144">
        <v>1998</v>
      </c>
      <c r="AY48" s="144">
        <v>1999</v>
      </c>
      <c r="AZ48" s="144">
        <v>2000</v>
      </c>
      <c r="BA48" s="144">
        <v>2001</v>
      </c>
      <c r="BB48" s="144">
        <v>2002</v>
      </c>
      <c r="BC48" s="144">
        <v>2003</v>
      </c>
      <c r="BD48" s="144">
        <v>2004</v>
      </c>
      <c r="BE48" s="144">
        <v>2005</v>
      </c>
      <c r="BF48" s="144">
        <v>2006</v>
      </c>
      <c r="BG48" s="144">
        <v>2007</v>
      </c>
      <c r="BH48" s="144">
        <v>2008</v>
      </c>
      <c r="BI48" s="144">
        <v>2009</v>
      </c>
      <c r="BJ48" s="144">
        <v>2010</v>
      </c>
      <c r="BK48" s="144">
        <v>2011</v>
      </c>
      <c r="BL48" s="144">
        <v>2012</v>
      </c>
      <c r="BM48" s="144">
        <v>2013</v>
      </c>
      <c r="BN48" s="144">
        <v>2014</v>
      </c>
      <c r="BO48" s="481">
        <v>2015</v>
      </c>
      <c r="BP48" s="464">
        <v>2016</v>
      </c>
      <c r="BQ48" s="464">
        <v>2017</v>
      </c>
      <c r="BR48" s="353">
        <v>2018</v>
      </c>
    </row>
    <row r="49" spans="1:71" s="19" customFormat="1" ht="16.2" thickBot="1" x14ac:dyDescent="0.35">
      <c r="A49" s="302"/>
      <c r="B49" s="303"/>
      <c r="C49" s="307">
        <v>0</v>
      </c>
      <c r="D49" s="307">
        <v>0</v>
      </c>
      <c r="E49" s="307">
        <v>0</v>
      </c>
      <c r="F49" s="307">
        <v>0</v>
      </c>
      <c r="G49" s="307">
        <f>(G33-$B$40)*(1-$B$41)*10^3</f>
        <v>771.85664463817193</v>
      </c>
      <c r="H49" s="307">
        <f t="shared" ref="H49:BR49" si="33">(H33-$B$40)*(1-$B$41)*10^3</f>
        <v>1444.4696400888965</v>
      </c>
      <c r="I49" s="307">
        <f t="shared" si="33"/>
        <v>2033.6433052034911</v>
      </c>
      <c r="J49" s="307">
        <f t="shared" si="33"/>
        <v>2552.7114227706138</v>
      </c>
      <c r="K49" s="307">
        <f t="shared" si="33"/>
        <v>3012.9234344857764</v>
      </c>
      <c r="L49" s="307">
        <f t="shared" si="33"/>
        <v>3423.7702658025046</v>
      </c>
      <c r="M49" s="307">
        <f t="shared" si="33"/>
        <v>3793.2592177409333</v>
      </c>
      <c r="N49" s="307">
        <f t="shared" si="33"/>
        <v>4128.1458875229555</v>
      </c>
      <c r="O49" s="307">
        <f t="shared" si="33"/>
        <v>4453.1668812779953</v>
      </c>
      <c r="P49" s="307">
        <f t="shared" si="33"/>
        <v>4770.5870885619106</v>
      </c>
      <c r="Q49" s="307">
        <f t="shared" si="33"/>
        <v>5082.3173506872736</v>
      </c>
      <c r="R49" s="307">
        <f t="shared" si="33"/>
        <v>5389.969805655418</v>
      </c>
      <c r="S49" s="307">
        <f t="shared" si="33"/>
        <v>5694.9045815514191</v>
      </c>
      <c r="T49" s="307">
        <f t="shared" si="33"/>
        <v>5998.2691908129673</v>
      </c>
      <c r="U49" s="307">
        <f t="shared" si="33"/>
        <v>6301.0317663748256</v>
      </c>
      <c r="V49" s="307">
        <f t="shared" si="33"/>
        <v>6604.0091023287969</v>
      </c>
      <c r="W49" s="307">
        <f t="shared" si="33"/>
        <v>6907.8903112589487</v>
      </c>
      <c r="X49" s="307">
        <f t="shared" si="33"/>
        <v>7213.2567834548245</v>
      </c>
      <c r="Y49" s="307">
        <f t="shared" si="33"/>
        <v>7563.2652076979894</v>
      </c>
      <c r="Z49" s="307">
        <f t="shared" si="33"/>
        <v>7953.2582798194226</v>
      </c>
      <c r="AA49" s="307">
        <f t="shared" si="33"/>
        <v>8379.3067268934974</v>
      </c>
      <c r="AB49" s="307">
        <f t="shared" si="33"/>
        <v>8838.0955011664628</v>
      </c>
      <c r="AC49" s="307">
        <f t="shared" si="33"/>
        <v>9326.8277641855857</v>
      </c>
      <c r="AD49" s="307">
        <f t="shared" si="33"/>
        <v>9843.1438801592558</v>
      </c>
      <c r="AE49" s="307">
        <f t="shared" si="33"/>
        <v>10385.053072300327</v>
      </c>
      <c r="AF49" s="307">
        <f t="shared" si="33"/>
        <v>10950.875762671269</v>
      </c>
      <c r="AG49" s="307">
        <f t="shared" si="33"/>
        <v>11539.194925482712</v>
      </c>
      <c r="AH49" s="307">
        <f t="shared" si="33"/>
        <v>12148.815044859593</v>
      </c>
      <c r="AI49" s="307">
        <f t="shared" si="33"/>
        <v>12786.445471054079</v>
      </c>
      <c r="AJ49" s="307">
        <f t="shared" si="33"/>
        <v>13449.278563210853</v>
      </c>
      <c r="AK49" s="307">
        <f t="shared" si="33"/>
        <v>14134.945571770651</v>
      </c>
      <c r="AL49" s="307">
        <f t="shared" si="33"/>
        <v>14841.448030845704</v>
      </c>
      <c r="AM49" s="307">
        <f t="shared" si="33"/>
        <v>15567.099875360454</v>
      </c>
      <c r="AN49" s="307">
        <f t="shared" si="33"/>
        <v>16310.478606458961</v>
      </c>
      <c r="AO49" s="307">
        <f t="shared" si="33"/>
        <v>17070.384090751053</v>
      </c>
      <c r="AP49" s="307">
        <f t="shared" si="33"/>
        <v>17845.803800073238</v>
      </c>
      <c r="AQ49" s="307">
        <f t="shared" si="33"/>
        <v>18635.883484981001</v>
      </c>
      <c r="AR49" s="307">
        <f t="shared" si="33"/>
        <v>19439.902432570019</v>
      </c>
      <c r="AS49" s="307">
        <f t="shared" si="33"/>
        <v>20231.450935289788</v>
      </c>
      <c r="AT49" s="307">
        <f t="shared" si="33"/>
        <v>21014.165790839714</v>
      </c>
      <c r="AU49" s="307">
        <f t="shared" si="33"/>
        <v>21791.115291566111</v>
      </c>
      <c r="AV49" s="307">
        <f t="shared" si="33"/>
        <v>22880.170724986216</v>
      </c>
      <c r="AW49" s="307">
        <f t="shared" si="33"/>
        <v>23927.996453788277</v>
      </c>
      <c r="AX49" s="307">
        <f t="shared" si="33"/>
        <v>24942.852202732996</v>
      </c>
      <c r="AY49" s="307">
        <f t="shared" si="33"/>
        <v>25931.70653382481</v>
      </c>
      <c r="AZ49" s="307">
        <f t="shared" si="33"/>
        <v>26900.438681277519</v>
      </c>
      <c r="BA49" s="307">
        <f t="shared" si="33"/>
        <v>27854.008835574998</v>
      </c>
      <c r="BB49" s="307">
        <f t="shared" si="33"/>
        <v>28796.601808674335</v>
      </c>
      <c r="BC49" s="307">
        <f t="shared" si="33"/>
        <v>29850.8217858961</v>
      </c>
      <c r="BD49" s="307">
        <f t="shared" si="33"/>
        <v>31004.057610882344</v>
      </c>
      <c r="BE49" s="307">
        <f t="shared" si="33"/>
        <v>32245.669507178769</v>
      </c>
      <c r="BF49" s="307">
        <f t="shared" si="33"/>
        <v>35228.656646037358</v>
      </c>
      <c r="BG49" s="307">
        <f t="shared" si="33"/>
        <v>38096.381932783435</v>
      </c>
      <c r="BH49" s="307">
        <f t="shared" si="33"/>
        <v>40872.965576128176</v>
      </c>
      <c r="BI49" s="307">
        <f t="shared" si="33"/>
        <v>43578.757306217973</v>
      </c>
      <c r="BJ49" s="307">
        <f t="shared" si="33"/>
        <v>46230.925777022188</v>
      </c>
      <c r="BK49" s="307">
        <f t="shared" si="33"/>
        <v>48843.955833155436</v>
      </c>
      <c r="BL49" s="307">
        <f t="shared" si="33"/>
        <v>51430.068043794781</v>
      </c>
      <c r="BM49" s="307">
        <f t="shared" si="33"/>
        <v>54105.048385001974</v>
      </c>
      <c r="BN49" s="307">
        <f t="shared" si="33"/>
        <v>53156.671123998829</v>
      </c>
      <c r="BO49" s="307">
        <f t="shared" si="33"/>
        <v>46594.423188782224</v>
      </c>
      <c r="BP49" s="577">
        <f t="shared" si="33"/>
        <v>44841.210952211448</v>
      </c>
      <c r="BQ49" s="307">
        <f t="shared" si="33"/>
        <v>43629.638264350157</v>
      </c>
      <c r="BR49" s="663">
        <f t="shared" si="33"/>
        <v>42887.119765924188</v>
      </c>
      <c r="BS49" s="583"/>
    </row>
    <row r="50" spans="1:71" ht="16.2" thickBot="1" x14ac:dyDescent="0.35">
      <c r="A50" s="4"/>
      <c r="B50" s="44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202"/>
      <c r="BO50" s="678"/>
      <c r="BP50" s="678"/>
      <c r="BR50" s="678"/>
      <c r="BS50" s="619"/>
    </row>
    <row r="51" spans="1:71" ht="15.6" x14ac:dyDescent="0.3">
      <c r="A51" s="60" t="s">
        <v>276</v>
      </c>
      <c r="B51" s="447" t="s">
        <v>268</v>
      </c>
      <c r="C51" s="144">
        <v>1951</v>
      </c>
      <c r="D51" s="144">
        <v>1952</v>
      </c>
      <c r="E51" s="144">
        <v>1953</v>
      </c>
      <c r="F51" s="144">
        <v>1954</v>
      </c>
      <c r="G51" s="144">
        <v>1955</v>
      </c>
      <c r="H51" s="144">
        <v>1956</v>
      </c>
      <c r="I51" s="144">
        <v>1957</v>
      </c>
      <c r="J51" s="144">
        <v>1958</v>
      </c>
      <c r="K51" s="144">
        <v>1959</v>
      </c>
      <c r="L51" s="144">
        <v>1960</v>
      </c>
      <c r="M51" s="144">
        <v>1961</v>
      </c>
      <c r="N51" s="144">
        <v>1962</v>
      </c>
      <c r="O51" s="144">
        <v>1963</v>
      </c>
      <c r="P51" s="144">
        <v>1964</v>
      </c>
      <c r="Q51" s="144">
        <v>1965</v>
      </c>
      <c r="R51" s="144">
        <v>1966</v>
      </c>
      <c r="S51" s="144">
        <v>1967</v>
      </c>
      <c r="T51" s="144">
        <v>1968</v>
      </c>
      <c r="U51" s="144">
        <v>1969</v>
      </c>
      <c r="V51" s="144">
        <v>1970</v>
      </c>
      <c r="W51" s="144">
        <v>1971</v>
      </c>
      <c r="X51" s="144">
        <v>1972</v>
      </c>
      <c r="Y51" s="144">
        <v>1973</v>
      </c>
      <c r="Z51" s="144">
        <v>1974</v>
      </c>
      <c r="AA51" s="144">
        <v>1975</v>
      </c>
      <c r="AB51" s="144">
        <v>1976</v>
      </c>
      <c r="AC51" s="144">
        <v>1977</v>
      </c>
      <c r="AD51" s="144">
        <v>1978</v>
      </c>
      <c r="AE51" s="144">
        <v>1979</v>
      </c>
      <c r="AF51" s="144">
        <v>1980</v>
      </c>
      <c r="AG51" s="144">
        <v>1981</v>
      </c>
      <c r="AH51" s="144">
        <v>1982</v>
      </c>
      <c r="AI51" s="144">
        <v>1983</v>
      </c>
      <c r="AJ51" s="144">
        <v>1984</v>
      </c>
      <c r="AK51" s="144">
        <v>1985</v>
      </c>
      <c r="AL51" s="144">
        <v>1986</v>
      </c>
      <c r="AM51" s="144">
        <v>1987</v>
      </c>
      <c r="AN51" s="144">
        <v>1988</v>
      </c>
      <c r="AO51" s="144">
        <v>1989</v>
      </c>
      <c r="AP51" s="144">
        <v>1990</v>
      </c>
      <c r="AQ51" s="144">
        <v>1991</v>
      </c>
      <c r="AR51" s="144">
        <v>1992</v>
      </c>
      <c r="AS51" s="144">
        <v>1993</v>
      </c>
      <c r="AT51" s="144">
        <v>1994</v>
      </c>
      <c r="AU51" s="144">
        <v>1995</v>
      </c>
      <c r="AV51" s="144">
        <v>1996</v>
      </c>
      <c r="AW51" s="144">
        <v>1997</v>
      </c>
      <c r="AX51" s="144">
        <v>1998</v>
      </c>
      <c r="AY51" s="144">
        <v>1999</v>
      </c>
      <c r="AZ51" s="144">
        <v>2000</v>
      </c>
      <c r="BA51" s="144">
        <v>2001</v>
      </c>
      <c r="BB51" s="144">
        <v>2002</v>
      </c>
      <c r="BC51" s="144">
        <v>2003</v>
      </c>
      <c r="BD51" s="144">
        <v>2004</v>
      </c>
      <c r="BE51" s="144">
        <v>2005</v>
      </c>
      <c r="BF51" s="144">
        <v>2006</v>
      </c>
      <c r="BG51" s="144">
        <v>2007</v>
      </c>
      <c r="BH51" s="144">
        <v>2008</v>
      </c>
      <c r="BI51" s="144">
        <v>2009</v>
      </c>
      <c r="BJ51" s="144">
        <v>2010</v>
      </c>
      <c r="BK51" s="144">
        <v>2011</v>
      </c>
      <c r="BL51" s="144">
        <v>2012</v>
      </c>
      <c r="BM51" s="144">
        <v>2013</v>
      </c>
      <c r="BN51" s="144">
        <v>2014</v>
      </c>
      <c r="BO51" s="481">
        <v>2015</v>
      </c>
      <c r="BP51" s="464">
        <v>2016</v>
      </c>
      <c r="BQ51" s="464">
        <v>2017</v>
      </c>
      <c r="BR51" s="353">
        <v>2018</v>
      </c>
    </row>
    <row r="52" spans="1:71" s="19" customFormat="1" ht="16.2" thickBot="1" x14ac:dyDescent="0.35">
      <c r="A52" s="302"/>
      <c r="B52" s="303"/>
      <c r="C52" s="307">
        <v>0</v>
      </c>
      <c r="D52" s="307">
        <v>0</v>
      </c>
      <c r="E52" s="307">
        <v>0</v>
      </c>
      <c r="F52" s="310">
        <v>0</v>
      </c>
      <c r="G52" s="307">
        <f>G49*21</f>
        <v>16208.989537401611</v>
      </c>
      <c r="H52" s="307">
        <f t="shared" ref="H52:BR52" si="34">H49*21</f>
        <v>30333.862441866826</v>
      </c>
      <c r="I52" s="307">
        <f t="shared" si="34"/>
        <v>42706.509409273312</v>
      </c>
      <c r="J52" s="307">
        <f t="shared" si="34"/>
        <v>53606.939878182893</v>
      </c>
      <c r="K52" s="307">
        <f t="shared" si="34"/>
        <v>63271.392124201302</v>
      </c>
      <c r="L52" s="307">
        <f t="shared" si="34"/>
        <v>71899.1755818526</v>
      </c>
      <c r="M52" s="307">
        <f t="shared" si="34"/>
        <v>79658.443572559598</v>
      </c>
      <c r="N52" s="307">
        <f t="shared" si="34"/>
        <v>86691.063637982064</v>
      </c>
      <c r="O52" s="307">
        <f t="shared" si="34"/>
        <v>93516.504506837897</v>
      </c>
      <c r="P52" s="307">
        <f t="shared" si="34"/>
        <v>100182.32885980012</v>
      </c>
      <c r="Q52" s="307">
        <f t="shared" si="34"/>
        <v>106728.66436443274</v>
      </c>
      <c r="R52" s="307">
        <f t="shared" si="34"/>
        <v>113189.36591876378</v>
      </c>
      <c r="S52" s="307">
        <f t="shared" si="34"/>
        <v>119592.9962125798</v>
      </c>
      <c r="T52" s="307">
        <f t="shared" si="34"/>
        <v>125963.65300707231</v>
      </c>
      <c r="U52" s="307">
        <f t="shared" si="34"/>
        <v>132321.66709387134</v>
      </c>
      <c r="V52" s="307">
        <f t="shared" si="34"/>
        <v>138684.19114890473</v>
      </c>
      <c r="W52" s="307">
        <f t="shared" si="34"/>
        <v>145065.69653643793</v>
      </c>
      <c r="X52" s="307">
        <f t="shared" si="34"/>
        <v>151478.39245255131</v>
      </c>
      <c r="Y52" s="307">
        <f t="shared" si="34"/>
        <v>158828.56936165778</v>
      </c>
      <c r="Z52" s="307">
        <f t="shared" si="34"/>
        <v>167018.42387620787</v>
      </c>
      <c r="AA52" s="307">
        <f t="shared" si="34"/>
        <v>175965.44126476345</v>
      </c>
      <c r="AB52" s="307">
        <f t="shared" si="34"/>
        <v>185600.00552449573</v>
      </c>
      <c r="AC52" s="307">
        <f t="shared" si="34"/>
        <v>195863.38304789731</v>
      </c>
      <c r="AD52" s="307">
        <f t="shared" si="34"/>
        <v>206706.02148334438</v>
      </c>
      <c r="AE52" s="307">
        <f t="shared" si="34"/>
        <v>218086.11451830686</v>
      </c>
      <c r="AF52" s="307">
        <f t="shared" si="34"/>
        <v>229968.39101609663</v>
      </c>
      <c r="AG52" s="307">
        <f t="shared" si="34"/>
        <v>242323.09343513695</v>
      </c>
      <c r="AH52" s="307">
        <f t="shared" si="34"/>
        <v>255125.11594205146</v>
      </c>
      <c r="AI52" s="307">
        <f t="shared" si="34"/>
        <v>268515.35489213566</v>
      </c>
      <c r="AJ52" s="307">
        <f t="shared" si="34"/>
        <v>282434.84982742794</v>
      </c>
      <c r="AK52" s="307">
        <f t="shared" si="34"/>
        <v>296833.85700718366</v>
      </c>
      <c r="AL52" s="307">
        <f t="shared" si="34"/>
        <v>311670.40864775976</v>
      </c>
      <c r="AM52" s="307">
        <f t="shared" si="34"/>
        <v>326909.09738256957</v>
      </c>
      <c r="AN52" s="307">
        <f t="shared" si="34"/>
        <v>342520.05073563819</v>
      </c>
      <c r="AO52" s="307">
        <f t="shared" si="34"/>
        <v>358478.06590577209</v>
      </c>
      <c r="AP52" s="307">
        <f t="shared" si="34"/>
        <v>374761.87980153802</v>
      </c>
      <c r="AQ52" s="307">
        <f t="shared" si="34"/>
        <v>391353.55318460101</v>
      </c>
      <c r="AR52" s="307">
        <f t="shared" si="34"/>
        <v>408237.95108397043</v>
      </c>
      <c r="AS52" s="307">
        <f t="shared" si="34"/>
        <v>424860.46964108554</v>
      </c>
      <c r="AT52" s="307">
        <f t="shared" si="34"/>
        <v>441297.48160763399</v>
      </c>
      <c r="AU52" s="307">
        <f t="shared" si="34"/>
        <v>457613.42112288834</v>
      </c>
      <c r="AV52" s="307">
        <f t="shared" si="34"/>
        <v>480483.58522471052</v>
      </c>
      <c r="AW52" s="307">
        <f t="shared" si="34"/>
        <v>502487.92552955379</v>
      </c>
      <c r="AX52" s="307">
        <f t="shared" si="34"/>
        <v>523799.89625739295</v>
      </c>
      <c r="AY52" s="307">
        <f t="shared" si="34"/>
        <v>544565.83721032098</v>
      </c>
      <c r="AZ52" s="307">
        <f t="shared" si="34"/>
        <v>564909.21230682789</v>
      </c>
      <c r="BA52" s="307">
        <f t="shared" si="34"/>
        <v>584934.185547075</v>
      </c>
      <c r="BB52" s="307">
        <f t="shared" si="34"/>
        <v>604728.63798216102</v>
      </c>
      <c r="BC52" s="307">
        <f t="shared" si="34"/>
        <v>626867.25750381814</v>
      </c>
      <c r="BD52" s="307">
        <f t="shared" si="34"/>
        <v>651085.20982852927</v>
      </c>
      <c r="BE52" s="307">
        <f t="shared" si="34"/>
        <v>677159.05965075409</v>
      </c>
      <c r="BF52" s="307">
        <f t="shared" si="34"/>
        <v>739801.78956678452</v>
      </c>
      <c r="BG52" s="307">
        <f t="shared" si="34"/>
        <v>800024.02058845211</v>
      </c>
      <c r="BH52" s="307">
        <f t="shared" si="34"/>
        <v>858332.27709869167</v>
      </c>
      <c r="BI52" s="307">
        <f t="shared" si="34"/>
        <v>915153.90343057737</v>
      </c>
      <c r="BJ52" s="307">
        <f t="shared" si="34"/>
        <v>970849.44131746597</v>
      </c>
      <c r="BK52" s="307">
        <f t="shared" si="34"/>
        <v>1025723.0724962641</v>
      </c>
      <c r="BL52" s="307">
        <f t="shared" si="34"/>
        <v>1080031.4289196904</v>
      </c>
      <c r="BM52" s="307">
        <f t="shared" si="34"/>
        <v>1136206.0160850415</v>
      </c>
      <c r="BN52" s="307">
        <f t="shared" si="34"/>
        <v>1116290.0936039754</v>
      </c>
      <c r="BO52" s="307">
        <f t="shared" si="34"/>
        <v>978482.88696442673</v>
      </c>
      <c r="BP52" s="577">
        <f t="shared" si="34"/>
        <v>941665.42999644042</v>
      </c>
      <c r="BQ52" s="312">
        <f t="shared" si="34"/>
        <v>916222.40355135326</v>
      </c>
      <c r="BR52" s="663">
        <f t="shared" si="34"/>
        <v>900629.51508440799</v>
      </c>
      <c r="BS52" s="583"/>
    </row>
  </sheetData>
  <mergeCells count="2">
    <mergeCell ref="A43:B43"/>
    <mergeCell ref="A35:B3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Introduction</vt:lpstr>
      <vt:lpstr>Description</vt:lpstr>
      <vt:lpstr>Final Results</vt:lpstr>
      <vt:lpstr>Population</vt:lpstr>
      <vt:lpstr>Proportion going to landfill</vt:lpstr>
      <vt:lpstr>Per Capita Generation</vt:lpstr>
      <vt:lpstr>DOC</vt:lpstr>
      <vt:lpstr>Andaman &amp; Nicobar</vt:lpstr>
      <vt:lpstr>Andhra Pradesh</vt:lpstr>
      <vt:lpstr>Arunachal Pradesh</vt:lpstr>
      <vt:lpstr>Assam</vt:lpstr>
      <vt:lpstr>Bihar</vt:lpstr>
      <vt:lpstr>Chandigarh</vt:lpstr>
      <vt:lpstr>Chattisgarh</vt:lpstr>
      <vt:lpstr>Dadra &amp; Nagar Haveli</vt:lpstr>
      <vt:lpstr>Daman &amp; Diu</vt:lpstr>
      <vt:lpstr>Delhi</vt:lpstr>
      <vt:lpstr>Goa</vt:lpstr>
      <vt:lpstr>Gujarat</vt:lpstr>
      <vt:lpstr>Haryana</vt:lpstr>
      <vt:lpstr>Himachal Pradesh</vt:lpstr>
      <vt:lpstr>Jammu &amp; Kashmir</vt:lpstr>
      <vt:lpstr>Jharkhand</vt:lpstr>
      <vt:lpstr>Karnataka</vt:lpstr>
      <vt:lpstr>Kerala</vt:lpstr>
      <vt:lpstr>Lakshadweep</vt:lpstr>
      <vt:lpstr>Madhya Pradesh</vt:lpstr>
      <vt:lpstr>Maharashtra</vt:lpstr>
      <vt:lpstr>Manipur</vt:lpstr>
      <vt:lpstr>Meghalaya</vt:lpstr>
      <vt:lpstr>Mizoram</vt:lpstr>
      <vt:lpstr>Nagaland</vt:lpstr>
      <vt:lpstr>Odisha</vt:lpstr>
      <vt:lpstr>Puducherry</vt:lpstr>
      <vt:lpstr>Punjab</vt:lpstr>
      <vt:lpstr>Rajasthan</vt:lpstr>
      <vt:lpstr>Sikkim</vt:lpstr>
      <vt:lpstr>Tamil Nadu</vt:lpstr>
      <vt:lpstr>Telangana</vt:lpstr>
      <vt:lpstr>Tripura</vt:lpstr>
      <vt:lpstr>Uttar Pradesh</vt:lpstr>
      <vt:lpstr>Uttrakhand</vt:lpstr>
      <vt:lpstr>West Bengal</vt:lpstr>
      <vt:lpstr>Flowsheet</vt:lpstr>
      <vt:lpstr>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dc:creator>
  <cp:lastModifiedBy>ICLEISAHYD-NIKHIL</cp:lastModifiedBy>
  <dcterms:created xsi:type="dcterms:W3CDTF">2017-06-01T12:37:28Z</dcterms:created>
  <dcterms:modified xsi:type="dcterms:W3CDTF">2022-04-05T08:30:45Z</dcterms:modified>
</cp:coreProperties>
</file>